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5AC4B8A-E21E-4F3B-9D4A-18AB8973C9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<sst xmlns="http://schemas.openxmlformats.org/spreadsheetml/2006/main" count="261" uniqueCount="77">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</sst>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82713.488070000007</c:v>
                </c:pt>
                <c:pt idx="1">
                  <c:v>42500.369579999999</c:v>
                </c:pt>
                <c:pt idx="2">
                  <c:v>117826.88</c:v>
                </c:pt>
                <c:pt idx="3">
                  <c:v>68571.63887142016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311612.3765214202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2" x14ac:dyDescent="0.3"/>
  <sheetData>
    <row r="1" spans="1:26" ht="31.2" thickBot="1" x14ac:dyDescent="0.35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3">
      <c r="A2" s="73" t="s">
        <v>49</v>
      </c>
      <c r="B2" s="74"/>
      <c r="C2" s="75">
        <v>46330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13398.15</v>
      </c>
      <c r="L2" s="82"/>
      <c r="M2" s="89" t="s">
        <v>20</v>
      </c>
      <c r="N2" s="90"/>
      <c r="O2" s="140">
        <f>(BND!H3 * BND!D3)</f>
        <v>467.71542720000002</v>
      </c>
      <c r="P2" s="141"/>
      <c r="Q2" s="142">
        <f>SUM(C10,G10,K10,O10)</f>
        <v>311612.3765214202</v>
      </c>
      <c r="R2" s="143"/>
      <c r="S2" s="148">
        <v>4697</v>
      </c>
      <c r="T2" s="149"/>
    </row>
    <row r="3" spans="1:26" ht="16.8" thickBot="1" x14ac:dyDescent="0.35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36980.18</v>
      </c>
      <c r="L3" s="84"/>
      <c r="M3" s="91" t="s">
        <v>22</v>
      </c>
      <c r="N3" s="92"/>
      <c r="O3" s="117">
        <f>(VEA!D3*VEA!H3)</f>
        <v>160.3062425</v>
      </c>
      <c r="P3" s="118"/>
      <c r="Q3" s="144"/>
      <c r="R3" s="145"/>
      <c r="S3" s="150"/>
      <c r="T3" s="151"/>
    </row>
    <row r="4" spans="1:26" ht="16.2" customHeight="1" x14ac:dyDescent="0.3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2755.35</v>
      </c>
      <c r="L4" s="84"/>
      <c r="M4" s="91" t="s">
        <v>19</v>
      </c>
      <c r="N4" s="92"/>
      <c r="O4" s="117">
        <f>(VT!D3*VT!H3)</f>
        <v>1424.1815326900003</v>
      </c>
      <c r="P4" s="118"/>
      <c r="Q4" s="152" t="s">
        <v>61</v>
      </c>
      <c r="R4" s="153"/>
      <c r="S4" s="156" t="s">
        <v>62</v>
      </c>
      <c r="T4" s="157"/>
    </row>
    <row r="5" spans="1:26" ht="16.95" customHeight="1" thickBot="1" x14ac:dyDescent="0.35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64693.200000000004</v>
      </c>
      <c r="L5" s="84"/>
      <c r="M5" s="91" t="s">
        <v>21</v>
      </c>
      <c r="N5" s="92"/>
      <c r="O5" s="117">
        <f>(VTI!D3*VTI!H3)</f>
        <v>129.45308825999999</v>
      </c>
      <c r="P5" s="118"/>
      <c r="Q5" s="154"/>
      <c r="R5" s="155"/>
      <c r="S5" s="158"/>
      <c r="T5" s="159"/>
    </row>
    <row r="6" spans="1:26" x14ac:dyDescent="0.3">
      <c r="A6" s="59" t="s">
        <v>63</v>
      </c>
      <c r="B6" s="60"/>
      <c r="C6" s="64">
        <f xml:space="preserve"> 投資!G2 * 0.97</f>
        <v>30.48807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306915.3765214202</v>
      </c>
      <c r="R6" s="124"/>
      <c r="S6" s="127">
        <f>S2/Q2</f>
        <v>1.5073213883329595E-2</v>
      </c>
      <c r="T6" s="128"/>
    </row>
    <row r="7" spans="1:26" ht="16.8" thickBot="1" x14ac:dyDescent="0.35">
      <c r="A7" s="59" t="s">
        <v>68</v>
      </c>
      <c r="B7" s="60"/>
      <c r="C7" s="64">
        <v>1835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3">
      <c r="A8" s="59" t="s">
        <v>69</v>
      </c>
      <c r="B8" s="60"/>
      <c r="C8" s="64">
        <v>240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6.8" thickBot="1" x14ac:dyDescent="0.35">
      <c r="A9" s="103" t="s">
        <v>75</v>
      </c>
      <c r="B9" s="104"/>
      <c r="C9" s="107">
        <v>3015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6.8" thickBot="1" x14ac:dyDescent="0.35">
      <c r="A10" s="133" t="s">
        <v>58</v>
      </c>
      <c r="B10" s="134"/>
      <c r="C10" s="135">
        <f>SUM(C2:D9)</f>
        <v>82713.488070000007</v>
      </c>
      <c r="D10" s="136"/>
      <c r="E10" s="133" t="s">
        <v>58</v>
      </c>
      <c r="F10" s="134"/>
      <c r="G10" s="135">
        <f>SUM(G2:H9) * 投資!G2</f>
        <v>42500.369579999999</v>
      </c>
      <c r="H10" s="137"/>
      <c r="I10" s="133" t="s">
        <v>58</v>
      </c>
      <c r="J10" s="134"/>
      <c r="K10" s="135">
        <f>SUM(K2:L9)</f>
        <v>117826.88</v>
      </c>
      <c r="L10" s="136"/>
      <c r="M10" s="133" t="s">
        <v>58</v>
      </c>
      <c r="N10" s="134"/>
      <c r="O10" s="135">
        <f>SUM(O2:P9) * 投資!G2</f>
        <v>68571.63887142016</v>
      </c>
      <c r="P10" s="136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64">
        <f>(E3-F3)/D3</f>
        <v>6955.3620705564472</v>
      </c>
      <c r="B3" s="166">
        <f>E3/D3</f>
        <v>6964.0671544995721</v>
      </c>
      <c r="C3" s="168">
        <f>H3*I3</f>
        <v>7083.91878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1.8460004275014853E-2</v>
      </c>
      <c r="H3" s="183">
        <v>225.38</v>
      </c>
      <c r="I3" s="183">
        <f>投資!G2</f>
        <v>31.431000000000001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73.840017100059413</v>
      </c>
      <c r="H4" s="183"/>
      <c r="I4" s="183"/>
      <c r="J4" s="185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A3" sqref="A3:A4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31.431000000000001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120453.88</v>
      </c>
      <c r="C3" s="1">
        <f>(B3-A3)/A3</f>
        <v>5.5899786985983191E-2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6376.8800000000047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68775.63887142016</v>
      </c>
      <c r="C10" s="1">
        <f>(B10-A10)/A10</f>
        <v>-3.3238334697462462E-3</v>
      </c>
      <c r="D10" s="28"/>
      <c r="E10" s="161">
        <f>SUM(A3,A10)</f>
        <v>183082</v>
      </c>
      <c r="F10" s="161">
        <f>SUM(B3,B10)</f>
        <v>189229.51887142018</v>
      </c>
      <c r="G10" s="1">
        <f>(F10-E10)/E10</f>
        <v>3.3577953438460248E-2</v>
      </c>
    </row>
    <row r="11" spans="1:9" ht="18" customHeight="1" x14ac:dyDescent="0.3">
      <c r="A11" s="162"/>
      <c r="B11" s="162"/>
      <c r="C11" s="57">
        <f>B10-A10</f>
        <v>-229.36112857983971</v>
      </c>
      <c r="D11" s="28"/>
      <c r="E11" s="161"/>
      <c r="F11" s="161"/>
      <c r="G11" s="56">
        <f>F10-E10</f>
        <v>6147.5188714201795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74.849999999999994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3.6838680039813158E-2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481.14999999999839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31.58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4.4875314448211724E-2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1641.1799999999969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20.41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-1.0458553791887124E-2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-29.649999999999977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18.850000000000001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2254.1645168979367</v>
      </c>
      <c r="B3" s="166">
        <f>E3/D3</f>
        <v>2263.0653137455461</v>
      </c>
      <c r="C3" s="182">
        <f>H3*I3</f>
        <v>2217.7713600000002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-1.608135508811406E-2</v>
      </c>
      <c r="H3" s="183">
        <v>70.56</v>
      </c>
      <c r="I3" s="184">
        <f>投資!G2</f>
        <v>31.431000000000001</v>
      </c>
      <c r="J3" s="185"/>
    </row>
    <row r="4" spans="1:10" ht="18" x14ac:dyDescent="0.3">
      <c r="A4" s="165"/>
      <c r="B4" s="167"/>
      <c r="C4" s="182"/>
      <c r="D4" s="171"/>
      <c r="E4" s="173"/>
      <c r="F4" s="173"/>
      <c r="G4" s="14">
        <f>C3*D3+F3-E3</f>
        <v>-241.23640767679899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1427.9372807331567</v>
      </c>
      <c r="B3" s="166">
        <f>E3/D3</f>
        <v>1431.946731581585</v>
      </c>
      <c r="C3" s="168">
        <f>H3*I3</f>
        <v>1442.99721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1.0517101603500122E-2</v>
      </c>
      <c r="H3" s="183">
        <v>45.91</v>
      </c>
      <c r="I3" s="184">
        <f>投資!G2</f>
        <v>31.431000000000001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52.585508017500615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3098.5191414924352</v>
      </c>
      <c r="B3" s="166">
        <f>E3/D3</f>
        <v>3107.2185802336458</v>
      </c>
      <c r="C3" s="168">
        <f>H3*I3</f>
        <v>3090.6102300000002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-2.545334770700318E-3</v>
      </c>
      <c r="H3" s="183">
        <v>98.33</v>
      </c>
      <c r="I3" s="184">
        <f>投資!G2</f>
        <v>31.431000000000001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-114.55024602059711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2023-11-25T06:15:12Z</dcterms:modified>
</cp:coreProperties>
</file>