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12F6BBE1-C85D-466C-B531-A84B4794A974}" xr6:coauthVersionLast="47" xr6:coauthVersionMax="47" xr10:uidLastSave="{00000000-0000-0000-0000-000000000000}"/>
  <bookViews>
    <workbookView xWindow="-110" yWindow="-110" windowWidth="19420" windowHeight="11500" tabRatio="679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E3" i="8"/>
  <c r="D3" i="8"/>
  <c r="G4" i="8" s="1"/>
  <c r="G3" i="8" s="1"/>
  <c r="C3" i="8"/>
  <c r="B3" i="8"/>
  <c r="A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G4" i="7" s="1"/>
  <c r="G3" i="7" s="1"/>
  <c r="F3" i="7"/>
  <c r="E3" i="7"/>
  <c r="A10" i="2" s="1"/>
  <c r="D3" i="7"/>
  <c r="B3" i="7"/>
  <c r="A3" i="7"/>
  <c r="F3" i="6"/>
  <c r="E3" i="6"/>
  <c r="D3" i="6"/>
  <c r="G4" i="6" s="1"/>
  <c r="G3" i="6" s="1"/>
  <c r="B3" i="6"/>
  <c r="A3" i="6"/>
  <c r="F3" i="5"/>
  <c r="E3" i="5"/>
  <c r="B3" i="5" s="1"/>
  <c r="D3" i="5"/>
  <c r="K4" i="1" s="1"/>
  <c r="F3" i="4"/>
  <c r="E3" i="4"/>
  <c r="A3" i="4" s="1"/>
  <c r="D3" i="4"/>
  <c r="G4" i="4" s="1"/>
  <c r="G3" i="4" s="1"/>
  <c r="B3" i="4"/>
  <c r="F3" i="3"/>
  <c r="E3" i="3"/>
  <c r="D3" i="3"/>
  <c r="K2" i="1" s="1"/>
  <c r="K10" i="1" s="1"/>
  <c r="B3" i="2" s="1"/>
  <c r="B3" i="3"/>
  <c r="A3" i="3"/>
  <c r="G10" i="1"/>
  <c r="C7" i="1"/>
  <c r="C10" i="1" s="1"/>
  <c r="K5" i="1"/>
  <c r="O3" i="1"/>
  <c r="K3" i="1"/>
  <c r="O2" i="1"/>
  <c r="O10" i="1" s="1"/>
  <c r="B10" i="2" s="1"/>
  <c r="C11" i="2" s="1"/>
  <c r="C10" i="2" s="1"/>
  <c r="A12" i="1" l="1"/>
  <c r="F10" i="2"/>
  <c r="G4" i="5"/>
  <c r="G3" i="5" s="1"/>
  <c r="G4" i="3"/>
  <c r="G3" i="3" s="1"/>
  <c r="A3" i="2"/>
  <c r="E10" i="2" s="1"/>
  <c r="A3" i="5"/>
  <c r="C4" i="2" l="1"/>
  <c r="C3" i="2" s="1"/>
  <c r="G11" i="2"/>
  <c r="G10" i="2" s="1"/>
  <c r="C16" i="1"/>
  <c r="A16" i="1"/>
</calcChain>
</file>

<file path=xl/sharedStrings.xml><?xml version="1.0" encoding="utf-8"?>
<sst xmlns="http://schemas.openxmlformats.org/spreadsheetml/2006/main" count="317" uniqueCount="120">
  <si>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</si>
  <si>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</si>
  <si>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</si>
  <si>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</si>
  <si>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</si>
  <si>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</si>
  <si>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</si>
  <si>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</si>
  <si>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</si>
  <si>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</si>
  <si>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</si>
  <si>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</si>
  <si>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</si>
  <si>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</si>
  <si>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中國信託活存</t>
  </si>
  <si>
    <t>2891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</si>
  <si>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</si>
  <si>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</si>
  <si>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</si>
  <si>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</si>
  <si>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</si>
  <si>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</si>
  <si>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</si>
  <si>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</si>
  <si>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</si>
  <si>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</si>
  <si>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</si>
  <si>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</si>
  <si>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</si>
  <si>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</si>
  <si>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</si>
  <si>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</si>
  <si>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</si>
  <si>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</si>
  <si>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</si>
  <si>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</si>
  <si>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</si>
  <si>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</si>
  <si>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</si>
  <si>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113.50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</si>
  <si>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</si>
  <si>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</si>
  <si>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</si>
  <si>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</si>
  <si>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</si>
  <si>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</si>
  <si>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</si>
  <si>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</si>
  <si>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</si>
  <si>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</si>
  <si>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</si>
  <si>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</si>
  <si>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</si>
  <si>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</si>
  <si>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</si>
  <si>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</si>
  <si>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</si>
  <si>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</si>
  <si>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</si>
  <si>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</si>
  <si>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</si>
  <si>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</si>
  <si>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</si>
  <si>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</si>
  <si>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</si>
  <si>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</si>
  <si>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</si>
  <si>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</si>
  <si>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</si>
  <si>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</si>
  <si>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</si>
  <si>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</si>
  <si>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</si>
  <si>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00692.TW</t>
  </si>
  <si>
    <t>44.94</t>
  </si>
  <si>
    <t>2023.08.18</t>
  </si>
  <si>
    <t>2023.10.24</t>
  </si>
  <si>
    <t>2024.01.17</t>
  </si>
  <si>
    <t>00878.TW</t>
  </si>
  <si>
    <t>22.35</t>
  </si>
  <si>
    <t>2024.03.25</t>
  </si>
  <si>
    <t>2024.06.13</t>
  </si>
  <si>
    <t>2024.09.16</t>
  </si>
  <si>
    <t>2890.TW</t>
  </si>
  <si>
    <t>24.45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</si>
  <si>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</si>
  <si>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</si>
  <si>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</si>
  <si>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</si>
  <si>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</si>
  <si>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</si>
  <si>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</si>
  <si>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</si>
  <si>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</si>
  <si>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73.71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</si>
  <si>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</si>
  <si>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</si>
  <si>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</si>
  <si>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</si>
  <si>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</si>
  <si>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</si>
  <si>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</si>
  <si>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</si>
  <si>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</si>
  <si>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</si>
  <si>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</si>
  <si>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</si>
  <si>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</si>
  <si>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</si>
  <si>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</si>
  <si>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</si>
  <si>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</si>
  <si>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</si>
  <si>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</si>
  <si>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123.07</t>
  </si>
  <si>
    <t>2023.09.16</t>
  </si>
  <si>
    <t>2023.09.27</t>
  </si>
  <si>
    <t>2023.12.28</t>
  </si>
  <si>
    <t>2024.03.26</t>
  </si>
  <si>
    <t>2024.06.28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</si>
</sst>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S12" sqref="S12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60302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48545.425499999998</v>
      </c>
      <c r="L2" s="51"/>
      <c r="M2" s="83" t="s">
        <v>6</v>
      </c>
      <c r="N2" s="77"/>
      <c r="O2" s="54">
        <f>BND!H3*BND!D3</f>
        <v>868.33881225000016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69627.249719999993</v>
      </c>
      <c r="L3" s="40"/>
      <c r="M3" s="80" t="s">
        <v>9</v>
      </c>
      <c r="N3" s="81"/>
      <c r="O3" s="39">
        <f>VT!H3*VT!D3</f>
        <v>3391.0240133999996</v>
      </c>
      <c r="P3" s="40"/>
    </row>
    <row r="4" spans="1:26" ht="15.75" customHeight="1">
      <c r="A4" s="47" t="s">
        <v>10</v>
      </c>
      <c r="B4" s="46"/>
      <c r="C4" s="41">
        <v>108229</v>
      </c>
      <c r="D4" s="40"/>
      <c r="E4" s="45"/>
      <c r="F4" s="46"/>
      <c r="G4" s="67"/>
      <c r="H4" s="40"/>
      <c r="I4" s="88" t="s">
        <v>11</v>
      </c>
      <c r="J4" s="81"/>
      <c r="K4" s="71">
        <f>'00878.TW'!D3*'00878.TW'!C3*0.997</f>
        <v>9358.8389999999999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88" t="s">
        <v>13</v>
      </c>
      <c r="J5" s="81"/>
      <c r="K5" s="71">
        <f>'2890.TW'!D3*'2890.TW'!C3*0.997</f>
        <v>102601.31985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 t="s">
        <v>15</v>
      </c>
      <c r="J6" s="46"/>
      <c r="K6" s="71">
        <v>15640</v>
      </c>
      <c r="L6" s="40"/>
      <c r="M6" s="53"/>
      <c r="N6" s="46"/>
      <c r="O6" s="39"/>
      <c r="P6" s="40"/>
    </row>
    <row r="7" spans="1:26" ht="17.25" customHeight="1">
      <c r="A7" s="47" t="s">
        <v>16</v>
      </c>
      <c r="B7" s="46"/>
      <c r="C7" s="41">
        <f>投資!G2 * 0.02</f>
        <v>0.64670000000000005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17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18</v>
      </c>
      <c r="B10" s="49"/>
      <c r="C10" s="70">
        <f>SUM(C2:D9)</f>
        <v>169131.64670000001</v>
      </c>
      <c r="D10" s="66"/>
      <c r="E10" s="48" t="s">
        <v>18</v>
      </c>
      <c r="F10" s="49"/>
      <c r="G10" s="70">
        <f>SUM(G2:H9)*投資!G2</f>
        <v>0</v>
      </c>
      <c r="H10" s="66"/>
      <c r="I10" s="48" t="s">
        <v>18</v>
      </c>
      <c r="J10" s="49"/>
      <c r="K10" s="70">
        <f>SUM(K2:L9)</f>
        <v>245772.83406999998</v>
      </c>
      <c r="L10" s="66"/>
      <c r="M10" s="48" t="s">
        <v>18</v>
      </c>
      <c r="N10" s="49"/>
      <c r="O10" s="70">
        <f>SUM(O2:P9)*投資!G2</f>
        <v>137726.49696739274</v>
      </c>
      <c r="P10" s="66"/>
      <c r="Q10" s="1"/>
      <c r="R10" s="1"/>
      <c r="S10" s="1"/>
      <c r="T10" s="1"/>
    </row>
    <row r="11" spans="1:26" ht="31.5" customHeight="1" thickBot="1">
      <c r="A11" s="65" t="s">
        <v>19</v>
      </c>
      <c r="B11" s="66"/>
      <c r="C11" s="93" t="s">
        <v>20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552630.97773739276</v>
      </c>
      <c r="B12" s="44"/>
      <c r="C12" s="60">
        <v>5208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21</v>
      </c>
      <c r="B14" s="44"/>
      <c r="C14" s="93" t="s">
        <v>22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547422.97773739276</v>
      </c>
      <c r="B16" s="44"/>
      <c r="C16" s="69">
        <f>C12/A12</f>
        <v>9.424010252416239E-3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23</v>
      </c>
      <c r="B1" s="95"/>
      <c r="C1" s="46"/>
      <c r="D1" s="3"/>
      <c r="E1" s="29" t="s">
        <v>24</v>
      </c>
      <c r="F1" s="29" t="s">
        <v>25</v>
      </c>
      <c r="G1" s="4" t="s">
        <v>26</v>
      </c>
    </row>
    <row r="2" spans="1:10" ht="21.75" customHeight="1">
      <c r="A2" s="5" t="s">
        <v>27</v>
      </c>
      <c r="B2" s="5" t="s">
        <v>28</v>
      </c>
      <c r="C2" s="5" t="s">
        <v>29</v>
      </c>
      <c r="D2" s="6"/>
      <c r="E2" s="7">
        <v>304</v>
      </c>
      <c r="F2" s="7">
        <v>0</v>
      </c>
      <c r="G2" s="30">
        <v>32.335000000000001</v>
      </c>
    </row>
    <row r="3" spans="1:10" ht="17.25" customHeight="1">
      <c r="A3" s="96">
        <f>('006208.TW'!E3+'00692.TW'!E3+'00878.TW'!E3+'2890.TW'!E3)-('006208.TW'!F3+'00692.TW'!F3+'00878.TW'!F3+'2890.TW'!F3)-E2+7345</f>
        <v>172160</v>
      </c>
      <c r="B3" s="96">
        <f>總資產!K10</f>
        <v>245772.83406999998</v>
      </c>
      <c r="C3" s="8">
        <f>C4/A3</f>
        <v>0.42758384101998131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73612.834069999983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30</v>
      </c>
      <c r="B8" s="95"/>
      <c r="C8" s="46"/>
      <c r="D8" s="6"/>
      <c r="E8" s="94" t="s">
        <v>31</v>
      </c>
      <c r="F8" s="95"/>
      <c r="G8" s="46"/>
    </row>
    <row r="9" spans="1:10" ht="15" customHeight="1">
      <c r="A9" s="5" t="s">
        <v>27</v>
      </c>
      <c r="B9" s="5" t="s">
        <v>28</v>
      </c>
      <c r="C9" s="5" t="s">
        <v>29</v>
      </c>
      <c r="D9" s="6"/>
      <c r="E9" s="5" t="s">
        <v>27</v>
      </c>
      <c r="F9" s="5" t="s">
        <v>28</v>
      </c>
      <c r="G9" s="5" t="s">
        <v>29</v>
      </c>
    </row>
    <row r="10" spans="1:10" ht="18" customHeight="1">
      <c r="A10" s="96">
        <f>(BND!E3+VT!E3)-(BND!F3+VT!F3)</f>
        <v>118444</v>
      </c>
      <c r="B10" s="96">
        <f>總資產!O10</f>
        <v>137726.49696739274</v>
      </c>
      <c r="C10" s="8">
        <f>C11/A10</f>
        <v>0.16279842767377614</v>
      </c>
      <c r="D10" s="6"/>
      <c r="E10" s="96">
        <f>A3+A10</f>
        <v>290604</v>
      </c>
      <c r="F10" s="96">
        <f>B3+B10</f>
        <v>383499.33103739272</v>
      </c>
      <c r="G10" s="8">
        <f>G11/E10</f>
        <v>0.31966294695665826</v>
      </c>
    </row>
    <row r="11" spans="1:10" ht="18" customHeight="1">
      <c r="A11" s="97"/>
      <c r="B11" s="97"/>
      <c r="C11" s="31">
        <f>B10-A10</f>
        <v>19282.496967392741</v>
      </c>
      <c r="D11" s="6"/>
      <c r="E11" s="97"/>
      <c r="F11" s="97"/>
      <c r="G11" s="33">
        <f>F10-E10</f>
        <v>92895.331037392723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28" zoomScale="115" zoomScaleNormal="115" workbookViewId="0">
      <selection activeCell="F33" sqref="F33:G33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33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82.333333333333329</v>
      </c>
      <c r="B3" s="103">
        <f>E3/D3</f>
        <v>84.209790209790214</v>
      </c>
      <c r="C3" s="115" t="s">
        <v>39</v>
      </c>
      <c r="D3" s="110">
        <f>SUM(D7:D505)</f>
        <v>429</v>
      </c>
      <c r="E3" s="113">
        <f>SUM(E7:E505)</f>
        <v>36126</v>
      </c>
      <c r="F3" s="113">
        <f>SUM(F6:G505)</f>
        <v>805</v>
      </c>
      <c r="G3" s="8">
        <f>G4/E3</f>
        <v>0.37010740187122848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13370.5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48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50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53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54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55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56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57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58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60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61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64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65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66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67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69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70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71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72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5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5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381:G381"/>
    <mergeCell ref="F210:G210"/>
    <mergeCell ref="F226:G226"/>
    <mergeCell ref="F437:G437"/>
    <mergeCell ref="F241:G241"/>
    <mergeCell ref="F284:G284"/>
    <mergeCell ref="F393:G393"/>
    <mergeCell ref="F282:G28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331:G331"/>
    <mergeCell ref="F453:G453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F18" sqref="F18:G18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73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31.096525096525095</v>
      </c>
      <c r="B3" s="103">
        <f>E3/D3</f>
        <v>32.863577863577866</v>
      </c>
      <c r="C3" s="115" t="s">
        <v>74</v>
      </c>
      <c r="D3" s="110">
        <f>SUM(D7:D505)</f>
        <v>1554</v>
      </c>
      <c r="E3" s="113">
        <f>SUM(E7:E505)</f>
        <v>51070</v>
      </c>
      <c r="F3" s="113">
        <f>SUM(F6:G505)</f>
        <v>2746</v>
      </c>
      <c r="G3" s="8">
        <f>G4/E3</f>
        <v>0.42124065008811423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21512.759999999995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50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75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52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76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55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56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57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77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59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60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61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62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63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64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65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66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67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68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69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70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71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72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27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27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381:G381"/>
    <mergeCell ref="F210:G210"/>
    <mergeCell ref="F226:G226"/>
    <mergeCell ref="F437:G437"/>
    <mergeCell ref="F241:G241"/>
    <mergeCell ref="F284:G284"/>
    <mergeCell ref="F393:G393"/>
    <mergeCell ref="F282:G28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331:G331"/>
    <mergeCell ref="F453:G453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7" zoomScale="115" zoomScaleNormal="115" workbookViewId="0">
      <selection activeCell="I27" sqref="I2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78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20.861904761904761</v>
      </c>
      <c r="B3" s="103">
        <f>E3/D3</f>
        <v>21.942857142857143</v>
      </c>
      <c r="C3" s="115" t="s">
        <v>79</v>
      </c>
      <c r="D3" s="110">
        <f>SUM(D7:D505)</f>
        <v>420</v>
      </c>
      <c r="E3" s="113">
        <f>SUM(E7:E505)</f>
        <v>9216</v>
      </c>
      <c r="F3" s="113">
        <f>SUM(F6:G505)</f>
        <v>454</v>
      </c>
      <c r="G3" s="8">
        <f>G4/E3</f>
        <v>6.7816840277777776E-2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625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>
      <c r="A16" s="18">
        <v>11</v>
      </c>
      <c r="B16" s="26" t="s">
        <v>57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59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60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80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81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65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68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82</v>
      </c>
      <c r="C27" s="36">
        <v>22.25</v>
      </c>
      <c r="D27" s="27">
        <v>4</v>
      </c>
      <c r="E27" s="27">
        <v>90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6">
        <v>22.64</v>
      </c>
      <c r="D28" s="27">
        <v>22</v>
      </c>
      <c r="E28" s="27">
        <v>498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36">
        <v>23.14</v>
      </c>
      <c r="D29" s="27">
        <v>21</v>
      </c>
      <c r="E29" s="27">
        <v>487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36">
        <v>22.32</v>
      </c>
      <c r="D30" s="27">
        <v>22</v>
      </c>
      <c r="E30" s="27">
        <v>492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36"/>
      <c r="D31" s="27"/>
      <c r="E31" s="27"/>
      <c r="F31" s="98">
        <v>209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381:G381"/>
    <mergeCell ref="F210:G210"/>
    <mergeCell ref="F226:G226"/>
    <mergeCell ref="F437:G437"/>
    <mergeCell ref="F241:G241"/>
    <mergeCell ref="F284:G284"/>
    <mergeCell ref="F393:G393"/>
    <mergeCell ref="F282:G28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331:G331"/>
    <mergeCell ref="F453:G453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A17" zoomScale="115" zoomScaleNormal="115" workbookViewId="0">
      <selection activeCell="F31" sqref="F31:G31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83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17.275362318840578</v>
      </c>
      <c r="B3" s="103">
        <f>E3/D3</f>
        <v>18.244713708719409</v>
      </c>
      <c r="C3" s="116" t="s">
        <v>84</v>
      </c>
      <c r="D3" s="110">
        <f>SUM(D7:D505)</f>
        <v>4209</v>
      </c>
      <c r="E3" s="113">
        <f>SUM(E7:E505)</f>
        <v>76792</v>
      </c>
      <c r="F3" s="113">
        <f>SUM(F6:G505)</f>
        <v>4080</v>
      </c>
      <c r="G3" s="8">
        <f>G4/E3</f>
        <v>0.3932447390353162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30198.050000000003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50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75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85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86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87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54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88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60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61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64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65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89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69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90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91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381:G381"/>
    <mergeCell ref="F210:G210"/>
    <mergeCell ref="F226:G226"/>
    <mergeCell ref="F437:G437"/>
    <mergeCell ref="F241:G241"/>
    <mergeCell ref="F284:G284"/>
    <mergeCell ref="F393:G393"/>
    <mergeCell ref="F282:G28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331:G331"/>
    <mergeCell ref="F453:G453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J40" sqref="J40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6</v>
      </c>
      <c r="G1" s="46"/>
      <c r="H1" s="111" t="s">
        <v>92</v>
      </c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93</v>
      </c>
      <c r="J2" s="28" t="s">
        <v>27</v>
      </c>
    </row>
    <row r="3" spans="1:10" ht="18.75" customHeight="1">
      <c r="A3" s="100">
        <f>(E3-F3)/D3</f>
        <v>2242.6939490979771</v>
      </c>
      <c r="B3" s="103">
        <f>E3/D3</f>
        <v>2292.2675019470771</v>
      </c>
      <c r="C3" s="116">
        <f>H3*I3</f>
        <v>2383.4128499999997</v>
      </c>
      <c r="D3" s="110">
        <f>SUM(D7:D505)</f>
        <v>11.780475000000003</v>
      </c>
      <c r="E3" s="113">
        <f>SUM(E7:E505)</f>
        <v>27004</v>
      </c>
      <c r="F3" s="113">
        <f>SUM(F6:G505)</f>
        <v>584</v>
      </c>
      <c r="G3" s="8">
        <f>G4/E3</f>
        <v>6.1388516297724488E-2</v>
      </c>
      <c r="H3" s="105" t="s">
        <v>94</v>
      </c>
      <c r="I3" s="109">
        <f>投資!G2</f>
        <v>32.335000000000001</v>
      </c>
      <c r="J3" s="106">
        <f>SUM(J7:J505)</f>
        <v>843.93000000000006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1657.735494103752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95</v>
      </c>
      <c r="J5" s="101" t="s">
        <v>96</v>
      </c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97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98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99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99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85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100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101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56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102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57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103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104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60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105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61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106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62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107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63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108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64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109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65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110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68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111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69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112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70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113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210:G210"/>
    <mergeCell ref="F381:G381"/>
    <mergeCell ref="F226:G226"/>
    <mergeCell ref="F437:G437"/>
    <mergeCell ref="F241:G241"/>
    <mergeCell ref="F284:G284"/>
    <mergeCell ref="F393:G393"/>
    <mergeCell ref="F282:G28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331:G331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topLeftCell="A20" zoomScale="115" zoomScaleNormal="115" workbookViewId="0">
      <selection activeCell="B30" sqref="B30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9</v>
      </c>
      <c r="G1" s="46"/>
      <c r="H1" s="111" t="s">
        <v>92</v>
      </c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93</v>
      </c>
      <c r="J2" s="28" t="s">
        <v>27</v>
      </c>
    </row>
    <row r="3" spans="1:10" ht="18.75" customHeight="1">
      <c r="A3" s="100">
        <f>(E3-F3)/D3</f>
        <v>3339.8152402479241</v>
      </c>
      <c r="B3" s="103">
        <f>E3/D3</f>
        <v>3375.6000119040623</v>
      </c>
      <c r="C3" s="115">
        <f>H3*I3</f>
        <v>3979.4684499999998</v>
      </c>
      <c r="D3" s="110">
        <f>SUM(D7:D505)</f>
        <v>27.553619999999999</v>
      </c>
      <c r="E3" s="113">
        <f>SUM(E7:E505)</f>
        <v>93010</v>
      </c>
      <c r="F3" s="113">
        <f>SUM(F6:G505)</f>
        <v>986</v>
      </c>
      <c r="G3" s="8">
        <f>G4/E3</f>
        <v>0.18949318861723463</v>
      </c>
      <c r="H3" s="105" t="s">
        <v>114</v>
      </c>
      <c r="I3" s="118">
        <f>投資!G2</f>
        <v>32.335000000000001</v>
      </c>
      <c r="J3" s="106">
        <f>SUM(J7:J505)</f>
        <v>2891.1099999999997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17624.761473288992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95</v>
      </c>
      <c r="J5" s="101" t="s">
        <v>96</v>
      </c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98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115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115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116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54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55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117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57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103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60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118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62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63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119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65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68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89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70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/>
      <c r="C30" s="38">
        <f t="shared" si="0"/>
        <v>0</v>
      </c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8">
        <f t="shared" si="0"/>
        <v>0</v>
      </c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8">
        <f t="shared" si="0"/>
        <v>0</v>
      </c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210:G210"/>
    <mergeCell ref="F381:G381"/>
    <mergeCell ref="F226:G226"/>
    <mergeCell ref="F437:G437"/>
    <mergeCell ref="F241:G241"/>
    <mergeCell ref="F284:G284"/>
    <mergeCell ref="F393:G393"/>
    <mergeCell ref="F282:G28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331:G331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2024-12-07T13:51:00Z</dcterms:modified>
  <dc:language>en-US</dc:language>
</cp:coreProperties>
</file>