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DE19C08-E1F4-4066-8727-D0A05EF058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2" l="1"/>
  <c r="O10" i="32" s="1"/>
  <c r="O3" i="32"/>
  <c r="O4" i="32"/>
  <c r="O5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Q2" i="32" l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<sst xmlns="http://schemas.openxmlformats.org/spreadsheetml/2006/main" count="246" uniqueCount="64">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</sst>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33872.830739999998</c:v>
                </c:pt>
                <c:pt idx="2">
                  <c:v>105720.85</c:v>
                </c:pt>
                <c:pt idx="3">
                  <c:v>63644.81419161494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2" sqref="S2:T3"/>
    </sheetView>
  </sheetViews>
  <sheetFormatPr defaultRowHeight="16.2" x14ac:dyDescent="0.3"/>
  <sheetData>
    <row r="1" spans="1:26" ht="31.2" thickBot="1" x14ac:dyDescent="0.35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3">
      <c r="A2" s="71" t="s">
        <v>49</v>
      </c>
      <c r="B2" s="72"/>
      <c r="C2" s="73">
        <v>74342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9228.7999999999993</v>
      </c>
      <c r="L2" s="80"/>
      <c r="M2" s="87" t="s">
        <v>20</v>
      </c>
      <c r="N2" s="88"/>
      <c r="O2" s="138">
        <f>(BND!H3 * BND!D3)</f>
        <v>430.55159811999994</v>
      </c>
      <c r="P2" s="139"/>
      <c r="Q2" s="140">
        <f>SUM(C10,G10,K10,O10)</f>
        <v>308612.49493161496</v>
      </c>
      <c r="R2" s="141"/>
      <c r="S2" s="146">
        <v>17614</v>
      </c>
      <c r="T2" s="147"/>
    </row>
    <row r="3" spans="1:26" ht="16.8" thickBot="1" x14ac:dyDescent="0.35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34050.11</v>
      </c>
      <c r="L3" s="82"/>
      <c r="M3" s="89" t="s">
        <v>22</v>
      </c>
      <c r="N3" s="90"/>
      <c r="O3" s="115">
        <f>(VEA!D3 * VEA!H3)</f>
        <v>121.7731113</v>
      </c>
      <c r="P3" s="116"/>
      <c r="Q3" s="142"/>
      <c r="R3" s="143"/>
      <c r="S3" s="148"/>
      <c r="T3" s="149"/>
    </row>
    <row r="4" spans="1:26" ht="16.2" customHeight="1" x14ac:dyDescent="0.3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2224.44</v>
      </c>
      <c r="L4" s="82"/>
      <c r="M4" s="89" t="s">
        <v>19</v>
      </c>
      <c r="N4" s="90"/>
      <c r="O4" s="115">
        <f>(VT!D3 * VT!H3)</f>
        <v>1331.5563346400002</v>
      </c>
      <c r="P4" s="116"/>
      <c r="Q4" s="150" t="s">
        <v>62</v>
      </c>
      <c r="R4" s="151"/>
      <c r="S4" s="154" t="s">
        <v>63</v>
      </c>
      <c r="T4" s="155"/>
    </row>
    <row r="5" spans="1:26" ht="16.95" customHeight="1" thickBot="1" x14ac:dyDescent="0.35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60217.5</v>
      </c>
      <c r="L5" s="82"/>
      <c r="M5" s="89" t="s">
        <v>21</v>
      </c>
      <c r="N5" s="90"/>
      <c r="O5" s="115">
        <f>(VTI!D3 * VTI!H3)</f>
        <v>93.09575808999999</v>
      </c>
      <c r="P5" s="116"/>
      <c r="Q5" s="152"/>
      <c r="R5" s="153"/>
      <c r="S5" s="156"/>
      <c r="T5" s="157"/>
    </row>
    <row r="6" spans="1:26" x14ac:dyDescent="0.3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290998.49493161496</v>
      </c>
      <c r="R6" s="122"/>
      <c r="S6" s="125">
        <f>S2/Q2</f>
        <v>5.7074811581763932E-2</v>
      </c>
      <c r="T6" s="126"/>
    </row>
    <row r="7" spans="1:26" ht="16.8" thickBot="1" x14ac:dyDescent="0.35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3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6.8" thickBot="1" x14ac:dyDescent="0.35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6.8" thickBot="1" x14ac:dyDescent="0.35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3">
        <f>SUM(G2:H9) * 投資!G2</f>
        <v>33872.830739999998</v>
      </c>
      <c r="H10" s="135"/>
      <c r="I10" s="131" t="s">
        <v>59</v>
      </c>
      <c r="J10" s="132"/>
      <c r="K10" s="133">
        <f>SUM(K2:L9)</f>
        <v>105720.85</v>
      </c>
      <c r="L10" s="134"/>
      <c r="M10" s="131" t="s">
        <v>59</v>
      </c>
      <c r="N10" s="132"/>
      <c r="O10" s="133">
        <f>SUM(O2:P9) * 投資!G2</f>
        <v>63644.81419161494</v>
      </c>
      <c r="P10" s="134"/>
      <c r="Q10" s="56"/>
      <c r="R10" s="56"/>
      <c r="S10" s="56"/>
      <c r="T10" s="56"/>
    </row>
    <row r="11" spans="1:26" x14ac:dyDescent="0.3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3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3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3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3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3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3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3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3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3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62">
        <f>(E3-F3)/D3</f>
        <v>6958.3036143682593</v>
      </c>
      <c r="B3" s="164">
        <f>E3/D3</f>
        <v>6969.9201479481726</v>
      </c>
      <c r="C3" s="166">
        <f>H3*I3</f>
        <v>6963.0239699999993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6.7724673045646945E-4</v>
      </c>
      <c r="H3" s="181">
        <v>216.29</v>
      </c>
      <c r="I3" s="181">
        <f>投資!G2</f>
        <v>32.192999999999998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2.0317401913694084</v>
      </c>
      <c r="H4" s="181"/>
      <c r="I4" s="181"/>
      <c r="J4" s="183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63820.814191614947</v>
      </c>
      <c r="C10" s="1">
        <f>(B10-A10)/A10</f>
        <v>-1.8216841910392322E-2</v>
      </c>
      <c r="D10" s="28"/>
      <c r="E10" s="159">
        <f>SUM(A3,A10)</f>
        <v>169221</v>
      </c>
      <c r="F10" s="159">
        <f>SUM(B3,B10)</f>
        <v>170754.66419161495</v>
      </c>
      <c r="G10" s="1">
        <f>(F10-E10)/E10</f>
        <v>9.0630843194104329E-3</v>
      </c>
    </row>
    <row r="11" spans="1:9" ht="18" customHeight="1" x14ac:dyDescent="0.3">
      <c r="A11" s="160"/>
      <c r="B11" s="160"/>
      <c r="C11" s="14">
        <f>B10-A10</f>
        <v>-1184.185808385053</v>
      </c>
      <c r="D11" s="28"/>
      <c r="E11" s="159"/>
      <c r="F11" s="159"/>
      <c r="G11" s="36">
        <f>F10-E10</f>
        <v>1533.6641916149529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72.099999999999994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31.21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20.04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18.5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2259.5916592762223</v>
      </c>
      <c r="B3" s="164">
        <f>E3/D3</f>
        <v>2264.6057853633779</v>
      </c>
      <c r="C3" s="180">
        <f>H3*I3</f>
        <v>2241.9205199999997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-7.8031856098024635E-3</v>
      </c>
      <c r="H3" s="181">
        <v>69.64</v>
      </c>
      <c r="I3" s="182">
        <f>投資!G2</f>
        <v>32.192999999999998</v>
      </c>
      <c r="J3" s="183"/>
    </row>
    <row r="4" spans="1:10" ht="18" x14ac:dyDescent="0.3">
      <c r="A4" s="163"/>
      <c r="B4" s="165"/>
      <c r="C4" s="180"/>
      <c r="D4" s="169"/>
      <c r="E4" s="171"/>
      <c r="F4" s="171"/>
      <c r="G4" s="14">
        <f>C3*D3+F3-E3</f>
        <v>-109.2524017228443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1428.7957180576693</v>
      </c>
      <c r="B3" s="164">
        <f>E3/D3</f>
        <v>1433.8140672931956</v>
      </c>
      <c r="C3" s="166">
        <f>H3*I3</f>
        <v>1405.2244499999999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-1.6439556979775033E-2</v>
      </c>
      <c r="H3" s="181">
        <v>43.65</v>
      </c>
      <c r="I3" s="182">
        <f>投資!G2</f>
        <v>32.192999999999998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-65.758227919100136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3099.8338955865052</v>
      </c>
      <c r="B3" s="164">
        <f>E3/D3</f>
        <v>3108.7353740231683</v>
      </c>
      <c r="C3" s="166">
        <f>H3*I3</f>
        <v>3028.3955099999994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-2.2979886349751927E-2</v>
      </c>
      <c r="H3" s="181">
        <v>94.07</v>
      </c>
      <c r="I3" s="182">
        <f>投資!G2</f>
        <v>32.192999999999998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-1011.2069189344838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2023-10-18T13:15:19Z</dcterms:modified>
</cp:coreProperties>
</file>