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_Document\hardware_design\BSB2101_U202115666_刘文博\BSB2021_U202115666_刘文博_LOGISIM_FPG\"/>
    </mc:Choice>
  </mc:AlternateContent>
  <xr:revisionPtr revIDLastSave="0" documentId="13_ncr:1_{B8885A83-F749-42E0-B585-D2E503B2A8A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Sheet1" sheetId="6" r:id="rId4"/>
    <sheet name="控制信号产生条件" sheetId="5" r:id="rId5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1" l="1"/>
  <c r="S28" i="1"/>
  <c r="R28" i="1"/>
  <c r="Q28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  <c r="T3" i="1"/>
  <c r="S3" i="1"/>
  <c r="R3" i="1"/>
  <c r="Q3" i="1"/>
  <c r="T2" i="1"/>
  <c r="S2" i="1"/>
  <c r="R2" i="1"/>
  <c r="Q2" i="1"/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S25" i="2"/>
  <c r="R25" i="2"/>
  <c r="Q25" i="2"/>
  <c r="P25" i="2"/>
  <c r="I25" i="2"/>
  <c r="H25" i="2"/>
  <c r="G25" i="2"/>
  <c r="F25" i="2"/>
  <c r="E25" i="2"/>
  <c r="N25" i="2"/>
  <c r="M25" i="2"/>
  <c r="L25" i="2"/>
  <c r="K25" i="2"/>
  <c r="J25" i="2"/>
  <c r="S24" i="2"/>
  <c r="R24" i="2"/>
  <c r="Q24" i="2"/>
  <c r="P24" i="2"/>
  <c r="I24" i="2"/>
  <c r="H24" i="2"/>
  <c r="G24" i="2"/>
  <c r="F24" i="2"/>
  <c r="E24" i="2"/>
  <c r="N24" i="2"/>
  <c r="M24" i="2"/>
  <c r="L24" i="2"/>
  <c r="K24" i="2"/>
  <c r="J24" i="2"/>
  <c r="S23" i="2"/>
  <c r="R23" i="2"/>
  <c r="Q23" i="2"/>
  <c r="P23" i="2"/>
  <c r="I23" i="2"/>
  <c r="H23" i="2"/>
  <c r="G23" i="2"/>
  <c r="F23" i="2"/>
  <c r="E23" i="2"/>
  <c r="N23" i="2"/>
  <c r="M23" i="2"/>
  <c r="L23" i="2"/>
  <c r="K23" i="2"/>
  <c r="J23" i="2"/>
  <c r="R22" i="2"/>
  <c r="P22" i="2"/>
  <c r="I22" i="2"/>
  <c r="H22" i="2"/>
  <c r="G22" i="2"/>
  <c r="F22" i="2"/>
  <c r="E22" i="2"/>
  <c r="N22" i="2"/>
  <c r="M22" i="2"/>
  <c r="L22" i="2"/>
  <c r="K22" i="2"/>
  <c r="J22" i="2"/>
  <c r="S21" i="2"/>
  <c r="R21" i="2"/>
  <c r="Q21" i="2"/>
  <c r="P21" i="2"/>
  <c r="I21" i="2"/>
  <c r="H21" i="2"/>
  <c r="G21" i="2"/>
  <c r="F21" i="2"/>
  <c r="E21" i="2"/>
  <c r="N21" i="2"/>
  <c r="M21" i="2"/>
  <c r="L21" i="2"/>
  <c r="K21" i="2"/>
  <c r="J21" i="2"/>
  <c r="S20" i="2"/>
  <c r="R20" i="2"/>
  <c r="Q20" i="2"/>
  <c r="P20" i="2"/>
  <c r="I20" i="2"/>
  <c r="H20" i="2"/>
  <c r="G20" i="2"/>
  <c r="F20" i="2"/>
  <c r="E20" i="2"/>
  <c r="N20" i="2"/>
  <c r="M20" i="2"/>
  <c r="L20" i="2"/>
  <c r="K20" i="2"/>
  <c r="J20" i="2"/>
  <c r="S19" i="2"/>
  <c r="R19" i="2"/>
  <c r="Q19" i="2"/>
  <c r="P19" i="2"/>
  <c r="I19" i="2"/>
  <c r="H19" i="2"/>
  <c r="G19" i="2"/>
  <c r="F19" i="2"/>
  <c r="E19" i="2"/>
  <c r="N19" i="2"/>
  <c r="M19" i="2"/>
  <c r="L19" i="2"/>
  <c r="K19" i="2"/>
  <c r="J19" i="2"/>
  <c r="S18" i="2"/>
  <c r="R18" i="2"/>
  <c r="Q18" i="2"/>
  <c r="P18" i="2"/>
  <c r="I18" i="2"/>
  <c r="H18" i="2"/>
  <c r="G18" i="2"/>
  <c r="F18" i="2"/>
  <c r="E18" i="2"/>
  <c r="N18" i="2"/>
  <c r="M18" i="2"/>
  <c r="L18" i="2"/>
  <c r="K18" i="2"/>
  <c r="J18" i="2"/>
  <c r="R17" i="2"/>
  <c r="P17" i="2"/>
  <c r="I17" i="2"/>
  <c r="H17" i="2"/>
  <c r="G17" i="2"/>
  <c r="F17" i="2"/>
  <c r="E17" i="2"/>
  <c r="N17" i="2"/>
  <c r="M17" i="2"/>
  <c r="L17" i="2"/>
  <c r="K17" i="2"/>
  <c r="J17" i="2"/>
  <c r="R16" i="2"/>
  <c r="P16" i="2"/>
  <c r="I16" i="2"/>
  <c r="H16" i="2"/>
  <c r="G16" i="2"/>
  <c r="F16" i="2"/>
  <c r="E16" i="2"/>
  <c r="N16" i="2"/>
  <c r="M16" i="2"/>
  <c r="L16" i="2"/>
  <c r="K16" i="2"/>
  <c r="J16" i="2"/>
  <c r="R15" i="2"/>
  <c r="Q15" i="2"/>
  <c r="P15" i="2"/>
  <c r="I15" i="2"/>
  <c r="H15" i="2"/>
  <c r="G15" i="2"/>
  <c r="F15" i="2"/>
  <c r="E15" i="2"/>
  <c r="N15" i="2"/>
  <c r="M15" i="2"/>
  <c r="L15" i="2"/>
  <c r="K15" i="2"/>
  <c r="J15" i="2"/>
  <c r="S14" i="2"/>
  <c r="Q14" i="2"/>
  <c r="P14" i="2"/>
  <c r="I14" i="2"/>
  <c r="H14" i="2"/>
  <c r="G14" i="2"/>
  <c r="F14" i="2"/>
  <c r="E14" i="2"/>
  <c r="N14" i="2"/>
  <c r="M14" i="2"/>
  <c r="L14" i="2"/>
  <c r="K14" i="2"/>
  <c r="J14" i="2"/>
  <c r="S13" i="2"/>
  <c r="R13" i="2"/>
  <c r="Q13" i="2"/>
  <c r="P13" i="2"/>
  <c r="I13" i="2"/>
  <c r="H13" i="2"/>
  <c r="G13" i="2"/>
  <c r="F13" i="2"/>
  <c r="E13" i="2"/>
  <c r="N13" i="2"/>
  <c r="M13" i="2"/>
  <c r="L13" i="2"/>
  <c r="K13" i="2"/>
  <c r="J13" i="2"/>
  <c r="Q12" i="2"/>
  <c r="I12" i="2"/>
  <c r="H12" i="2"/>
  <c r="G12" i="2"/>
  <c r="F12" i="2"/>
  <c r="E12" i="2"/>
  <c r="N12" i="2"/>
  <c r="M12" i="2"/>
  <c r="L12" i="2"/>
  <c r="K12" i="2"/>
  <c r="J12" i="2"/>
  <c r="R11" i="2"/>
  <c r="Q11" i="2"/>
  <c r="I11" i="2"/>
  <c r="H11" i="2"/>
  <c r="G11" i="2"/>
  <c r="F11" i="2"/>
  <c r="E11" i="2"/>
  <c r="N11" i="2"/>
  <c r="M11" i="2"/>
  <c r="L11" i="2"/>
  <c r="K11" i="2"/>
  <c r="J11" i="2"/>
  <c r="S10" i="2"/>
  <c r="R10" i="2"/>
  <c r="Q10" i="2"/>
  <c r="I10" i="2"/>
  <c r="H10" i="2"/>
  <c r="G10" i="2"/>
  <c r="F10" i="2"/>
  <c r="E10" i="2"/>
  <c r="N10" i="2"/>
  <c r="M10" i="2"/>
  <c r="L10" i="2"/>
  <c r="K10" i="2"/>
  <c r="J10" i="2"/>
  <c r="P9" i="2"/>
  <c r="I9" i="2"/>
  <c r="H9" i="2"/>
  <c r="G9" i="2"/>
  <c r="F9" i="2"/>
  <c r="E9" i="2"/>
  <c r="N9" i="2"/>
  <c r="M9" i="2"/>
  <c r="L9" i="2"/>
  <c r="K9" i="2"/>
  <c r="J9" i="2"/>
  <c r="R8" i="2"/>
  <c r="P8" i="2"/>
  <c r="I8" i="2"/>
  <c r="H8" i="2"/>
  <c r="G8" i="2"/>
  <c r="F8" i="2"/>
  <c r="E8" i="2"/>
  <c r="N8" i="2"/>
  <c r="M8" i="2"/>
  <c r="L8" i="2"/>
  <c r="K8" i="2"/>
  <c r="J8" i="2"/>
  <c r="S7" i="2"/>
  <c r="R7" i="2"/>
  <c r="I7" i="2"/>
  <c r="H7" i="2"/>
  <c r="G7" i="2"/>
  <c r="F7" i="2"/>
  <c r="E7" i="2"/>
  <c r="N7" i="2"/>
  <c r="M7" i="2"/>
  <c r="L7" i="2"/>
  <c r="K7" i="2"/>
  <c r="J7" i="2"/>
  <c r="Q6" i="2"/>
  <c r="I6" i="2"/>
  <c r="H6" i="2"/>
  <c r="G6" i="2"/>
  <c r="F6" i="2"/>
  <c r="E6" i="2"/>
  <c r="N6" i="2"/>
  <c r="M6" i="2"/>
  <c r="L6" i="2"/>
  <c r="K6" i="2"/>
  <c r="J6" i="2"/>
  <c r="R5" i="2"/>
  <c r="I5" i="2"/>
  <c r="H5" i="2"/>
  <c r="G5" i="2"/>
  <c r="F5" i="2"/>
  <c r="E5" i="2"/>
  <c r="N5" i="2"/>
  <c r="M5" i="2"/>
  <c r="L5" i="2"/>
  <c r="K5" i="2"/>
  <c r="J5" i="2"/>
  <c r="P4" i="2"/>
  <c r="I4" i="2"/>
  <c r="H4" i="2"/>
  <c r="G4" i="2"/>
  <c r="F4" i="2"/>
  <c r="E4" i="2"/>
  <c r="N4" i="2"/>
  <c r="M4" i="2"/>
  <c r="L4" i="2"/>
  <c r="K4" i="2"/>
  <c r="J4" i="2"/>
  <c r="S3" i="2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R2" i="2"/>
  <c r="P2" i="2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W13" i="2" l="1"/>
  <c r="V13" i="2"/>
  <c r="W14" i="2"/>
  <c r="V14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<sst xmlns="http://schemas.openxmlformats.org/spreadsheetml/2006/main" count="492" uniqueCount="189">
  <si>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</si>
  <si>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</si>
  <si>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</si>
  <si>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</si>
  <si>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</si>
  <si>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</si>
  <si>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</si>
  <si>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</si>
  <si>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</si>
  <si>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</si>
  <si>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</si>
  <si>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</si>
  <si>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</si>
  <si>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</si>
  <si>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</si>
  <si>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</si>
  <si>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</si>
  <si>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</si>
  <si>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</si>
  <si>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</si>
  <si>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</si>
  <si>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</si>
  <si>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</si>
  <si>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</si>
  <si>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</si>
  <si>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</si>
  <si>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</si>
  <si>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</si>
  <si>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</si>
  <si>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</si>
  <si>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</si>
  <si>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</si>
  <si>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</si>
  <si>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</si>
  <si>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</si>
  <si>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</si>
  <si>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</si>
  <si>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</si>
  <si>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</si>
  <si>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</si>
  <si>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</si>
  <si>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</si>
  <si>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</si>
  <si>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</si>
  <si>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</si>
  <si>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</si>
  <si>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</si>
  <si>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</si>
  <si>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</si>
  <si>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</si>
  <si>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</si>
  <si>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</si>
  <si>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</si>
  <si>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</si>
  <si>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</si>
  <si>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</si>
  <si>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</si>
  <si>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</si>
  <si>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</si>
  <si>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</si>
  <si>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</si>
  <si>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</si>
  <si>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</si>
  <si>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</si>
  <si>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</si>
  <si>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</si>
  <si>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</si>
  <si>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</si>
  <si>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</si>
  <si>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</si>
  <si>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</si>
  <si>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</si>
  <si>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</si>
  <si>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</si>
  <si>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</si>
  <si>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</si>
  <si>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</si>
  <si>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</si>
  <si>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</si>
  <si>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</si>
  <si>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</si>
  <si>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</si>
  <si>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</si>
  <si>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</si>
  <si>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</si>
  <si>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</si>
  <si>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</si>
  <si>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</si>
  <si>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</si>
  <si>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</si>
  <si>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</si>
  <si>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</si>
  <si>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</si>
  <si>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</si>
  <si>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</si>
  <si>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</si>
  <si>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</si>
  <si>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</si>
  <si>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</si>
  <si>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</si>
  <si>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</si>
  <si>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</si>
  <si>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</si>
  <si>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</si>
  <si>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</si>
  <si>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</si>
  <si>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</si>
  <si>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</si>
  <si>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</si>
  <si>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</si>
  <si>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</si>
  <si>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</si>
  <si>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</si>
  <si>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</si>
  <si>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</si>
  <si>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</si>
  <si>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PC.in</t>
    <phoneticPr fontId="36" type="noConversion"/>
  </si>
  <si>
    <t>ALU.A</t>
    <phoneticPr fontId="36" type="noConversion"/>
  </si>
  <si>
    <t>ALU.B</t>
    <phoneticPr fontId="36" type="noConversion"/>
  </si>
  <si>
    <t>Reg.Din</t>
    <phoneticPr fontId="36" type="noConversion"/>
  </si>
  <si>
    <t>Reg.W#</t>
    <phoneticPr fontId="36" type="noConversion"/>
  </si>
  <si>
    <t>Reg.R2#</t>
    <phoneticPr fontId="36" type="noConversion"/>
  </si>
  <si>
    <t>rs2</t>
  </si>
  <si>
    <t>rs2</t>
    <phoneticPr fontId="36" type="noConversion"/>
  </si>
  <si>
    <t>Reg.R1#</t>
    <phoneticPr fontId="36" type="noConversion"/>
  </si>
  <si>
    <t>rs1</t>
  </si>
  <si>
    <t>rs1</t>
    <phoneticPr fontId="36" type="noConversion"/>
  </si>
  <si>
    <t>PC+4</t>
  </si>
  <si>
    <t>PC+4</t>
    <phoneticPr fontId="36" type="noConversion"/>
  </si>
  <si>
    <t>rd</t>
  </si>
  <si>
    <t>rd</t>
    <phoneticPr fontId="36" type="noConversion"/>
  </si>
  <si>
    <t>ALU.Res</t>
  </si>
  <si>
    <t>ALU.Res</t>
    <phoneticPr fontId="36" type="noConversion"/>
  </si>
  <si>
    <t>Reg.R2</t>
  </si>
  <si>
    <t>Reg.R2</t>
    <phoneticPr fontId="36" type="noConversion"/>
  </si>
  <si>
    <t>Reg.R1</t>
  </si>
  <si>
    <t>Reg.R1</t>
    <phoneticPr fontId="36" type="noConversion"/>
  </si>
  <si>
    <t>无</t>
  </si>
  <si>
    <t>无</t>
    <phoneticPr fontId="36" type="noConversion"/>
  </si>
  <si>
    <t>imm12符号扩展</t>
    <phoneticPr fontId="36" type="noConversion"/>
  </si>
  <si>
    <t>PC+immb符号扩展</t>
    <phoneticPr fontId="36" type="noConversion"/>
  </si>
  <si>
    <t>条件</t>
    <phoneticPr fontId="36" type="noConversion"/>
  </si>
  <si>
    <t>ALU.=</t>
    <phoneticPr fontId="36" type="noConversion"/>
  </si>
  <si>
    <t>sll</t>
    <phoneticPr fontId="26" type="noConversion"/>
  </si>
  <si>
    <t>xor</t>
    <phoneticPr fontId="26" type="noConversion"/>
  </si>
  <si>
    <t>lh</t>
    <phoneticPr fontId="36" type="noConversion"/>
  </si>
  <si>
    <t>bltu</t>
    <phoneticPr fontId="36" type="noConversion"/>
  </si>
  <si>
    <t>ALU.=的非</t>
    <phoneticPr fontId="36" type="noConversion"/>
  </si>
  <si>
    <t>rs1的无符号扩展</t>
    <phoneticPr fontId="36" type="noConversion"/>
  </si>
  <si>
    <t>DS.A</t>
    <phoneticPr fontId="36" type="noConversion"/>
  </si>
  <si>
    <t>DS.Din</t>
    <phoneticPr fontId="36" type="noConversion"/>
  </si>
  <si>
    <t>注意事项</t>
    <phoneticPr fontId="36" type="noConversion"/>
  </si>
  <si>
    <t>ALU.OP的值</t>
    <phoneticPr fontId="36" type="noConversion"/>
  </si>
  <si>
    <t>MemWrite要有效</t>
    <phoneticPr fontId="36" type="noConversion"/>
  </si>
  <si>
    <t>通过引发环境调用异常来请求执行环境？？？</t>
    <phoneticPr fontId="36" type="noConversion"/>
  </si>
  <si>
    <t>ALU.Res&amp;~1</t>
    <phoneticPr fontId="36" type="noConversion"/>
  </si>
  <si>
    <t>imm12的符号扩展</t>
    <phoneticPr fontId="36" type="noConversion"/>
  </si>
  <si>
    <t>DS.Dout中15:0位的数据扩展后存入rd</t>
    <phoneticPr fontId="36" type="noConversion"/>
  </si>
  <si>
    <t>DS.Dout中31:0位的数据扩展后存入rd,由于字长为32位也就不需要进行扩展了</t>
    <phoneticPr fontId="36" type="noConversion"/>
  </si>
  <si>
    <t>imms的符号扩展</t>
    <phoneticPr fontId="36" type="noConversion"/>
  </si>
  <si>
    <t>Reg.R2[31:0]</t>
    <phoneticPr fontId="36" type="noConversion"/>
  </si>
  <si>
    <t>ALU.OP的值,逻辑左移</t>
    <phoneticPr fontId="36" type="noConversion"/>
  </si>
  <si>
    <t>PC+immuj的符号扩展</t>
    <phoneticPr fontId="36" type="noConversion"/>
  </si>
  <si>
    <t>offset是immuj</t>
    <phoneticPr fontId="36" type="noConversion"/>
  </si>
  <si>
    <t>offset是imm12</t>
    <phoneticPr fontId="36" type="noConversion"/>
  </si>
  <si>
    <t>ALU.&lt;无符号比较</t>
    <phoneticPr fontId="36" type="noConversion"/>
  </si>
  <si>
    <t>ALU.OP的值,算数右移</t>
    <phoneticPr fontId="36" type="noConversion"/>
  </si>
  <si>
    <t>ALU.OP的值,有符号比较</t>
    <phoneticPr fontId="36" type="noConversion"/>
  </si>
  <si>
    <t>ALU.OP的值,无符号比较</t>
    <phoneticPr fontId="36" type="noConversion"/>
  </si>
  <si>
    <t>ALU.OP的值,逻辑右移</t>
    <phoneticPr fontId="36" type="noConversion"/>
  </si>
  <si>
    <t>从低特权级别切换到高特权级别，并将控制权转移给新特权级别下的代码？？？</t>
    <phoneticPr fontId="36" type="noConversion"/>
  </si>
  <si>
    <r>
      <rPr>
        <sz val="11"/>
        <color theme="1"/>
        <rFont val="等线"/>
      </rPr>
      <t>总计</t>
    </r>
    <phoneticPr fontId="36" type="noConversion"/>
  </si>
  <si>
    <t>CSR.out</t>
  </si>
  <si>
    <t>CSR.out</t>
    <phoneticPr fontId="36" type="noConversion"/>
  </si>
  <si>
    <t>使用新的寄存器元件CSR,ALU.Res送到CSR.in</t>
    <phoneticPr fontId="36" type="noConversion"/>
  </si>
  <si>
    <t>改变PC的值为系统调用的PC</t>
    <phoneticPr fontId="36" type="noConversion"/>
  </si>
  <si>
    <t>c</t>
    <phoneticPr fontId="26" type="noConversion"/>
  </si>
  <si>
    <t>ALU.OP的值,逻辑左移   直接使用imm12的符号扩展就可以了,因为ALU自动取低位</t>
    <phoneticPr fontId="36" type="noConversion"/>
  </si>
  <si>
    <t>PC</t>
    <phoneticPr fontId="36" type="noConversion"/>
  </si>
  <si>
    <t>无</t>
    <phoneticPr fontId="36" type="noConversion"/>
  </si>
  <si>
    <t>c</t>
  </si>
  <si>
    <t>1c</t>
  </si>
  <si>
    <t>1b</t>
  </si>
  <si>
    <t>CSR</t>
    <phoneticPr fontId="26" type="noConversion"/>
  </si>
  <si>
    <t>URET</t>
    <phoneticPr fontId="26" type="noConversion"/>
  </si>
  <si>
    <t>DS.Dout符号扩展</t>
    <phoneticPr fontId="36" type="noConversion"/>
  </si>
  <si>
    <t>DS.Dout</t>
    <phoneticPr fontId="36" type="noConversion"/>
  </si>
  <si>
    <t>LH</t>
    <phoneticPr fontId="26" type="noConversion"/>
  </si>
  <si>
    <t>BLTU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</si>
</sst>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sz val="11"/>
      <color theme="1"/>
      <name val="等线"/>
      <scheme val="minor"/>
    </font>
    <font>
      <sz val="9"/>
      <name val="等线"/>
      <scheme val="minor"/>
    </font>
    <font>
      <sz val="11"/>
      <color theme="1"/>
      <name val="等线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5" fillId="0" borderId="0"/>
  </cellStyleXfs>
  <cellXfs count="7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5" fillId="0" borderId="0" xfId="0" applyFont="1"/>
    <xf numFmtId="0" fontId="11" fillId="0" borderId="17" xfId="0" applyFont="1" applyBorder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35" fillId="0" borderId="0" xfId="1"/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2">
    <cellStyle name="常规" xfId="0" builtinId="0"/>
    <cellStyle name="常规 2" xfId="1" xr:uid="{D50D6D1E-008F-48B1-A72C-63A8A10F4D3C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="70" zoomScaleNormal="70" workbookViewId="0">
      <selection activeCell="AA30" sqref="AA30"/>
    </sheetView>
  </sheetViews>
  <sheetFormatPr defaultColWidth="9" defaultRowHeight="16.8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183</v>
      </c>
      <c r="AF1" s="25" t="s">
        <v>184</v>
      </c>
      <c r="AG1" s="25" t="s">
        <v>187</v>
      </c>
      <c r="AH1" s="25" t="s">
        <v>188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>
      <c r="A2" s="35">
        <v>1</v>
      </c>
      <c r="B2" s="31" t="s">
        <v>63</v>
      </c>
      <c r="C2" s="37">
        <v>0</v>
      </c>
      <c r="D2" s="37">
        <v>0</v>
      </c>
      <c r="E2" s="29" t="s">
        <v>180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25" si="8">IF(ISNUMBER($P2),IF(MOD($P2,16)/8&gt;=1,1,0),"X")</f>
        <v>0</v>
      </c>
      <c r="R2" s="39">
        <f t="shared" ref="R2:R25" si="9">IF(ISNUMBER($P2),IF(MOD($P2,8)/4&gt;=1,1,0),"X")</f>
        <v>1</v>
      </c>
      <c r="S2" s="39">
        <f t="shared" ref="S2:S25" si="10">IF(ISNUMBER($P2),IF(MOD($P2,4)/2&gt;=1,1,0),"X")</f>
        <v>0</v>
      </c>
      <c r="T2" s="39">
        <f t="shared" ref="T2:T2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>
      <c r="A3" s="57">
        <v>2</v>
      </c>
      <c r="B3" s="57" t="s">
        <v>77</v>
      </c>
      <c r="C3" s="44">
        <v>32</v>
      </c>
      <c r="D3" s="59">
        <v>0</v>
      </c>
      <c r="E3" s="61" t="s">
        <v>180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>
      <c r="A4" s="35">
        <v>3</v>
      </c>
      <c r="B4" s="31" t="s">
        <v>78</v>
      </c>
      <c r="C4" s="37">
        <v>0</v>
      </c>
      <c r="D4" s="37">
        <v>7</v>
      </c>
      <c r="E4" s="29" t="s">
        <v>180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>
      <c r="A5" s="57">
        <v>4</v>
      </c>
      <c r="B5" s="57" t="s">
        <v>79</v>
      </c>
      <c r="C5" s="44">
        <v>0</v>
      </c>
      <c r="D5" s="59">
        <v>6</v>
      </c>
      <c r="E5" s="61" t="s">
        <v>180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>
      <c r="A6" s="35">
        <v>5</v>
      </c>
      <c r="B6" s="31" t="s">
        <v>64</v>
      </c>
      <c r="C6" s="37">
        <v>0</v>
      </c>
      <c r="D6" s="37">
        <v>2</v>
      </c>
      <c r="E6" s="29" t="s">
        <v>180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>
      <c r="A7" s="57">
        <v>6</v>
      </c>
      <c r="B7" s="57" t="s">
        <v>80</v>
      </c>
      <c r="C7" s="44">
        <v>0</v>
      </c>
      <c r="D7" s="59">
        <v>3</v>
      </c>
      <c r="E7" s="61" t="s">
        <v>180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31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31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12</v>
      </c>
      <c r="Q12" s="39">
        <f t="shared" si="8"/>
        <v>1</v>
      </c>
      <c r="R12" s="39">
        <f t="shared" si="9"/>
        <v>1</v>
      </c>
      <c r="S12" s="39">
        <f t="shared" si="10"/>
        <v>0</v>
      </c>
      <c r="T12" s="39">
        <f t="shared" si="11"/>
        <v>0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31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 t="str">
        <f>IF(ISNUMBER(#REF!),IF(MOD(#REF!,64)/32&gt;=1,1,0),"")</f>
        <v/>
      </c>
      <c r="G15" s="59" t="str">
        <f>IF(ISNUMBER(#REF!),IF(MOD(#REF!,2)&gt;=1,1,0),"")</f>
        <v/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31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>
      <c r="A16" s="35">
        <v>15</v>
      </c>
      <c r="B16" s="31" t="s">
        <v>89</v>
      </c>
      <c r="C16" s="37"/>
      <c r="D16" s="37">
        <v>2</v>
      </c>
      <c r="E16" s="29">
        <v>0</v>
      </c>
      <c r="F16" s="20">
        <f>IF(ISNUMBER($C15),IF(MOD($C15,64)/32&gt;=1,1,0),"")</f>
        <v>1</v>
      </c>
      <c r="G16" s="20">
        <f>IF(ISNUMBER($C15),IF(MOD($C15,2)&gt;=1,1,0),"")</f>
        <v>0</v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>
      <c r="A18" s="35">
        <v>17</v>
      </c>
      <c r="B18" s="31" t="s">
        <v>66</v>
      </c>
      <c r="C18" s="37"/>
      <c r="D18" s="37">
        <v>0</v>
      </c>
      <c r="E18" s="29" t="s">
        <v>181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11</v>
      </c>
      <c r="Q19" s="63">
        <f t="shared" si="8"/>
        <v>1</v>
      </c>
      <c r="R19" s="63">
        <f t="shared" si="9"/>
        <v>0</v>
      </c>
      <c r="S19" s="63">
        <f t="shared" si="10"/>
        <v>1</v>
      </c>
      <c r="T19" s="63">
        <f t="shared" si="11"/>
        <v>1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11</v>
      </c>
      <c r="Q20" s="39">
        <f t="shared" si="8"/>
        <v>1</v>
      </c>
      <c r="R20" s="39">
        <f t="shared" si="9"/>
        <v>0</v>
      </c>
      <c r="S20" s="39">
        <f t="shared" si="10"/>
        <v>1</v>
      </c>
      <c r="T20" s="39">
        <f t="shared" si="11"/>
        <v>1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>
      <c r="A21" s="57">
        <v>20</v>
      </c>
      <c r="B21" s="57" t="s">
        <v>90</v>
      </c>
      <c r="C21" s="44"/>
      <c r="D21" s="59"/>
      <c r="E21" s="61" t="s">
        <v>182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>
      <c r="A23" s="57">
        <v>22</v>
      </c>
      <c r="B23" s="57" t="s">
        <v>112</v>
      </c>
      <c r="C23" s="44"/>
      <c r="D23" s="59">
        <v>6</v>
      </c>
      <c r="E23" s="61" t="s">
        <v>181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>
        <v>7</v>
      </c>
      <c r="Q23" s="63">
        <f t="shared" si="8"/>
        <v>0</v>
      </c>
      <c r="R23" s="63">
        <f t="shared" si="9"/>
        <v>1</v>
      </c>
      <c r="S23" s="63">
        <f t="shared" si="10"/>
        <v>1</v>
      </c>
      <c r="T23" s="63">
        <f t="shared" si="11"/>
        <v>1</v>
      </c>
      <c r="U23" s="57"/>
      <c r="V23" s="57"/>
      <c r="W23" s="57"/>
      <c r="X23" s="57">
        <v>1</v>
      </c>
      <c r="Y23" s="57"/>
      <c r="Z23" s="57"/>
      <c r="AA23" s="57"/>
      <c r="AB23" s="57"/>
      <c r="AC23" s="57"/>
      <c r="AD23" s="57"/>
      <c r="AE23" s="57">
        <v>1</v>
      </c>
      <c r="AF23" s="57"/>
      <c r="AG23" s="58"/>
      <c r="AH23" s="58"/>
      <c r="AI23" s="58"/>
      <c r="AJ23" s="58"/>
      <c r="AK23" s="58"/>
      <c r="AL23" s="58"/>
      <c r="AM23" s="58"/>
    </row>
    <row r="24" spans="1:39">
      <c r="A24" s="35">
        <v>23</v>
      </c>
      <c r="B24" s="69" t="s">
        <v>113</v>
      </c>
      <c r="C24" s="37"/>
      <c r="D24" s="37">
        <v>7</v>
      </c>
      <c r="E24" s="29" t="s">
        <v>181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>
        <v>7</v>
      </c>
      <c r="Q24" s="39">
        <f t="shared" si="8"/>
        <v>0</v>
      </c>
      <c r="R24" s="39">
        <f t="shared" si="9"/>
        <v>1</v>
      </c>
      <c r="S24" s="39">
        <f t="shared" si="10"/>
        <v>1</v>
      </c>
      <c r="T24" s="39">
        <f t="shared" si="11"/>
        <v>1</v>
      </c>
      <c r="U24" s="31"/>
      <c r="V24" s="31"/>
      <c r="W24" s="31"/>
      <c r="X24" s="31">
        <v>1</v>
      </c>
      <c r="Y24" s="31"/>
      <c r="Z24" s="31"/>
      <c r="AA24" s="31"/>
      <c r="AB24" s="31"/>
      <c r="AC24" s="31"/>
      <c r="AD24" s="31"/>
      <c r="AE24" s="31">
        <v>1</v>
      </c>
      <c r="AF24" s="31"/>
      <c r="AG24" s="36"/>
      <c r="AH24" s="36"/>
      <c r="AI24" s="36"/>
      <c r="AJ24" s="36"/>
      <c r="AK24" s="36"/>
      <c r="AL24" s="36"/>
      <c r="AM24" s="36"/>
    </row>
    <row r="25" spans="1:39">
      <c r="A25" s="57">
        <v>24</v>
      </c>
      <c r="B25" s="57" t="s">
        <v>114</v>
      </c>
      <c r="C25" s="44">
        <v>2</v>
      </c>
      <c r="D25" s="59">
        <v>0</v>
      </c>
      <c r="E25" s="61" t="s">
        <v>181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>
        <v>1</v>
      </c>
      <c r="AG25" s="58"/>
      <c r="AH25" s="58"/>
      <c r="AI25" s="58"/>
      <c r="AJ25" s="58"/>
      <c r="AK25" s="58"/>
      <c r="AL25" s="58"/>
      <c r="AM25" s="58"/>
    </row>
    <row r="26" spans="1:39">
      <c r="A26" s="35">
        <v>25</v>
      </c>
      <c r="B26" s="72" t="s">
        <v>143</v>
      </c>
      <c r="C26" s="37">
        <v>0</v>
      </c>
      <c r="D26" s="37">
        <v>1</v>
      </c>
      <c r="E26" s="29" t="s">
        <v>176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ref="Q2:Q35" si="14">IF(ISNUMBER($P26),IF(MOD($P26,16)/8&gt;=1,1,0),"X")</f>
        <v>0</v>
      </c>
      <c r="R26" s="39">
        <f t="shared" ref="R2:R35" si="15">IF(ISNUMBER($P26),IF(MOD($P26,8)/4&gt;=1,1,0),"X")</f>
        <v>0</v>
      </c>
      <c r="S26" s="39">
        <f t="shared" ref="S2:S35" si="16">IF(ISNUMBER($P26),IF(MOD($P26,4)/2&gt;=1,1,0),"X")</f>
        <v>0</v>
      </c>
      <c r="T26" s="39">
        <f t="shared" ref="T2:T35" si="17">IF(ISNUMBER($P26),IF(MOD($P26,2)&gt;=1,1,0),"X")</f>
        <v>0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>
      <c r="A27" s="57">
        <v>26</v>
      </c>
      <c r="B27" s="73" t="s">
        <v>144</v>
      </c>
      <c r="C27" s="44">
        <v>0</v>
      </c>
      <c r="D27" s="59">
        <v>4</v>
      </c>
      <c r="E27" s="61" t="s">
        <v>176</v>
      </c>
      <c r="F27" s="59">
        <f t="shared" si="12"/>
        <v>0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9</v>
      </c>
      <c r="Q27" s="63">
        <f t="shared" si="14"/>
        <v>1</v>
      </c>
      <c r="R27" s="63">
        <f t="shared" si="15"/>
        <v>0</v>
      </c>
      <c r="S27" s="63">
        <f t="shared" si="16"/>
        <v>0</v>
      </c>
      <c r="T27" s="63">
        <f t="shared" si="17"/>
        <v>1</v>
      </c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>
      <c r="A28" s="35">
        <v>27</v>
      </c>
      <c r="B28" s="72" t="s">
        <v>145</v>
      </c>
      <c r="C28" s="37"/>
      <c r="D28" s="37">
        <v>1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1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14"/>
        <v>0</v>
      </c>
      <c r="R28" s="39">
        <f t="shared" si="15"/>
        <v>1</v>
      </c>
      <c r="S28" s="39">
        <f t="shared" si="16"/>
        <v>0</v>
      </c>
      <c r="T28" s="39">
        <f t="shared" si="17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/>
      <c r="AG28" s="36">
        <v>1</v>
      </c>
      <c r="AH28" s="36"/>
      <c r="AI28" s="36"/>
      <c r="AJ28" s="36"/>
      <c r="AK28" s="36"/>
      <c r="AL28" s="36"/>
      <c r="AM28" s="36"/>
    </row>
    <row r="29" spans="1:39">
      <c r="A29" s="57">
        <v>28</v>
      </c>
      <c r="B29" s="73" t="s">
        <v>146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14"/>
        <v>1</v>
      </c>
      <c r="R29" s="63">
        <f t="shared" si="15"/>
        <v>1</v>
      </c>
      <c r="S29" s="63">
        <f t="shared" si="16"/>
        <v>0</v>
      </c>
      <c r="T29" s="63">
        <f t="shared" si="17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>
        <v>1</v>
      </c>
      <c r="AI29" s="58"/>
      <c r="AJ29" s="58"/>
      <c r="AK29" s="58"/>
      <c r="AL29" s="58"/>
      <c r="AM29" s="58"/>
    </row>
    <row r="30" spans="1:39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14"/>
        <v>X</v>
      </c>
      <c r="R30" s="39" t="str">
        <f t="shared" si="15"/>
        <v>X</v>
      </c>
      <c r="S30" s="39" t="str">
        <f t="shared" si="16"/>
        <v>X</v>
      </c>
      <c r="T30" s="39" t="str">
        <f t="shared" si="17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14"/>
        <v>X</v>
      </c>
      <c r="R31" s="63" t="str">
        <f t="shared" si="15"/>
        <v>X</v>
      </c>
      <c r="S31" s="63" t="str">
        <f t="shared" si="16"/>
        <v>X</v>
      </c>
      <c r="T31" s="63" t="str">
        <f t="shared" si="17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14"/>
        <v>X</v>
      </c>
      <c r="R32" s="39" t="str">
        <f t="shared" si="15"/>
        <v>X</v>
      </c>
      <c r="S32" s="39" t="str">
        <f t="shared" si="16"/>
        <v>X</v>
      </c>
      <c r="T32" s="39" t="str">
        <f t="shared" si="17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14"/>
        <v>X</v>
      </c>
      <c r="R33" s="63" t="str">
        <f t="shared" si="15"/>
        <v>X</v>
      </c>
      <c r="S33" s="63" t="str">
        <f t="shared" si="16"/>
        <v>X</v>
      </c>
      <c r="T33" s="63" t="str">
        <f t="shared" si="17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14"/>
        <v>X</v>
      </c>
      <c r="R34" s="39" t="str">
        <f t="shared" si="15"/>
        <v>X</v>
      </c>
      <c r="S34" s="39" t="str">
        <f t="shared" si="16"/>
        <v>X</v>
      </c>
      <c r="T34" s="39" t="str">
        <f t="shared" si="17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14"/>
        <v>X</v>
      </c>
      <c r="R35" s="63" t="str">
        <f t="shared" si="15"/>
        <v>X</v>
      </c>
      <c r="S35" s="63" t="str">
        <f t="shared" si="16"/>
        <v>X</v>
      </c>
      <c r="T35" s="63" t="str">
        <f t="shared" si="17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8">IF(ISNUMBER($D36),IF(MOD($D36,8)/4&gt;=1,1,0),"")</f>
        <v/>
      </c>
      <c r="I36" s="20" t="str">
        <f t="shared" ref="I36:I61" si="19">IF(ISNUMBER($D36),IF(MOD($D36,4)/2&gt;=1,1,0),"")</f>
        <v/>
      </c>
      <c r="J36" s="29" t="str">
        <f t="shared" ref="J36:J61" si="20">IF(ISNUMBER($D36),IF(MOD($D36,2)&gt;=1,1,0),"")</f>
        <v/>
      </c>
      <c r="K36" s="36" t="str">
        <f t="shared" ref="K36:K61" si="21">IF(ISBLANK($E36),"",IF(MOD(HEX2DEC($E36),32)/16&gt;=1,1,0))</f>
        <v/>
      </c>
      <c r="L36" s="36" t="str">
        <f t="shared" ref="L36:L61" si="22">IF(ISBLANK($E36),"",IF(MOD(HEX2DEC($E36),16)/8&gt;=1,1,0))</f>
        <v/>
      </c>
      <c r="M36" s="36" t="str">
        <f t="shared" ref="M36:M61" si="23">IF(ISBLANK($E36),"",IF(MOD(HEX2DEC($E36),8)/4&gt;=1,1,0))</f>
        <v/>
      </c>
      <c r="N36" s="36" t="str">
        <f t="shared" ref="N36:N61" si="24">IF(ISBLANK($E36),"",IF(MOD(HEX2DEC($E36),4)/2&gt;=1,1,0))</f>
        <v/>
      </c>
      <c r="O36" s="64" t="str">
        <f t="shared" ref="O36:O61" si="25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8"/>
        <v/>
      </c>
      <c r="I37" s="59" t="str">
        <f t="shared" si="19"/>
        <v/>
      </c>
      <c r="J37" s="61" t="str">
        <f t="shared" si="20"/>
        <v/>
      </c>
      <c r="K37" s="60" t="str">
        <f t="shared" si="21"/>
        <v/>
      </c>
      <c r="L37" s="60" t="str">
        <f t="shared" si="22"/>
        <v/>
      </c>
      <c r="M37" s="60" t="str">
        <f t="shared" si="23"/>
        <v/>
      </c>
      <c r="N37" s="60" t="str">
        <f t="shared" si="24"/>
        <v/>
      </c>
      <c r="O37" s="65" t="str">
        <f t="shared" si="25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8"/>
        <v/>
      </c>
      <c r="I38" s="20" t="str">
        <f t="shared" si="19"/>
        <v/>
      </c>
      <c r="J38" s="29" t="str">
        <f t="shared" si="20"/>
        <v/>
      </c>
      <c r="K38" s="36" t="str">
        <f t="shared" si="21"/>
        <v/>
      </c>
      <c r="L38" s="36" t="str">
        <f t="shared" si="22"/>
        <v/>
      </c>
      <c r="M38" s="36" t="str">
        <f t="shared" si="23"/>
        <v/>
      </c>
      <c r="N38" s="36" t="str">
        <f t="shared" si="24"/>
        <v/>
      </c>
      <c r="O38" s="64" t="str">
        <f t="shared" si="25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8"/>
        <v/>
      </c>
      <c r="I39" s="59" t="str">
        <f t="shared" si="19"/>
        <v/>
      </c>
      <c r="J39" s="61" t="str">
        <f t="shared" si="20"/>
        <v/>
      </c>
      <c r="K39" s="60" t="str">
        <f t="shared" si="21"/>
        <v/>
      </c>
      <c r="L39" s="60" t="str">
        <f t="shared" si="22"/>
        <v/>
      </c>
      <c r="M39" s="60" t="str">
        <f t="shared" si="23"/>
        <v/>
      </c>
      <c r="N39" s="60" t="str">
        <f t="shared" si="24"/>
        <v/>
      </c>
      <c r="O39" s="65" t="str">
        <f t="shared" si="25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8"/>
        <v/>
      </c>
      <c r="I40" s="20" t="str">
        <f t="shared" si="19"/>
        <v/>
      </c>
      <c r="J40" s="29" t="str">
        <f t="shared" si="20"/>
        <v/>
      </c>
      <c r="K40" s="36" t="str">
        <f t="shared" si="21"/>
        <v/>
      </c>
      <c r="L40" s="36" t="str">
        <f t="shared" si="22"/>
        <v/>
      </c>
      <c r="M40" s="36" t="str">
        <f t="shared" si="23"/>
        <v/>
      </c>
      <c r="N40" s="36" t="str">
        <f t="shared" si="24"/>
        <v/>
      </c>
      <c r="O40" s="64" t="str">
        <f t="shared" si="25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8"/>
        <v/>
      </c>
      <c r="I41" s="59" t="str">
        <f t="shared" si="19"/>
        <v/>
      </c>
      <c r="J41" s="61" t="str">
        <f t="shared" si="20"/>
        <v/>
      </c>
      <c r="K41" s="60" t="str">
        <f t="shared" si="21"/>
        <v/>
      </c>
      <c r="L41" s="60" t="str">
        <f t="shared" si="22"/>
        <v/>
      </c>
      <c r="M41" s="60" t="str">
        <f t="shared" si="23"/>
        <v/>
      </c>
      <c r="N41" s="60" t="str">
        <f t="shared" si="24"/>
        <v/>
      </c>
      <c r="O41" s="65" t="str">
        <f t="shared" si="25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8"/>
        <v/>
      </c>
      <c r="I42" s="20" t="str">
        <f t="shared" si="19"/>
        <v/>
      </c>
      <c r="J42" s="29" t="str">
        <f t="shared" si="20"/>
        <v/>
      </c>
      <c r="K42" s="36" t="str">
        <f t="shared" si="21"/>
        <v/>
      </c>
      <c r="L42" s="36" t="str">
        <f t="shared" si="22"/>
        <v/>
      </c>
      <c r="M42" s="36" t="str">
        <f t="shared" si="23"/>
        <v/>
      </c>
      <c r="N42" s="36" t="str">
        <f t="shared" si="24"/>
        <v/>
      </c>
      <c r="O42" s="64" t="str">
        <f t="shared" si="25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8"/>
        <v/>
      </c>
      <c r="I43" s="59" t="str">
        <f t="shared" si="19"/>
        <v/>
      </c>
      <c r="J43" s="61" t="str">
        <f t="shared" si="20"/>
        <v/>
      </c>
      <c r="K43" s="60" t="str">
        <f t="shared" si="21"/>
        <v/>
      </c>
      <c r="L43" s="60" t="str">
        <f t="shared" si="22"/>
        <v/>
      </c>
      <c r="M43" s="60" t="str">
        <f t="shared" si="23"/>
        <v/>
      </c>
      <c r="N43" s="60" t="str">
        <f t="shared" si="24"/>
        <v/>
      </c>
      <c r="O43" s="65" t="str">
        <f t="shared" si="25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8"/>
        <v/>
      </c>
      <c r="I44" s="20" t="str">
        <f t="shared" si="19"/>
        <v/>
      </c>
      <c r="J44" s="29" t="str">
        <f t="shared" si="20"/>
        <v/>
      </c>
      <c r="K44" s="36" t="str">
        <f t="shared" si="21"/>
        <v/>
      </c>
      <c r="L44" s="36" t="str">
        <f t="shared" si="22"/>
        <v/>
      </c>
      <c r="M44" s="36" t="str">
        <f t="shared" si="23"/>
        <v/>
      </c>
      <c r="N44" s="36" t="str">
        <f t="shared" si="24"/>
        <v/>
      </c>
      <c r="O44" s="64" t="str">
        <f t="shared" si="25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8"/>
        <v/>
      </c>
      <c r="I45" s="59" t="str">
        <f t="shared" si="19"/>
        <v/>
      </c>
      <c r="J45" s="61" t="str">
        <f t="shared" si="20"/>
        <v/>
      </c>
      <c r="K45" s="60" t="str">
        <f t="shared" si="21"/>
        <v/>
      </c>
      <c r="L45" s="60" t="str">
        <f t="shared" si="22"/>
        <v/>
      </c>
      <c r="M45" s="60" t="str">
        <f t="shared" si="23"/>
        <v/>
      </c>
      <c r="N45" s="60" t="str">
        <f t="shared" si="24"/>
        <v/>
      </c>
      <c r="O45" s="65" t="str">
        <f t="shared" si="25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8"/>
        <v/>
      </c>
      <c r="I46" s="20" t="str">
        <f t="shared" si="19"/>
        <v/>
      </c>
      <c r="J46" s="29" t="str">
        <f t="shared" si="20"/>
        <v/>
      </c>
      <c r="K46" s="36" t="str">
        <f t="shared" si="21"/>
        <v/>
      </c>
      <c r="L46" s="36" t="str">
        <f t="shared" si="22"/>
        <v/>
      </c>
      <c r="M46" s="36" t="str">
        <f t="shared" si="23"/>
        <v/>
      </c>
      <c r="N46" s="36" t="str">
        <f t="shared" si="24"/>
        <v/>
      </c>
      <c r="O46" s="64" t="str">
        <f t="shared" si="25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8"/>
        <v/>
      </c>
      <c r="I47" s="59" t="str">
        <f t="shared" si="19"/>
        <v/>
      </c>
      <c r="J47" s="61" t="str">
        <f t="shared" si="20"/>
        <v/>
      </c>
      <c r="K47" s="60" t="str">
        <f t="shared" si="21"/>
        <v/>
      </c>
      <c r="L47" s="60" t="str">
        <f t="shared" si="22"/>
        <v/>
      </c>
      <c r="M47" s="60" t="str">
        <f t="shared" si="23"/>
        <v/>
      </c>
      <c r="N47" s="60" t="str">
        <f t="shared" si="24"/>
        <v/>
      </c>
      <c r="O47" s="65" t="str">
        <f t="shared" si="25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8"/>
        <v/>
      </c>
      <c r="I48" s="20" t="str">
        <f t="shared" si="19"/>
        <v/>
      </c>
      <c r="J48" s="29" t="str">
        <f t="shared" si="20"/>
        <v/>
      </c>
      <c r="K48" s="36" t="str">
        <f t="shared" si="21"/>
        <v/>
      </c>
      <c r="L48" s="36" t="str">
        <f t="shared" si="22"/>
        <v/>
      </c>
      <c r="M48" s="36" t="str">
        <f t="shared" si="23"/>
        <v/>
      </c>
      <c r="N48" s="36" t="str">
        <f t="shared" si="24"/>
        <v/>
      </c>
      <c r="O48" s="64" t="str">
        <f t="shared" si="25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8"/>
        <v/>
      </c>
      <c r="I49" s="59" t="str">
        <f t="shared" si="19"/>
        <v/>
      </c>
      <c r="J49" s="61" t="str">
        <f t="shared" si="20"/>
        <v/>
      </c>
      <c r="K49" s="60" t="str">
        <f t="shared" si="21"/>
        <v/>
      </c>
      <c r="L49" s="60" t="str">
        <f t="shared" si="22"/>
        <v/>
      </c>
      <c r="M49" s="60" t="str">
        <f t="shared" si="23"/>
        <v/>
      </c>
      <c r="N49" s="60" t="str">
        <f t="shared" si="24"/>
        <v/>
      </c>
      <c r="O49" s="65" t="str">
        <f t="shared" si="25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8"/>
        <v/>
      </c>
      <c r="I50" s="20" t="str">
        <f t="shared" si="19"/>
        <v/>
      </c>
      <c r="J50" s="29" t="str">
        <f t="shared" si="20"/>
        <v/>
      </c>
      <c r="K50" s="36" t="str">
        <f t="shared" si="21"/>
        <v/>
      </c>
      <c r="L50" s="36" t="str">
        <f t="shared" si="22"/>
        <v/>
      </c>
      <c r="M50" s="36" t="str">
        <f t="shared" si="23"/>
        <v/>
      </c>
      <c r="N50" s="36" t="str">
        <f t="shared" si="24"/>
        <v/>
      </c>
      <c r="O50" s="64" t="str">
        <f t="shared" si="25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8"/>
        <v/>
      </c>
      <c r="I51" s="59" t="str">
        <f t="shared" si="19"/>
        <v/>
      </c>
      <c r="J51" s="61" t="str">
        <f t="shared" si="20"/>
        <v/>
      </c>
      <c r="K51" s="60" t="str">
        <f t="shared" si="21"/>
        <v/>
      </c>
      <c r="L51" s="60" t="str">
        <f t="shared" si="22"/>
        <v/>
      </c>
      <c r="M51" s="60" t="str">
        <f t="shared" si="23"/>
        <v/>
      </c>
      <c r="N51" s="60" t="str">
        <f t="shared" si="24"/>
        <v/>
      </c>
      <c r="O51" s="65" t="str">
        <f t="shared" si="25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8"/>
        <v/>
      </c>
      <c r="I52" s="20" t="str">
        <f t="shared" si="19"/>
        <v/>
      </c>
      <c r="J52" s="29" t="str">
        <f t="shared" si="20"/>
        <v/>
      </c>
      <c r="K52" s="36" t="str">
        <f t="shared" si="21"/>
        <v/>
      </c>
      <c r="L52" s="36" t="str">
        <f t="shared" si="22"/>
        <v/>
      </c>
      <c r="M52" s="36" t="str">
        <f t="shared" si="23"/>
        <v/>
      </c>
      <c r="N52" s="36" t="str">
        <f t="shared" si="24"/>
        <v/>
      </c>
      <c r="O52" s="64" t="str">
        <f t="shared" si="25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8"/>
        <v/>
      </c>
      <c r="I53" s="59" t="str">
        <f t="shared" si="19"/>
        <v/>
      </c>
      <c r="J53" s="61" t="str">
        <f t="shared" si="20"/>
        <v/>
      </c>
      <c r="K53" s="60" t="str">
        <f t="shared" si="21"/>
        <v/>
      </c>
      <c r="L53" s="60" t="str">
        <f t="shared" si="22"/>
        <v/>
      </c>
      <c r="M53" s="60" t="str">
        <f t="shared" si="23"/>
        <v/>
      </c>
      <c r="N53" s="60" t="str">
        <f t="shared" si="24"/>
        <v/>
      </c>
      <c r="O53" s="65" t="str">
        <f t="shared" si="25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8"/>
        <v/>
      </c>
      <c r="I54" s="20" t="str">
        <f t="shared" si="19"/>
        <v/>
      </c>
      <c r="J54" s="29" t="str">
        <f t="shared" si="20"/>
        <v/>
      </c>
      <c r="K54" s="36" t="str">
        <f t="shared" si="21"/>
        <v/>
      </c>
      <c r="L54" s="36" t="str">
        <f t="shared" si="22"/>
        <v/>
      </c>
      <c r="M54" s="36" t="str">
        <f t="shared" si="23"/>
        <v/>
      </c>
      <c r="N54" s="36" t="str">
        <f t="shared" si="24"/>
        <v/>
      </c>
      <c r="O54" s="64" t="str">
        <f t="shared" si="25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8"/>
        <v/>
      </c>
      <c r="I55" s="59" t="str">
        <f t="shared" si="19"/>
        <v/>
      </c>
      <c r="J55" s="61" t="str">
        <f t="shared" si="20"/>
        <v/>
      </c>
      <c r="K55" s="60" t="str">
        <f t="shared" si="21"/>
        <v/>
      </c>
      <c r="L55" s="60" t="str">
        <f t="shared" si="22"/>
        <v/>
      </c>
      <c r="M55" s="60" t="str">
        <f t="shared" si="23"/>
        <v/>
      </c>
      <c r="N55" s="60" t="str">
        <f t="shared" si="24"/>
        <v/>
      </c>
      <c r="O55" s="65" t="str">
        <f t="shared" si="25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8"/>
        <v/>
      </c>
      <c r="I56" s="20" t="str">
        <f t="shared" si="19"/>
        <v/>
      </c>
      <c r="J56" s="29" t="str">
        <f t="shared" si="20"/>
        <v/>
      </c>
      <c r="K56" s="36" t="str">
        <f t="shared" si="21"/>
        <v/>
      </c>
      <c r="L56" s="36" t="str">
        <f t="shared" si="22"/>
        <v/>
      </c>
      <c r="M56" s="36" t="str">
        <f t="shared" si="23"/>
        <v/>
      </c>
      <c r="N56" s="36" t="str">
        <f t="shared" si="24"/>
        <v/>
      </c>
      <c r="O56" s="64" t="str">
        <f t="shared" si="25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8"/>
        <v/>
      </c>
      <c r="I57" s="59" t="str">
        <f t="shared" si="19"/>
        <v/>
      </c>
      <c r="J57" s="61" t="str">
        <f t="shared" si="20"/>
        <v/>
      </c>
      <c r="K57" s="60" t="str">
        <f t="shared" si="21"/>
        <v/>
      </c>
      <c r="L57" s="60" t="str">
        <f t="shared" si="22"/>
        <v/>
      </c>
      <c r="M57" s="60" t="str">
        <f t="shared" si="23"/>
        <v/>
      </c>
      <c r="N57" s="60" t="str">
        <f t="shared" si="24"/>
        <v/>
      </c>
      <c r="O57" s="65" t="str">
        <f t="shared" si="25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8"/>
        <v/>
      </c>
      <c r="I58" s="20" t="str">
        <f t="shared" si="19"/>
        <v/>
      </c>
      <c r="J58" s="29" t="str">
        <f t="shared" si="20"/>
        <v/>
      </c>
      <c r="K58" s="36" t="str">
        <f t="shared" si="21"/>
        <v/>
      </c>
      <c r="L58" s="36" t="str">
        <f t="shared" si="22"/>
        <v/>
      </c>
      <c r="M58" s="36" t="str">
        <f t="shared" si="23"/>
        <v/>
      </c>
      <c r="N58" s="36" t="str">
        <f t="shared" si="24"/>
        <v/>
      </c>
      <c r="O58" s="64" t="str">
        <f t="shared" si="25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8"/>
        <v/>
      </c>
      <c r="I59" s="59" t="str">
        <f t="shared" si="19"/>
        <v/>
      </c>
      <c r="J59" s="61" t="str">
        <f t="shared" si="20"/>
        <v/>
      </c>
      <c r="K59" s="60" t="str">
        <f t="shared" si="21"/>
        <v/>
      </c>
      <c r="L59" s="60" t="str">
        <f t="shared" si="22"/>
        <v/>
      </c>
      <c r="M59" s="60" t="str">
        <f t="shared" si="23"/>
        <v/>
      </c>
      <c r="N59" s="60" t="str">
        <f t="shared" si="24"/>
        <v/>
      </c>
      <c r="O59" s="65" t="str">
        <f t="shared" si="25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8"/>
        <v/>
      </c>
      <c r="I60" s="20" t="str">
        <f t="shared" si="19"/>
        <v/>
      </c>
      <c r="J60" s="29" t="str">
        <f t="shared" si="20"/>
        <v/>
      </c>
      <c r="K60" s="36" t="str">
        <f t="shared" si="21"/>
        <v/>
      </c>
      <c r="L60" s="36" t="str">
        <f t="shared" si="22"/>
        <v/>
      </c>
      <c r="M60" s="36" t="str">
        <f t="shared" si="23"/>
        <v/>
      </c>
      <c r="N60" s="36" t="str">
        <f t="shared" si="24"/>
        <v/>
      </c>
      <c r="O60" s="64" t="str">
        <f t="shared" si="25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8"/>
        <v/>
      </c>
      <c r="I61" s="59" t="str">
        <f t="shared" si="19"/>
        <v/>
      </c>
      <c r="J61" s="61" t="str">
        <f t="shared" si="20"/>
        <v/>
      </c>
      <c r="K61" s="60" t="str">
        <f t="shared" si="21"/>
        <v/>
      </c>
      <c r="L61" s="60" t="str">
        <f t="shared" si="22"/>
        <v/>
      </c>
      <c r="M61" s="60" t="str">
        <f t="shared" si="23"/>
        <v/>
      </c>
      <c r="N61" s="60" t="str">
        <f t="shared" si="24"/>
        <v/>
      </c>
      <c r="O61" s="65" t="str">
        <f t="shared" si="25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/>
  </sheetData>
  <protectedRanges>
    <protectedRange sqref="A1:E1 A30:E1048576 A26:A29 C26:E29 A2:B25" name="区域1" securityDescriptor=""/>
    <protectedRange sqref="C2:E25" name="区域1_2"/>
  </protectedRanges>
  <phoneticPr fontId="26" type="noConversion"/>
  <conditionalFormatting sqref="U1:AB1">
    <cfRule type="cellIs" priority="37" operator="notEqual">
      <formula>0</formula>
    </cfRule>
  </conditionalFormatting>
  <conditionalFormatting sqref="U62:AF1048576 AJ62:AK1048576">
    <cfRule type="cellIs" priority="25" operator="notEqual">
      <formula>0</formula>
    </cfRule>
  </conditionalFormatting>
  <conditionalFormatting sqref="U26:AM27 AE2:AM25 U29:AM61 Y28:AM28">
    <cfRule type="cellIs" dxfId="6" priority="3" operator="equal">
      <formula>1</formula>
    </cfRule>
  </conditionalFormatting>
  <conditionalFormatting sqref="AJ1:AM1">
    <cfRule type="cellIs" priority="24" operator="notEqual">
      <formula>0</formula>
    </cfRule>
  </conditionalFormatting>
  <conditionalFormatting sqref="U2:AD25">
    <cfRule type="cellIs" dxfId="1" priority="2" operator="equal">
      <formula>1</formula>
    </cfRule>
  </conditionalFormatting>
  <conditionalFormatting sqref="U28:X28">
    <cfRule type="cellIs" dxfId="0" priority="1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25 B30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1:AF1 Y26:AF1048576 U26:X27 U29:X1048576" xr:uid="{00000000-0002-0000-0000-000003000000}"/>
    <dataValidation allowBlank="1" showInputMessage="1" showErrorMessage="1" promptTitle="输出信号情况" prompt="为1时填1，其他不填！" sqref="U2:AF25 U28:X28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2" activePane="bottomLeft" state="frozen"/>
      <selection pane="bottomLeft" activeCell="B15" sqref="B15"/>
    </sheetView>
  </sheetViews>
  <sheetFormatPr defaultColWidth="9" defaultRowHeight="13.8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CSR</v>
      </c>
      <c r="AE1" s="23" t="str">
        <f>真值表!AF1</f>
        <v>URET</v>
      </c>
      <c r="AF1" s="25" t="str">
        <f>真值表!AG1</f>
        <v>LH</v>
      </c>
      <c r="AG1" s="25" t="str">
        <f>真值表!AH1</f>
        <v>BLTU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>~F14&amp; F13&amp;~F12&amp;~OP6&amp;~OP5&amp; OP4&amp;~OP3&amp;~OP2+</v>
      </c>
      <c r="R12" s="24" t="str">
        <f>IF(真值表!S12=1,$O12&amp;"+","")</f>
        <v/>
      </c>
      <c r="S12" s="24" t="str">
        <f>IF(真值表!T12=1,$O12&amp;"+","")</f>
        <v/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>
      <c r="A15" s="50" t="str">
        <f>IF(ISBLANK(真值表!B15),"",真值表!B15)</f>
        <v>srai</v>
      </c>
      <c r="B15" s="45" t="e">
        <f>IF(ISBLANK(真值表!#REF!),"",真值表!#REF!)</f>
        <v>#REF!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/>
      </c>
      <c r="F15" s="47" t="str">
        <f>IF(真值表!G15=1," "&amp;真值表!G$1&amp;"&amp;",IF(真值表!G15=0,"~"&amp;真值表!G$1&amp;"&amp;",""))</f>
        <v/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F14&amp;~F13&amp; F12&amp;~OP6&amp;~OP5&amp; OP4&amp;~OP3&amp;~OP2+</v>
      </c>
      <c r="W15" s="49" t="str">
        <f>IF(真值表!X15=1,$O15&amp;"+","")</f>
        <v xml:space="preserve">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>
      <c r="A16" s="31" t="str">
        <f>IF(ISBLANK(真值表!B16),"",真值表!B16)</f>
        <v>lw</v>
      </c>
      <c r="B16" s="37">
        <f>IF(ISBLANK(真值表!C15),"",真值表!C15)</f>
        <v>32</v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 xml:space="preserve"> F30&amp;</v>
      </c>
      <c r="F16" s="55" t="str">
        <f>IF(真值表!G16=1," "&amp;真值表!G$1&amp;"&amp;",IF(真值表!G16=0,"~"&amp;真值表!G$1&amp;"&amp;",""))</f>
        <v>~F25&amp;</v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 xml:space="preserve"> F30&amp;~F25&amp;~F14&amp;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 xml:space="preserve"> F30&amp;~F25&amp;~F14&amp;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 xml:space="preserve"> F30&amp;~F25&amp;~F14&amp; F13&amp;~F12&amp;~OP6&amp;~OP5&amp;~OP4&amp;~OP3&amp;~OP2+</v>
      </c>
      <c r="T16" s="24" t="str">
        <f>IF(真值表!U16=1,$O16&amp;"+","")</f>
        <v xml:space="preserve"> F30&amp;~F25&amp;~F14&amp;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 xml:space="preserve"> F30&amp;~F25&amp;~F14&amp; F13&amp;~F12&amp;~OP6&amp;~OP5&amp;~OP4&amp;~OP3&amp;~OP2+</v>
      </c>
      <c r="W16" s="24" t="str">
        <f>IF(真值表!X16=1,$O16&amp;"+","")</f>
        <v xml:space="preserve"> F30&amp;~F25&amp;~F14&amp;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>~F14&amp;~F13&amp;~F12&amp; OP6&amp; OP5&amp;~OP4&amp;~OP3&amp;~OP2+</v>
      </c>
      <c r="Q19" s="49" t="str">
        <f>IF(真值表!R19=1,$O19&amp;"+","")</f>
        <v/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>~F14&amp;~F13&amp;~F12&amp; OP6&amp; OP5&amp;~OP4&amp;~OP3&amp;~OP2+</v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>~F14&amp;~F13&amp; F12&amp; OP6&amp; OP5&amp;~OP4&amp;~OP3&amp;~OP2+</v>
      </c>
      <c r="Q20" s="24" t="str">
        <f>IF(真值表!R20=1,$O20&amp;"+","")</f>
        <v/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>~F14&amp;~F13&amp; F12&amp; OP6&amp; OP5&amp;~OP4&amp;~OP3&amp;~OP2+</v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 xml:space="preserve"> F14&amp; F13&amp;~F12&amp; OP6&amp; OP5&amp; OP4&amp;~OP3&amp;~OP2+</v>
      </c>
      <c r="R23" s="49" t="str">
        <f>IF(真值表!S23=1,$O23&amp;"+","")</f>
        <v xml:space="preserve"> F14&amp; F13&amp;~F12&amp; OP6&amp; OP5&amp; OP4&amp;~OP3&amp;~OP2+</v>
      </c>
      <c r="S23" s="49" t="str">
        <f>IF(真值表!T23=1,$O23&amp;"+","")</f>
        <v xml:space="preserve"> F14&amp; F13&amp;~F12&amp; OP6&amp; OP5&amp; OP4&amp;~OP3&amp;~OP2+</v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 xml:space="preserve"> F14&amp; F13&amp;~F12&amp; OP6&amp; OP5&amp; OP4&amp;~OP3&amp;~OP2+</v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 xml:space="preserve"> F14&amp; F13&amp;~F12&amp; OP6&amp; OP5&amp; OP4&amp;~OP3&amp;~OP2+</v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 xml:space="preserve"> F14&amp; F13&amp; F12&amp; OP6&amp; OP5&amp; OP4&amp;~OP3&amp;~OP2+</v>
      </c>
      <c r="R24" s="24" t="str">
        <f>IF(真值表!S24=1,$O24&amp;"+","")</f>
        <v xml:space="preserve"> F14&amp; F13&amp; F12&amp; OP6&amp; OP5&amp; OP4&amp;~OP3&amp;~OP2+</v>
      </c>
      <c r="S24" s="24" t="str">
        <f>IF(真值表!T24=1,$O24&amp;"+","")</f>
        <v xml:space="preserve"> F14&amp; F13&amp; F12&amp; OP6&amp; OP5&amp; OP4&amp;~OP3&amp;~OP2+</v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 xml:space="preserve"> F14&amp; F13&amp; F12&amp; OP6&amp; OP5&amp; OP4&amp;~OP3&amp;~OP2+</v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 xml:space="preserve"> F14&amp; F13&amp; F12&amp; OP6&amp; OP5&amp; OP4&amp;~OP3&amp;~OP2+</v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>~F30&amp;~F25&amp;~F14&amp;~F13&amp;~F12&amp; OP6&amp; OP5&amp; OP4&amp;~OP3&amp;~OP2+</v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/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>
      <c r="A27" s="50" t="str">
        <f>IF(ISBLANK(真值表!B27),"",真值表!B27)</f>
        <v>xor</v>
      </c>
      <c r="B27" s="45">
        <f>IF(ISBLANK(真值表!C27),"",真值表!C27)</f>
        <v>0</v>
      </c>
      <c r="C27" s="52">
        <f>IF(ISBLANK(真值表!D27),"",真值表!D27)</f>
        <v>4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F14&amp;~F13&amp;~F12&amp;~OP6&amp; OP5&amp; OP4&amp;~OP3&amp;~OP2</v>
      </c>
      <c r="P27" s="49" t="str">
        <f>IF(真值表!Q27=1,$O27&amp;"+","")</f>
        <v>~F30&amp;~F25&amp; F14&amp;~F13&amp;~F12&amp;~OP6&amp; OP5&amp; OP4&amp;~OP3&amp;~OP2+</v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>~F30&amp;~F25&amp; F14&amp;~F13&amp;~F12&amp;~OP6&amp;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/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>
      <c r="A28" s="31" t="str">
        <f>IF(ISBLANK(真值表!B28),"",真值表!B28)</f>
        <v>lh</v>
      </c>
      <c r="B28" s="37" t="str">
        <f>IF(ISBLANK(真值表!C28),"",真值表!C28)</f>
        <v/>
      </c>
      <c r="C28" s="37">
        <f>IF(ISBLANK(真值表!D28),"",真值表!D28)</f>
        <v>1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 F12&amp;~OP6&amp;~OP5&amp;~OP4&amp;~OP3&amp;~OP2</v>
      </c>
      <c r="P28" s="24" t="str">
        <f>IF(真值表!Q28=1,$O28&amp;"+","")</f>
        <v/>
      </c>
      <c r="Q28" s="24" t="str">
        <f>IF(真值表!R28=1,$O28&amp;"+","")</f>
        <v>~F14&amp;~F13&amp; F12&amp;~OP6&amp;~OP5&amp;~OP4&amp;~OP3&amp;~OP2+</v>
      </c>
      <c r="R28" s="24" t="str">
        <f>IF(真值表!S28=1,$O28&amp;"+","")</f>
        <v/>
      </c>
      <c r="S28" s="24" t="str">
        <f>IF(真值表!T28=1,$O28&amp;"+","")</f>
        <v>~F14&amp;~F13&amp; F12&amp;~OP6&amp;~OP5&amp;~OP4&amp;~OP3&amp;~OP2+</v>
      </c>
      <c r="T28" s="24" t="str">
        <f>IF(真值表!U28=1,$O28&amp;"+","")</f>
        <v>~F14&amp;~F13&amp; F12&amp;~OP6&amp;~OP5&amp;~OP4&amp;~OP3&amp;~OP2+</v>
      </c>
      <c r="U28" s="24" t="str">
        <f>IF(真值表!V28=1,$O28&amp;"+","")</f>
        <v/>
      </c>
      <c r="V28" s="24" t="str">
        <f>IF(真值表!W28=1,$O28&amp;"+","")</f>
        <v>~F14&amp;~F13&amp; F12&amp;~OP6&amp;~OP5&amp;~OP4&amp;~OP3&amp;~OP2+</v>
      </c>
      <c r="W28" s="24" t="str">
        <f>IF(真值表!X28=1,$O28&amp;"+","")</f>
        <v>~F14&amp;~F13&amp; 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>~F14&amp;~F13&amp; F12&amp;~OP6&amp;~OP5&amp;~OP4&amp;~OP3&amp;~OP2+</v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>
      <c r="A58" s="75" t="s">
        <v>82</v>
      </c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7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OP5&amp;~OP4&amp;~OP3&amp;~OP2+~F14&amp;~F13&amp; F12&amp; OP6&amp; OP5&amp;~OP4&amp;~OP3&amp;~OP2+~F30&amp;~F25&amp; F14&amp;~F13&amp;~F12&amp;~OP6&amp; 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 F30&amp;~F25&amp;~F14&amp; F13&amp;~F12&amp;~OP6&amp;~OP5&amp;~OP4&amp;~OP3&amp;~OP2+~F14&amp; F13&amp;~F12&amp;~OP6&amp;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OP4&amp;~OP3&amp;~OP2+~F14&amp;~F13&amp; F12&amp;~OP6&amp;~OP5&amp;~OP4&amp;~OP3&amp;~OP2+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F13&amp;~F12&amp; OP6&amp; OP5&amp; OP4&amp;~OP3&amp;~OP2+ F14&amp; F13&amp; F12&amp; 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F14&amp;~F13&amp; F12&amp;~OP6&amp;~OP5&amp; OP4&amp;~OP3&amp;~OP2+ F30&amp;~F25&amp;~F14&amp;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 F14&amp;~F13&amp;~F12&amp;~OP6&amp; OP5&amp; OP4&amp;~OP3&amp;~OP2+~F14&amp;~F13&amp; F12&amp;~OP6&amp;~OP5&amp;~OP4&amp;~OP3&amp;~OP2</v>
      </c>
      <c r="T58" s="30" t="str">
        <f t="shared" si="2"/>
        <v xml:space="preserve"> F30&amp;~F25&amp;~F14&amp; F13&amp;~F12&amp;~OP6&amp;~OP5&amp;~OP4&amp;~OP3&amp;~OP2+~F14&amp;~F13&amp; 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F14&amp;~F13&amp; F12&amp;~OP6&amp;~OP5&amp; OP4&amp;~OP3&amp;~OP2+ F30&amp;~F25&amp;~F14&amp; F13&amp;~F12&amp;~OP6&amp;~OP5&amp;~OP4&amp;~OP3&amp;~OP2+~F14&amp; F13&amp;~F12&amp;~OP6&amp; OP5&amp;~OP4&amp;~OP3&amp;~OP2+~F14&amp;~F13&amp;~F12&amp; OP6&amp; OP5&amp;~OP4&amp;~OP3&amp; OP2+~F14&amp;~F13&amp; 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F14&amp;~F13&amp; F12&amp;~OP6&amp;~OP5&amp; OP4&amp;~OP3&amp;~OP2+ F30&amp;~F25&amp;~F14&amp;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OP4&amp;~OP3&amp;~OP2+~F14&amp;~F13&amp; F12&amp;~OP6&amp;~OP5&amp;~OP4&amp;~OP3&amp;~OP2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 F13&amp;~F12&amp; OP6&amp; OP5&amp; OP4&amp;~OP3&amp;~OP2+ F14&amp; F13&amp; F12&amp; OP6&amp; OP5&amp; OP4&amp;~OP3&amp;~OP2</v>
      </c>
      <c r="AE58" s="33" t="str">
        <f t="shared" si="2"/>
        <v>~F30&amp;~F25&amp;~F14&amp;~F13&amp;~F12&amp; OP6&amp; OP5&amp; OP4&amp;~OP3&amp;~OP2</v>
      </c>
      <c r="AF58" s="30" t="str">
        <f t="shared" si="2"/>
        <v>~F14&amp;~F13&amp; F12&amp;~OP6&amp;~OP5&amp;~OP4&amp;~OP3&amp;~OP2</v>
      </c>
      <c r="AG58" s="30" t="str">
        <f t="shared" si="2"/>
        <v xml:space="preserve"> F14&amp; F13&amp;~F12&amp; OP6&amp; OP5&amp;~OP4&amp;~OP3&amp;~OP2</v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OP5&amp;~OP4&amp;~OP3&amp;~OP2+~F14&amp;~F13&amp; F12&amp; OP6&amp; OP5&amp;~OP4&amp;~OP3&amp;~OP2+~F30&amp;~F25&amp; F14&amp;~F13&amp;~F12&amp;~OP6&amp; 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 F30&amp;~F25&amp;~F14&amp; F13&amp;~F12&amp;~OP6&amp;~OP5&amp;~OP4&amp;~OP3&amp;~OP2+~F14&amp; F13&amp;~F12&amp;~OP6&amp;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OP4&amp;~OP3&amp;~OP2+~F14&amp;~F13&amp; F12&amp;~OP6&amp;~OP5&amp;~OP4&amp;~OP3&amp;~OP2+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F13&amp;~F12&amp; OP6&amp; OP5&amp; OP4&amp;~OP3&amp;~OP2+ F14&amp; F13&amp; F12&amp; 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F14&amp;~F13&amp; F12&amp;~OP6&amp;~OP5&amp; OP4&amp;~OP3&amp;~OP2+ F30&amp;~F25&amp;~F14&amp;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 F14&amp;~F13&amp;~F12&amp;~OP6&amp; OP5&amp; OP4&amp;~OP3&amp;~OP2+~F14&amp;~F13&amp; F12&amp;~OP6&amp;~OP5&amp;~OP4&amp;~OP3&amp;~OP2+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 xml:space="preserve"> F30&amp;~F25&amp;~F14&amp; F13&amp;~F12&amp;~OP6&amp;~OP5&amp;~OP4&amp;~OP3&amp;~OP2+~F14&amp;~F13&amp;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F14&amp;~F13&amp; F12&amp;~OP6&amp;~OP5&amp; OP4&amp;~OP3&amp;~OP2+ F30&amp;~F25&amp;~F14&amp; F13&amp;~F12&amp;~OP6&amp;~OP5&amp;~OP4&amp;~OP3&amp;~OP2+~F14&amp; F13&amp;~F12&amp;~OP6&amp; OP5&amp;~OP4&amp;~OP3&amp;~OP2+~F14&amp;~F13&amp;~F12&amp; OP6&amp; OP5&amp;~OP4&amp;~OP3&amp; OP2+~F14&amp;~F13&amp;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F14&amp;~F13&amp; F12&amp;~OP6&amp;~OP5&amp; OP4&amp;~OP3&amp;~OP2+ F30&amp;~F25&amp;~F14&amp;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OP4&amp;~OP3&amp;~OP2+~F14&amp;~F13&amp; F12&amp;~OP6&amp;~OP5&amp;~OP4&amp;~OP3&amp;~OP2+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 F13&amp;~F12&amp; OP6&amp; OP5&amp; OP4&amp;~OP3&amp;~OP2+ F14&amp; F13&amp; F12&amp; OP6&amp; OP5&amp; OP4&amp;~OP3&amp;~OP2+</v>
      </c>
      <c r="AE59" t="str">
        <f t="shared" si="3"/>
        <v>~F30&amp;~F25&amp;~F14&amp;~F13&amp;~F12&amp; OP6&amp; OP5&amp; OP4&amp;~OP3&amp;~OP2+</v>
      </c>
      <c r="AF59" t="str">
        <f t="shared" si="3"/>
        <v>~F14&amp;~F13&amp; F12&amp;~OP6&amp;~OP5&amp;~OP4&amp;~OP3&amp;~OP2+</v>
      </c>
      <c r="AG59" t="str">
        <f t="shared" si="3"/>
        <v xml:space="preserve"> F14&amp; F13&amp;~F12&amp; OP6&amp; OP5&amp;~OP4&amp;~OP3&amp;~OP2+</v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.6">
      <c r="P61" s="78" t="s">
        <v>62</v>
      </c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18"/>
      <c r="AC61" s="18"/>
      <c r="AD61" s="18"/>
      <c r="AE61" s="18"/>
    </row>
    <row r="63" spans="1:50" ht="15.6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5" priority="6" operator="equal">
      <formula>1</formula>
    </cfRule>
  </conditionalFormatting>
  <conditionalFormatting sqref="P60:AE60 P62:AE62 P63 R63:AE63 P64:AE1048576">
    <cfRule type="cellIs" dxfId="4" priority="10" operator="equal">
      <formula>1</formula>
    </cfRule>
  </conditionalFormatting>
  <conditionalFormatting sqref="P2:AL59">
    <cfRule type="cellIs" dxfId="3" priority="1" operator="equal">
      <formula>1</formula>
    </cfRule>
  </conditionalFormatting>
  <conditionalFormatting sqref="AF60:AI1048576">
    <cfRule type="cellIs" dxfId="2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8"/>
  <cols>
    <col min="1" max="1" width="13.21875" customWidth="1"/>
    <col min="2" max="2" width="11.44140625" customWidth="1"/>
    <col min="3" max="3" width="49.5546875" customWidth="1"/>
  </cols>
  <sheetData>
    <row r="1" spans="1:3" ht="18" customHeight="1">
      <c r="A1" s="8" t="s">
        <v>2</v>
      </c>
      <c r="B1" s="9" t="s">
        <v>16</v>
      </c>
      <c r="C1" s="10" t="s">
        <v>17</v>
      </c>
    </row>
    <row r="2" spans="1:3" ht="18" customHeight="1">
      <c r="A2" s="11" t="s">
        <v>18</v>
      </c>
      <c r="B2" s="12">
        <v>0</v>
      </c>
      <c r="C2" s="13" t="s">
        <v>19</v>
      </c>
    </row>
    <row r="3" spans="1:3" ht="18" customHeight="1">
      <c r="A3" s="11" t="s">
        <v>20</v>
      </c>
      <c r="B3" s="12">
        <v>1</v>
      </c>
      <c r="C3" s="13" t="s">
        <v>21</v>
      </c>
    </row>
    <row r="4" spans="1:3" ht="18" customHeight="1">
      <c r="A4" s="11" t="s">
        <v>22</v>
      </c>
      <c r="B4" s="12">
        <v>2</v>
      </c>
      <c r="C4" s="13" t="s">
        <v>23</v>
      </c>
    </row>
    <row r="5" spans="1:3" ht="18" customHeight="1">
      <c r="A5" s="11" t="s">
        <v>24</v>
      </c>
      <c r="B5" s="12">
        <v>3</v>
      </c>
      <c r="C5" s="13" t="s">
        <v>25</v>
      </c>
    </row>
    <row r="6" spans="1:3" ht="18" customHeight="1">
      <c r="A6" s="11" t="s">
        <v>26</v>
      </c>
      <c r="B6" s="12">
        <v>4</v>
      </c>
      <c r="C6" s="13" t="s">
        <v>27</v>
      </c>
    </row>
    <row r="7" spans="1:3" ht="18" customHeight="1">
      <c r="A7" s="11" t="s">
        <v>28</v>
      </c>
      <c r="B7" s="12">
        <v>5</v>
      </c>
      <c r="C7" s="13" t="s">
        <v>29</v>
      </c>
    </row>
    <row r="8" spans="1:3" ht="18" customHeight="1">
      <c r="A8" s="11" t="s">
        <v>30</v>
      </c>
      <c r="B8" s="12">
        <v>6</v>
      </c>
      <c r="C8" s="13" t="s">
        <v>31</v>
      </c>
    </row>
    <row r="9" spans="1:3" ht="18" customHeight="1">
      <c r="A9" s="11" t="s">
        <v>32</v>
      </c>
      <c r="B9" s="12">
        <v>7</v>
      </c>
      <c r="C9" s="13" t="s">
        <v>33</v>
      </c>
    </row>
    <row r="10" spans="1:3" ht="18" customHeight="1">
      <c r="A10" s="11">
        <v>1000</v>
      </c>
      <c r="B10" s="12">
        <v>8</v>
      </c>
      <c r="C10" s="13" t="s">
        <v>34</v>
      </c>
    </row>
    <row r="11" spans="1:3" ht="18" customHeight="1">
      <c r="A11" s="11">
        <v>1001</v>
      </c>
      <c r="B11" s="12">
        <v>9</v>
      </c>
      <c r="C11" s="13" t="s">
        <v>35</v>
      </c>
    </row>
    <row r="12" spans="1:3" ht="18" customHeight="1">
      <c r="A12" s="11">
        <v>1010</v>
      </c>
      <c r="B12" s="12">
        <v>10</v>
      </c>
      <c r="C12" s="13" t="s">
        <v>36</v>
      </c>
    </row>
    <row r="13" spans="1:3" ht="18" customHeight="1">
      <c r="A13" s="11">
        <v>1011</v>
      </c>
      <c r="B13" s="12">
        <v>11</v>
      </c>
      <c r="C13" s="13" t="s">
        <v>37</v>
      </c>
    </row>
    <row r="14" spans="1:3" ht="18" customHeight="1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A0D9-0690-4CB0-870A-6BE5DC69827C}">
  <dimension ref="A1:M30"/>
  <sheetViews>
    <sheetView topLeftCell="B13" workbookViewId="0">
      <selection activeCell="M30" sqref="M30"/>
    </sheetView>
  </sheetViews>
  <sheetFormatPr defaultRowHeight="13.8"/>
  <cols>
    <col min="3" max="3" width="18.77734375" customWidth="1"/>
    <col min="6" max="6" width="18.109375" customWidth="1"/>
    <col min="9" max="9" width="17.6640625" customWidth="1"/>
    <col min="11" max="11" width="11.21875" customWidth="1"/>
    <col min="12" max="12" width="16.5546875" customWidth="1"/>
    <col min="13" max="13" width="71" customWidth="1"/>
  </cols>
  <sheetData>
    <row r="1" spans="1:13">
      <c r="C1" s="70" t="s">
        <v>116</v>
      </c>
      <c r="D1" s="70" t="s">
        <v>124</v>
      </c>
      <c r="E1" s="70" t="s">
        <v>121</v>
      </c>
      <c r="F1" s="70" t="s">
        <v>119</v>
      </c>
      <c r="G1" s="70" t="s">
        <v>120</v>
      </c>
      <c r="H1" s="70" t="s">
        <v>117</v>
      </c>
      <c r="I1" s="70" t="s">
        <v>118</v>
      </c>
      <c r="J1" s="70" t="s">
        <v>149</v>
      </c>
      <c r="K1" s="70" t="s">
        <v>150</v>
      </c>
      <c r="L1" s="70" t="s">
        <v>141</v>
      </c>
      <c r="M1" s="70" t="s">
        <v>151</v>
      </c>
    </row>
    <row r="2" spans="1:13" ht="16.8">
      <c r="A2" s="35">
        <v>1</v>
      </c>
      <c r="B2" s="31" t="s">
        <v>63</v>
      </c>
      <c r="C2" s="70" t="s">
        <v>128</v>
      </c>
      <c r="D2" s="70" t="s">
        <v>126</v>
      </c>
      <c r="E2" s="70" t="s">
        <v>123</v>
      </c>
      <c r="F2" s="70" t="s">
        <v>132</v>
      </c>
      <c r="G2" s="70" t="s">
        <v>130</v>
      </c>
      <c r="H2" s="70" t="s">
        <v>136</v>
      </c>
      <c r="I2" s="70" t="s">
        <v>134</v>
      </c>
      <c r="J2" s="70" t="s">
        <v>138</v>
      </c>
      <c r="K2" s="70" t="s">
        <v>138</v>
      </c>
      <c r="L2" s="70" t="s">
        <v>138</v>
      </c>
      <c r="M2" s="70" t="s">
        <v>152</v>
      </c>
    </row>
    <row r="3" spans="1:13" ht="16.8">
      <c r="A3" s="57">
        <v>2</v>
      </c>
      <c r="B3" s="57" t="s">
        <v>77</v>
      </c>
      <c r="C3" s="70" t="s">
        <v>128</v>
      </c>
      <c r="D3" s="70" t="s">
        <v>126</v>
      </c>
      <c r="E3" s="70" t="s">
        <v>123</v>
      </c>
      <c r="F3" s="70" t="s">
        <v>132</v>
      </c>
      <c r="G3" s="70" t="s">
        <v>130</v>
      </c>
      <c r="H3" s="70" t="s">
        <v>136</v>
      </c>
      <c r="I3" s="70" t="s">
        <v>134</v>
      </c>
      <c r="J3" s="70" t="s">
        <v>138</v>
      </c>
      <c r="K3" s="70" t="s">
        <v>138</v>
      </c>
      <c r="L3" s="70" t="s">
        <v>138</v>
      </c>
      <c r="M3" s="70" t="s">
        <v>152</v>
      </c>
    </row>
    <row r="4" spans="1:13" ht="16.8">
      <c r="A4" s="35">
        <v>3</v>
      </c>
      <c r="B4" s="31" t="s">
        <v>78</v>
      </c>
      <c r="C4" s="70" t="s">
        <v>128</v>
      </c>
      <c r="D4" s="70" t="s">
        <v>126</v>
      </c>
      <c r="E4" s="70" t="s">
        <v>123</v>
      </c>
      <c r="F4" s="70" t="s">
        <v>132</v>
      </c>
      <c r="G4" s="70" t="s">
        <v>130</v>
      </c>
      <c r="H4" s="70" t="s">
        <v>136</v>
      </c>
      <c r="I4" s="70" t="s">
        <v>134</v>
      </c>
      <c r="J4" s="70" t="s">
        <v>138</v>
      </c>
      <c r="K4" s="70" t="s">
        <v>138</v>
      </c>
      <c r="L4" s="70" t="s">
        <v>138</v>
      </c>
      <c r="M4" s="70" t="s">
        <v>152</v>
      </c>
    </row>
    <row r="5" spans="1:13" ht="16.8">
      <c r="A5" s="57">
        <v>4</v>
      </c>
      <c r="B5" s="57" t="s">
        <v>79</v>
      </c>
      <c r="C5" s="70" t="s">
        <v>128</v>
      </c>
      <c r="D5" s="70" t="s">
        <v>126</v>
      </c>
      <c r="E5" s="70" t="s">
        <v>123</v>
      </c>
      <c r="F5" s="70" t="s">
        <v>132</v>
      </c>
      <c r="G5" s="70" t="s">
        <v>130</v>
      </c>
      <c r="H5" s="70" t="s">
        <v>136</v>
      </c>
      <c r="I5" s="70" t="s">
        <v>134</v>
      </c>
      <c r="J5" s="70" t="s">
        <v>138</v>
      </c>
      <c r="K5" s="70" t="s">
        <v>138</v>
      </c>
      <c r="L5" s="70" t="s">
        <v>138</v>
      </c>
      <c r="M5" s="70" t="s">
        <v>152</v>
      </c>
    </row>
    <row r="6" spans="1:13" ht="16.8">
      <c r="A6" s="35">
        <v>5</v>
      </c>
      <c r="B6" s="31" t="s">
        <v>64</v>
      </c>
      <c r="C6" s="70" t="s">
        <v>128</v>
      </c>
      <c r="D6" s="70" t="s">
        <v>126</v>
      </c>
      <c r="E6" s="70" t="s">
        <v>123</v>
      </c>
      <c r="F6" s="70" t="s">
        <v>132</v>
      </c>
      <c r="G6" s="70" t="s">
        <v>130</v>
      </c>
      <c r="H6" s="70" t="s">
        <v>136</v>
      </c>
      <c r="I6" s="70" t="s">
        <v>134</v>
      </c>
      <c r="J6" s="70" t="s">
        <v>138</v>
      </c>
      <c r="K6" s="70" t="s">
        <v>138</v>
      </c>
      <c r="L6" s="70" t="s">
        <v>138</v>
      </c>
      <c r="M6" s="70" t="s">
        <v>167</v>
      </c>
    </row>
    <row r="7" spans="1:13" ht="16.8">
      <c r="A7" s="57">
        <v>6</v>
      </c>
      <c r="B7" s="57" t="s">
        <v>80</v>
      </c>
      <c r="C7" s="74" t="s">
        <v>127</v>
      </c>
      <c r="D7" s="74" t="s">
        <v>125</v>
      </c>
      <c r="E7" s="74" t="s">
        <v>122</v>
      </c>
      <c r="F7" s="74" t="s">
        <v>131</v>
      </c>
      <c r="G7" s="74" t="s">
        <v>129</v>
      </c>
      <c r="H7" s="74" t="s">
        <v>135</v>
      </c>
      <c r="I7" s="74" t="s">
        <v>133</v>
      </c>
      <c r="J7" s="74" t="s">
        <v>137</v>
      </c>
      <c r="K7" s="74" t="s">
        <v>137</v>
      </c>
      <c r="L7" s="74" t="s">
        <v>137</v>
      </c>
      <c r="M7" s="74" t="s">
        <v>168</v>
      </c>
    </row>
    <row r="8" spans="1:13" ht="16.8">
      <c r="A8" s="35">
        <v>7</v>
      </c>
      <c r="B8" s="31" t="s">
        <v>76</v>
      </c>
      <c r="C8" s="70" t="s">
        <v>128</v>
      </c>
      <c r="D8" s="70" t="s">
        <v>126</v>
      </c>
      <c r="E8" s="70" t="s">
        <v>138</v>
      </c>
      <c r="F8" s="70" t="s">
        <v>132</v>
      </c>
      <c r="G8" s="70" t="s">
        <v>130</v>
      </c>
      <c r="H8" s="70" t="s">
        <v>136</v>
      </c>
      <c r="I8" s="70" t="s">
        <v>139</v>
      </c>
      <c r="J8" s="70" t="s">
        <v>138</v>
      </c>
      <c r="K8" s="70" t="s">
        <v>138</v>
      </c>
      <c r="L8" s="70" t="s">
        <v>138</v>
      </c>
      <c r="M8" s="70"/>
    </row>
    <row r="9" spans="1:13" ht="16.8">
      <c r="A9" s="57">
        <v>8</v>
      </c>
      <c r="B9" s="57" t="s">
        <v>81</v>
      </c>
      <c r="C9" s="70" t="s">
        <v>128</v>
      </c>
      <c r="D9" s="70" t="s">
        <v>126</v>
      </c>
      <c r="E9" s="70" t="s">
        <v>138</v>
      </c>
      <c r="F9" s="70" t="s">
        <v>132</v>
      </c>
      <c r="G9" s="70" t="s">
        <v>130</v>
      </c>
      <c r="H9" s="70" t="s">
        <v>136</v>
      </c>
      <c r="I9" s="70" t="s">
        <v>139</v>
      </c>
      <c r="J9" s="70" t="s">
        <v>138</v>
      </c>
      <c r="K9" s="70" t="s">
        <v>138</v>
      </c>
      <c r="L9" s="70" t="s">
        <v>138</v>
      </c>
    </row>
    <row r="10" spans="1:13" ht="16.8">
      <c r="A10" s="35">
        <v>9</v>
      </c>
      <c r="B10" s="31" t="s">
        <v>83</v>
      </c>
      <c r="C10" s="70" t="s">
        <v>128</v>
      </c>
      <c r="D10" s="70" t="s">
        <v>126</v>
      </c>
      <c r="E10" s="70" t="s">
        <v>138</v>
      </c>
      <c r="F10" s="70" t="s">
        <v>132</v>
      </c>
      <c r="G10" s="70" t="s">
        <v>130</v>
      </c>
      <c r="H10" s="70" t="s">
        <v>136</v>
      </c>
      <c r="I10" s="70" t="s">
        <v>139</v>
      </c>
      <c r="J10" s="70" t="s">
        <v>138</v>
      </c>
      <c r="K10" s="70" t="s">
        <v>138</v>
      </c>
      <c r="L10" s="70" t="s">
        <v>138</v>
      </c>
      <c r="M10" s="70" t="s">
        <v>152</v>
      </c>
    </row>
    <row r="11" spans="1:13" ht="16.8">
      <c r="A11" s="57">
        <v>10</v>
      </c>
      <c r="B11" s="57" t="s">
        <v>84</v>
      </c>
      <c r="C11" s="70" t="s">
        <v>128</v>
      </c>
      <c r="D11" s="70" t="s">
        <v>126</v>
      </c>
      <c r="E11" s="70" t="s">
        <v>138</v>
      </c>
      <c r="F11" s="70" t="s">
        <v>132</v>
      </c>
      <c r="G11" s="70" t="s">
        <v>130</v>
      </c>
      <c r="H11" s="70" t="s">
        <v>136</v>
      </c>
      <c r="I11" s="70" t="s">
        <v>139</v>
      </c>
      <c r="J11" s="70" t="s">
        <v>138</v>
      </c>
      <c r="K11" s="70" t="s">
        <v>138</v>
      </c>
      <c r="L11" s="70" t="s">
        <v>138</v>
      </c>
      <c r="M11" s="70" t="s">
        <v>152</v>
      </c>
    </row>
    <row r="12" spans="1:13" ht="16.8">
      <c r="A12" s="35">
        <v>11</v>
      </c>
      <c r="B12" s="31" t="s">
        <v>85</v>
      </c>
      <c r="C12" s="70" t="s">
        <v>128</v>
      </c>
      <c r="D12" s="70" t="s">
        <v>126</v>
      </c>
      <c r="E12" s="70" t="s">
        <v>138</v>
      </c>
      <c r="F12" s="70" t="s">
        <v>132</v>
      </c>
      <c r="G12" s="70" t="s">
        <v>130</v>
      </c>
      <c r="H12" s="70" t="s">
        <v>136</v>
      </c>
      <c r="I12" s="70" t="s">
        <v>139</v>
      </c>
      <c r="J12" s="70" t="s">
        <v>138</v>
      </c>
      <c r="K12" s="70" t="s">
        <v>138</v>
      </c>
      <c r="L12" s="70" t="s">
        <v>138</v>
      </c>
      <c r="M12" s="70" t="s">
        <v>167</v>
      </c>
    </row>
    <row r="13" spans="1:13" ht="16.8">
      <c r="A13" s="57">
        <v>12</v>
      </c>
      <c r="B13" s="57" t="s">
        <v>86</v>
      </c>
      <c r="C13" s="70" t="s">
        <v>128</v>
      </c>
      <c r="D13" s="70" t="s">
        <v>126</v>
      </c>
      <c r="E13" s="70" t="s">
        <v>138</v>
      </c>
      <c r="F13" s="70" t="s">
        <v>132</v>
      </c>
      <c r="G13" s="70" t="s">
        <v>130</v>
      </c>
      <c r="H13" s="70" t="s">
        <v>136</v>
      </c>
      <c r="I13" s="70" t="s">
        <v>139</v>
      </c>
      <c r="J13" s="70" t="s">
        <v>138</v>
      </c>
      <c r="K13" s="70" t="s">
        <v>138</v>
      </c>
      <c r="L13" s="70" t="s">
        <v>138</v>
      </c>
      <c r="M13" s="70" t="s">
        <v>177</v>
      </c>
    </row>
    <row r="14" spans="1:13" ht="16.8">
      <c r="A14" s="35">
        <v>13</v>
      </c>
      <c r="B14" s="31" t="s">
        <v>87</v>
      </c>
      <c r="C14" s="70" t="s">
        <v>128</v>
      </c>
      <c r="D14" s="70" t="s">
        <v>126</v>
      </c>
      <c r="E14" s="70" t="s">
        <v>138</v>
      </c>
      <c r="F14" s="70" t="s">
        <v>132</v>
      </c>
      <c r="G14" s="70" t="s">
        <v>130</v>
      </c>
      <c r="H14" s="70" t="s">
        <v>136</v>
      </c>
      <c r="I14" s="70" t="s">
        <v>139</v>
      </c>
      <c r="J14" s="70" t="s">
        <v>138</v>
      </c>
      <c r="K14" s="70" t="s">
        <v>138</v>
      </c>
      <c r="L14" s="70" t="s">
        <v>138</v>
      </c>
      <c r="M14" s="70" t="s">
        <v>169</v>
      </c>
    </row>
    <row r="15" spans="1:13" ht="16.8">
      <c r="A15" s="57">
        <v>14</v>
      </c>
      <c r="B15" s="57" t="s">
        <v>88</v>
      </c>
      <c r="C15" s="70" t="s">
        <v>128</v>
      </c>
      <c r="D15" s="70" t="s">
        <v>126</v>
      </c>
      <c r="E15" s="70" t="s">
        <v>138</v>
      </c>
      <c r="F15" s="70" t="s">
        <v>132</v>
      </c>
      <c r="G15" s="70" t="s">
        <v>130</v>
      </c>
      <c r="H15" s="70" t="s">
        <v>136</v>
      </c>
      <c r="I15" s="70" t="s">
        <v>139</v>
      </c>
      <c r="J15" s="70" t="s">
        <v>138</v>
      </c>
      <c r="K15" s="70" t="s">
        <v>138</v>
      </c>
      <c r="L15" s="70" t="s">
        <v>138</v>
      </c>
      <c r="M15" s="70" t="s">
        <v>166</v>
      </c>
    </row>
    <row r="16" spans="1:13" ht="16.8">
      <c r="A16" s="35">
        <v>15</v>
      </c>
      <c r="B16" s="31" t="s">
        <v>89</v>
      </c>
      <c r="C16" s="70" t="s">
        <v>128</v>
      </c>
      <c r="D16" s="70" t="s">
        <v>126</v>
      </c>
      <c r="E16" s="70" t="s">
        <v>138</v>
      </c>
      <c r="F16" s="70" t="s">
        <v>186</v>
      </c>
      <c r="G16" s="70" t="s">
        <v>130</v>
      </c>
      <c r="H16" s="70" t="s">
        <v>136</v>
      </c>
      <c r="I16" s="70" t="s">
        <v>156</v>
      </c>
      <c r="J16" s="70" t="s">
        <v>132</v>
      </c>
      <c r="K16" s="70" t="s">
        <v>138</v>
      </c>
      <c r="L16" s="70" t="s">
        <v>138</v>
      </c>
      <c r="M16" s="70" t="s">
        <v>158</v>
      </c>
    </row>
    <row r="17" spans="1:13" ht="16.8">
      <c r="A17" s="57">
        <v>16</v>
      </c>
      <c r="B17" s="57" t="s">
        <v>65</v>
      </c>
      <c r="C17" s="70" t="s">
        <v>128</v>
      </c>
      <c r="D17" s="70" t="s">
        <v>126</v>
      </c>
      <c r="E17" s="70" t="s">
        <v>123</v>
      </c>
      <c r="F17" s="70" t="s">
        <v>138</v>
      </c>
      <c r="G17" s="70" t="s">
        <v>138</v>
      </c>
      <c r="H17" s="70" t="s">
        <v>136</v>
      </c>
      <c r="I17" s="70" t="s">
        <v>159</v>
      </c>
      <c r="J17" s="70" t="s">
        <v>132</v>
      </c>
      <c r="K17" s="70" t="s">
        <v>160</v>
      </c>
      <c r="L17" s="70" t="s">
        <v>138</v>
      </c>
      <c r="M17" s="70" t="s">
        <v>153</v>
      </c>
    </row>
    <row r="18" spans="1:13" ht="16.8">
      <c r="A18" s="35">
        <v>17</v>
      </c>
      <c r="B18" s="31" t="s">
        <v>66</v>
      </c>
      <c r="C18" s="70" t="s">
        <v>128</v>
      </c>
      <c r="D18" s="70" t="s">
        <v>138</v>
      </c>
      <c r="E18" s="70" t="s">
        <v>138</v>
      </c>
      <c r="F18" s="70" t="s">
        <v>138</v>
      </c>
      <c r="G18" s="70" t="s">
        <v>138</v>
      </c>
      <c r="H18" s="70" t="s">
        <v>138</v>
      </c>
      <c r="I18" s="70" t="s">
        <v>138</v>
      </c>
      <c r="J18" s="70" t="s">
        <v>138</v>
      </c>
      <c r="K18" s="70" t="s">
        <v>138</v>
      </c>
      <c r="L18" s="70" t="s">
        <v>138</v>
      </c>
      <c r="M18" s="70" t="s">
        <v>154</v>
      </c>
    </row>
    <row r="19" spans="1:13" ht="16.8">
      <c r="A19" s="57">
        <v>18</v>
      </c>
      <c r="B19" s="57" t="s">
        <v>71</v>
      </c>
      <c r="C19" s="70" t="s">
        <v>140</v>
      </c>
      <c r="D19" s="70" t="s">
        <v>126</v>
      </c>
      <c r="E19" s="70" t="s">
        <v>123</v>
      </c>
      <c r="F19" s="70" t="s">
        <v>138</v>
      </c>
      <c r="G19" s="70" t="s">
        <v>138</v>
      </c>
      <c r="H19" s="70" t="s">
        <v>136</v>
      </c>
      <c r="I19" s="70" t="s">
        <v>134</v>
      </c>
      <c r="J19" s="70" t="s">
        <v>138</v>
      </c>
      <c r="K19" s="70" t="s">
        <v>138</v>
      </c>
      <c r="L19" s="70" t="s">
        <v>142</v>
      </c>
      <c r="M19" s="70" t="s">
        <v>152</v>
      </c>
    </row>
    <row r="20" spans="1:13" ht="16.8">
      <c r="A20" s="35">
        <v>19</v>
      </c>
      <c r="B20" s="31" t="s">
        <v>72</v>
      </c>
      <c r="C20" s="70" t="s">
        <v>140</v>
      </c>
      <c r="D20" s="70" t="s">
        <v>126</v>
      </c>
      <c r="E20" s="70" t="s">
        <v>123</v>
      </c>
      <c r="F20" s="70" t="s">
        <v>138</v>
      </c>
      <c r="G20" s="70" t="s">
        <v>138</v>
      </c>
      <c r="H20" s="70" t="s">
        <v>136</v>
      </c>
      <c r="I20" s="70" t="s">
        <v>134</v>
      </c>
      <c r="J20" s="70" t="s">
        <v>138</v>
      </c>
      <c r="K20" s="70" t="s">
        <v>138</v>
      </c>
      <c r="L20" s="70" t="s">
        <v>147</v>
      </c>
      <c r="M20" s="70" t="s">
        <v>152</v>
      </c>
    </row>
    <row r="21" spans="1:13" ht="16.8">
      <c r="A21" s="57">
        <v>20</v>
      </c>
      <c r="B21" s="57" t="s">
        <v>90</v>
      </c>
      <c r="C21" s="70" t="s">
        <v>162</v>
      </c>
      <c r="D21" s="70" t="s">
        <v>138</v>
      </c>
      <c r="E21" s="70" t="s">
        <v>138</v>
      </c>
      <c r="F21" s="70" t="s">
        <v>178</v>
      </c>
      <c r="G21" s="70" t="s">
        <v>130</v>
      </c>
      <c r="H21" s="70" t="s">
        <v>138</v>
      </c>
      <c r="I21" s="70" t="s">
        <v>138</v>
      </c>
      <c r="J21" s="70" t="s">
        <v>138</v>
      </c>
      <c r="K21" s="70" t="s">
        <v>138</v>
      </c>
      <c r="L21" s="70" t="s">
        <v>138</v>
      </c>
      <c r="M21" s="70" t="s">
        <v>163</v>
      </c>
    </row>
    <row r="22" spans="1:13" ht="16.8">
      <c r="A22" s="35">
        <v>21</v>
      </c>
      <c r="B22" s="31" t="s">
        <v>74</v>
      </c>
      <c r="C22" s="70" t="s">
        <v>155</v>
      </c>
      <c r="D22" s="70" t="s">
        <v>126</v>
      </c>
      <c r="E22" s="70" t="s">
        <v>138</v>
      </c>
      <c r="F22" s="70" t="s">
        <v>178</v>
      </c>
      <c r="G22" s="70" t="s">
        <v>130</v>
      </c>
      <c r="H22" s="70" t="s">
        <v>136</v>
      </c>
      <c r="I22" s="70" t="s">
        <v>156</v>
      </c>
      <c r="J22" s="70" t="s">
        <v>138</v>
      </c>
      <c r="K22" s="70" t="s">
        <v>138</v>
      </c>
      <c r="L22" s="70" t="s">
        <v>138</v>
      </c>
      <c r="M22" s="70" t="s">
        <v>164</v>
      </c>
    </row>
    <row r="23" spans="1:13" ht="16.8">
      <c r="A23" s="57">
        <v>22</v>
      </c>
      <c r="B23" s="57" t="s">
        <v>112</v>
      </c>
      <c r="C23" s="70" t="s">
        <v>128</v>
      </c>
      <c r="D23" s="70" t="s">
        <v>138</v>
      </c>
      <c r="E23" s="70" t="s">
        <v>138</v>
      </c>
      <c r="F23" s="70" t="s">
        <v>173</v>
      </c>
      <c r="G23" s="70" t="s">
        <v>130</v>
      </c>
      <c r="H23" s="70" t="s">
        <v>173</v>
      </c>
      <c r="I23" s="70" t="s">
        <v>148</v>
      </c>
      <c r="J23" s="70" t="s">
        <v>138</v>
      </c>
      <c r="K23" s="70" t="s">
        <v>138</v>
      </c>
      <c r="L23" s="70" t="s">
        <v>138</v>
      </c>
      <c r="M23" s="70" t="s">
        <v>174</v>
      </c>
    </row>
    <row r="24" spans="1:13" ht="16.8">
      <c r="A24" s="35">
        <v>23</v>
      </c>
      <c r="B24" s="69" t="s">
        <v>113</v>
      </c>
      <c r="C24" s="70" t="s">
        <v>128</v>
      </c>
      <c r="D24" s="70" t="s">
        <v>138</v>
      </c>
      <c r="E24" s="70" t="s">
        <v>138</v>
      </c>
      <c r="F24" s="70" t="s">
        <v>172</v>
      </c>
      <c r="G24" s="70" t="s">
        <v>130</v>
      </c>
      <c r="H24" s="70" t="s">
        <v>172</v>
      </c>
      <c r="I24" s="70" t="s">
        <v>148</v>
      </c>
      <c r="J24" s="70" t="s">
        <v>138</v>
      </c>
      <c r="K24" s="70" t="s">
        <v>138</v>
      </c>
      <c r="L24" s="70" t="s">
        <v>138</v>
      </c>
      <c r="M24" s="70" t="s">
        <v>174</v>
      </c>
    </row>
    <row r="25" spans="1:13" ht="16.8">
      <c r="A25" s="57">
        <v>24</v>
      </c>
      <c r="B25" s="57" t="s">
        <v>114</v>
      </c>
      <c r="C25" s="70" t="s">
        <v>175</v>
      </c>
      <c r="D25" s="70" t="s">
        <v>138</v>
      </c>
      <c r="E25" s="70" t="s">
        <v>138</v>
      </c>
      <c r="F25" s="70" t="s">
        <v>138</v>
      </c>
      <c r="G25" s="70" t="s">
        <v>138</v>
      </c>
      <c r="H25" s="70" t="s">
        <v>138</v>
      </c>
      <c r="I25" s="70" t="s">
        <v>138</v>
      </c>
      <c r="J25" s="70" t="s">
        <v>138</v>
      </c>
      <c r="K25" s="70" t="s">
        <v>138</v>
      </c>
      <c r="L25" s="70" t="s">
        <v>138</v>
      </c>
      <c r="M25" s="70" t="s">
        <v>170</v>
      </c>
    </row>
    <row r="26" spans="1:13" ht="16.8">
      <c r="A26" s="71">
        <v>25</v>
      </c>
      <c r="B26" s="72" t="s">
        <v>143</v>
      </c>
      <c r="C26" s="70" t="s">
        <v>128</v>
      </c>
      <c r="D26" s="70" t="s">
        <v>126</v>
      </c>
      <c r="E26" s="70" t="s">
        <v>123</v>
      </c>
      <c r="F26" s="70" t="s">
        <v>132</v>
      </c>
      <c r="G26" s="70" t="s">
        <v>130</v>
      </c>
      <c r="H26" s="70" t="s">
        <v>136</v>
      </c>
      <c r="I26" s="70" t="s">
        <v>134</v>
      </c>
      <c r="J26" s="70" t="s">
        <v>138</v>
      </c>
      <c r="K26" s="70" t="s">
        <v>138</v>
      </c>
      <c r="L26" s="70" t="s">
        <v>138</v>
      </c>
      <c r="M26" s="70" t="s">
        <v>161</v>
      </c>
    </row>
    <row r="27" spans="1:13" ht="16.8">
      <c r="A27" s="73">
        <v>26</v>
      </c>
      <c r="B27" s="73" t="s">
        <v>144</v>
      </c>
      <c r="C27" s="70" t="s">
        <v>128</v>
      </c>
      <c r="D27" s="70" t="s">
        <v>126</v>
      </c>
      <c r="E27" s="70" t="s">
        <v>123</v>
      </c>
      <c r="F27" s="70" t="s">
        <v>132</v>
      </c>
      <c r="G27" s="70" t="s">
        <v>130</v>
      </c>
      <c r="H27" s="70" t="s">
        <v>136</v>
      </c>
      <c r="I27" s="70" t="s">
        <v>134</v>
      </c>
      <c r="J27" s="70" t="s">
        <v>138</v>
      </c>
      <c r="K27" s="70" t="s">
        <v>138</v>
      </c>
      <c r="L27" s="70" t="s">
        <v>138</v>
      </c>
      <c r="M27" s="70" t="s">
        <v>152</v>
      </c>
    </row>
    <row r="28" spans="1:13" ht="16.8">
      <c r="A28" s="71">
        <v>27</v>
      </c>
      <c r="B28" s="72" t="s">
        <v>145</v>
      </c>
      <c r="C28" s="70" t="s">
        <v>128</v>
      </c>
      <c r="D28" s="70" t="s">
        <v>126</v>
      </c>
      <c r="E28" s="70" t="s">
        <v>138</v>
      </c>
      <c r="F28" s="70" t="s">
        <v>185</v>
      </c>
      <c r="G28" s="70" t="s">
        <v>130</v>
      </c>
      <c r="H28" s="70" t="s">
        <v>136</v>
      </c>
      <c r="I28" s="70" t="s">
        <v>156</v>
      </c>
      <c r="J28" s="70" t="s">
        <v>132</v>
      </c>
      <c r="K28" s="70" t="s">
        <v>138</v>
      </c>
      <c r="L28" s="70" t="s">
        <v>138</v>
      </c>
      <c r="M28" s="70" t="s">
        <v>157</v>
      </c>
    </row>
    <row r="29" spans="1:13" ht="16.8">
      <c r="A29" s="73">
        <v>28</v>
      </c>
      <c r="B29" s="73" t="s">
        <v>146</v>
      </c>
      <c r="C29" s="70" t="s">
        <v>140</v>
      </c>
      <c r="D29" s="70" t="s">
        <v>126</v>
      </c>
      <c r="E29" s="70" t="s">
        <v>123</v>
      </c>
      <c r="F29" s="70" t="s">
        <v>179</v>
      </c>
      <c r="G29" s="70" t="s">
        <v>179</v>
      </c>
      <c r="H29" s="70" t="s">
        <v>136</v>
      </c>
      <c r="I29" s="70" t="s">
        <v>134</v>
      </c>
      <c r="J29" s="70" t="s">
        <v>138</v>
      </c>
      <c r="K29" s="70" t="s">
        <v>138</v>
      </c>
      <c r="L29" s="70" t="s">
        <v>165</v>
      </c>
    </row>
    <row r="30" spans="1:13" ht="16.8">
      <c r="B30" s="72" t="s">
        <v>171</v>
      </c>
      <c r="C30">
        <v>5</v>
      </c>
      <c r="D30">
        <v>1</v>
      </c>
      <c r="E30">
        <v>1</v>
      </c>
      <c r="F30">
        <v>5</v>
      </c>
      <c r="G30">
        <v>1</v>
      </c>
      <c r="H30">
        <v>2</v>
      </c>
      <c r="I30">
        <v>4</v>
      </c>
      <c r="J30">
        <v>2</v>
      </c>
      <c r="K30">
        <v>1</v>
      </c>
    </row>
  </sheetData>
  <protectedRanges>
    <protectedRange sqref="A2:B25" name="区域1" securityDescriptor=""/>
  </protectedRanges>
  <phoneticPr fontId="36" type="noConversion"/>
  <dataValidations count="1">
    <dataValidation allowBlank="1" showInputMessage="1" showErrorMessage="1" promptTitle="指令描述符" prompt="指令助记符" sqref="B2:B25" xr:uid="{A7CEBCEE-B053-42A7-987C-177EA7529C76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/>
  <cols>
    <col min="2" max="2" width="18.44140625" customWidth="1"/>
    <col min="3" max="3" width="29" customWidth="1"/>
    <col min="4" max="4" width="68" customWidth="1"/>
  </cols>
  <sheetData>
    <row r="1" spans="1:4" s="1" customFormat="1" ht="20.100000000000001" customHeight="1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45" customHeight="1" thickTop="1" thickBot="1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真值表</vt:lpstr>
      <vt:lpstr>控制信号表达式生成</vt:lpstr>
      <vt:lpstr>运算器规格</vt:lpstr>
      <vt:lpstr>Sheet1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wenbo liu</cp:lastModifiedBy>
  <dcterms:created xsi:type="dcterms:W3CDTF">2015-06-05T18:19:00Z</dcterms:created>
  <dcterms:modified xsi:type="dcterms:W3CDTF">2023-08-31T11:17:29Z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