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structint-my.sharepoint.com/personal/mdrucker_structint_com/Documents/2100555 - DOE BISON Eval of Metal Fuel Perf in LWR/~PHASE 1 Material &amp; Behavior Models/models/Creep/"/>
    </mc:Choice>
  </mc:AlternateContent>
  <xr:revisionPtr revIDLastSave="757" documentId="11_F25DC773A252ABDACC1048AE295850385BDE58EF" xr6:coauthVersionLast="47" xr6:coauthVersionMax="47" xr10:uidLastSave="{ECE32C29-8C1F-48E9-9C8A-7EF52285FF91}"/>
  <bookViews>
    <workbookView xWindow="-120" yWindow="-120" windowWidth="29040" windowHeight="15840" activeTab="4" xr2:uid="{00000000-000D-0000-FFFF-FFFF00000000}"/>
  </bookViews>
  <sheets>
    <sheet name="Data_BMI_1030" sheetId="9" r:id="rId1"/>
    <sheet name="Fitting_BMI_data" sheetId="6" r:id="rId2"/>
    <sheet name="Data_Kutty_2011" sheetId="1" r:id="rId3"/>
    <sheet name="Fitting_Kutty_data" sheetId="4" r:id="rId4"/>
    <sheet name="Fitting (4)" sheetId="8" r:id="rId5"/>
    <sheet name="Fitting (3)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9" i="7" l="1"/>
  <c r="H3" i="8"/>
  <c r="C19" i="8"/>
  <c r="M16" i="8"/>
  <c r="J16" i="8"/>
  <c r="M15" i="8"/>
  <c r="J15" i="8"/>
  <c r="M14" i="8"/>
  <c r="J14" i="8"/>
  <c r="M13" i="8"/>
  <c r="J13" i="8"/>
  <c r="M12" i="8"/>
  <c r="J12" i="8"/>
  <c r="M11" i="8"/>
  <c r="J11" i="8"/>
  <c r="M10" i="8"/>
  <c r="J10" i="8"/>
  <c r="M9" i="8"/>
  <c r="J9" i="8"/>
  <c r="M8" i="8"/>
  <c r="J8" i="8"/>
  <c r="M7" i="8"/>
  <c r="J7" i="8"/>
  <c r="M6" i="8"/>
  <c r="J6" i="8"/>
  <c r="M5" i="8"/>
  <c r="J5" i="8"/>
  <c r="M4" i="8"/>
  <c r="J4" i="8"/>
  <c r="M3" i="8"/>
  <c r="J3" i="8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3" i="7"/>
  <c r="C19" i="7"/>
  <c r="M16" i="7"/>
  <c r="J16" i="7"/>
  <c r="M15" i="7"/>
  <c r="J15" i="7"/>
  <c r="M14" i="7"/>
  <c r="J14" i="7"/>
  <c r="M13" i="7"/>
  <c r="J13" i="7"/>
  <c r="M12" i="7"/>
  <c r="J12" i="7"/>
  <c r="M11" i="7"/>
  <c r="J11" i="7"/>
  <c r="M10" i="7"/>
  <c r="J10" i="7"/>
  <c r="M9" i="7"/>
  <c r="J9" i="7"/>
  <c r="M8" i="7"/>
  <c r="J8" i="7"/>
  <c r="M7" i="7"/>
  <c r="J7" i="7"/>
  <c r="M6" i="7"/>
  <c r="J6" i="7"/>
  <c r="M5" i="7"/>
  <c r="J5" i="7"/>
  <c r="M4" i="7"/>
  <c r="J4" i="7"/>
  <c r="M3" i="7"/>
  <c r="L3" i="7"/>
  <c r="J3" i="7"/>
  <c r="H4" i="8" l="1"/>
  <c r="L4" i="8" s="1"/>
  <c r="N4" i="8" s="1"/>
  <c r="L3" i="8"/>
  <c r="N3" i="8" s="1"/>
  <c r="L5" i="7"/>
  <c r="L4" i="7"/>
  <c r="H5" i="8" l="1"/>
  <c r="L5" i="8"/>
  <c r="N5" i="8" s="1"/>
  <c r="H6" i="8"/>
  <c r="L6" i="7"/>
  <c r="H7" i="8" l="1"/>
  <c r="L6" i="8"/>
  <c r="N6" i="8" s="1"/>
  <c r="L7" i="7"/>
  <c r="H8" i="8" l="1"/>
  <c r="L7" i="8"/>
  <c r="N7" i="8" s="1"/>
  <c r="L8" i="7"/>
  <c r="H9" i="8" l="1"/>
  <c r="L8" i="8"/>
  <c r="N8" i="8" s="1"/>
  <c r="L9" i="7"/>
  <c r="L9" i="8" l="1"/>
  <c r="N9" i="8" s="1"/>
  <c r="H10" i="8"/>
  <c r="L10" i="7"/>
  <c r="L10" i="8" l="1"/>
  <c r="N10" i="8" s="1"/>
  <c r="H11" i="8"/>
  <c r="L11" i="7"/>
  <c r="H12" i="8" l="1"/>
  <c r="L11" i="8"/>
  <c r="N11" i="8" s="1"/>
  <c r="L12" i="7"/>
  <c r="H13" i="8" l="1"/>
  <c r="L12" i="8"/>
  <c r="N12" i="8" s="1"/>
  <c r="L13" i="7"/>
  <c r="L13" i="8" l="1"/>
  <c r="N13" i="8" s="1"/>
  <c r="H14" i="8"/>
  <c r="L14" i="7"/>
  <c r="L14" i="8" l="1"/>
  <c r="N14" i="8" s="1"/>
  <c r="H15" i="8"/>
  <c r="L16" i="7"/>
  <c r="L15" i="7"/>
  <c r="L15" i="8" l="1"/>
  <c r="N15" i="8" s="1"/>
  <c r="H16" i="8"/>
  <c r="L16" i="8" s="1"/>
  <c r="N16" i="8" s="1"/>
  <c r="C20" i="6" l="1"/>
  <c r="R6" i="6" s="1"/>
  <c r="S6" i="6" s="1"/>
  <c r="N14" i="6"/>
  <c r="N13" i="6"/>
  <c r="N5" i="6"/>
  <c r="N4" i="6"/>
  <c r="P11" i="6"/>
  <c r="C23" i="6"/>
  <c r="P14" i="6"/>
  <c r="J14" i="6"/>
  <c r="P13" i="6"/>
  <c r="J13" i="6"/>
  <c r="K13" i="6" s="1"/>
  <c r="P12" i="6"/>
  <c r="N12" i="6"/>
  <c r="J12" i="6"/>
  <c r="K12" i="6" s="1"/>
  <c r="N11" i="6"/>
  <c r="J11" i="6"/>
  <c r="K11" i="6" s="1"/>
  <c r="P10" i="6"/>
  <c r="N10" i="6"/>
  <c r="J10" i="6"/>
  <c r="K10" i="6" s="1"/>
  <c r="P9" i="6"/>
  <c r="N9" i="6"/>
  <c r="J9" i="6"/>
  <c r="K9" i="6" s="1"/>
  <c r="P8" i="6"/>
  <c r="N8" i="6"/>
  <c r="J8" i="6"/>
  <c r="K8" i="6" s="1"/>
  <c r="N7" i="6"/>
  <c r="J7" i="6"/>
  <c r="K7" i="6" s="1"/>
  <c r="P6" i="6"/>
  <c r="N6" i="6"/>
  <c r="J6" i="6"/>
  <c r="K6" i="6" s="1"/>
  <c r="P5" i="6"/>
  <c r="J5" i="6"/>
  <c r="K5" i="6" s="1"/>
  <c r="J4" i="6"/>
  <c r="K4" i="6" s="1"/>
  <c r="N3" i="6"/>
  <c r="J3" i="6"/>
  <c r="K3" i="6" s="1"/>
  <c r="C23" i="4"/>
  <c r="J11" i="4"/>
  <c r="K11" i="4" s="1"/>
  <c r="S17" i="4"/>
  <c r="U12" i="4"/>
  <c r="V12" i="4" s="1"/>
  <c r="U7" i="4"/>
  <c r="V7" i="4" s="1"/>
  <c r="U9" i="4"/>
  <c r="V9" i="4" s="1"/>
  <c r="U10" i="4"/>
  <c r="V10" i="4" s="1"/>
  <c r="U11" i="4"/>
  <c r="V11" i="4" s="1"/>
  <c r="U14" i="4"/>
  <c r="V14" i="4" s="1"/>
  <c r="U15" i="4"/>
  <c r="V15" i="4" s="1"/>
  <c r="U16" i="4"/>
  <c r="V16" i="4" s="1"/>
  <c r="U3" i="4"/>
  <c r="V3" i="4" s="1"/>
  <c r="S4" i="4"/>
  <c r="R4" i="4"/>
  <c r="R5" i="4"/>
  <c r="S5" i="4" s="1"/>
  <c r="R6" i="4"/>
  <c r="S6" i="4" s="1"/>
  <c r="C20" i="4"/>
  <c r="R7" i="4" s="1"/>
  <c r="S7" i="4" s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3" i="4"/>
  <c r="N3" i="4"/>
  <c r="R8" i="6" l="1"/>
  <c r="S8" i="6" s="1"/>
  <c r="R13" i="6"/>
  <c r="S13" i="6" s="1"/>
  <c r="R3" i="6"/>
  <c r="S3" i="6" s="1"/>
  <c r="R12" i="6"/>
  <c r="S12" i="6" s="1"/>
  <c r="R9" i="6"/>
  <c r="R10" i="6"/>
  <c r="S10" i="6" s="1"/>
  <c r="R14" i="6"/>
  <c r="S14" i="6" s="1"/>
  <c r="R11" i="6"/>
  <c r="S11" i="6" s="1"/>
  <c r="R5" i="6"/>
  <c r="S5" i="6" s="1"/>
  <c r="O5" i="6"/>
  <c r="O11" i="6"/>
  <c r="O9" i="6"/>
  <c r="O14" i="6"/>
  <c r="S9" i="6"/>
  <c r="O6" i="6"/>
  <c r="P3" i="6"/>
  <c r="P7" i="6"/>
  <c r="R7" i="6"/>
  <c r="S7" i="6" s="1"/>
  <c r="P4" i="6"/>
  <c r="R4" i="6"/>
  <c r="S4" i="6" s="1"/>
  <c r="O4" i="6"/>
  <c r="O13" i="6"/>
  <c r="O8" i="6"/>
  <c r="O3" i="6"/>
  <c r="O12" i="6"/>
  <c r="O10" i="6"/>
  <c r="O7" i="6"/>
  <c r="K14" i="6"/>
  <c r="J9" i="4"/>
  <c r="K9" i="4" s="1"/>
  <c r="J10" i="4"/>
  <c r="K10" i="4" s="1"/>
  <c r="J8" i="4"/>
  <c r="K8" i="4" s="1"/>
  <c r="J5" i="4"/>
  <c r="O5" i="4" s="1"/>
  <c r="J7" i="4"/>
  <c r="K7" i="4" s="1"/>
  <c r="J16" i="4"/>
  <c r="J14" i="4"/>
  <c r="O14" i="4" s="1"/>
  <c r="J13" i="4"/>
  <c r="O13" i="4" s="1"/>
  <c r="J6" i="4"/>
  <c r="K6" i="4" s="1"/>
  <c r="J12" i="4"/>
  <c r="K12" i="4" s="1"/>
  <c r="J4" i="4"/>
  <c r="K4" i="4" s="1"/>
  <c r="J3" i="4"/>
  <c r="K3" i="4" s="1"/>
  <c r="J15" i="4"/>
  <c r="K15" i="4" s="1"/>
  <c r="R3" i="4"/>
  <c r="S3" i="4" s="1"/>
  <c r="R16" i="4"/>
  <c r="S16" i="4" s="1"/>
  <c r="R15" i="4"/>
  <c r="S15" i="4" s="1"/>
  <c r="R14" i="4"/>
  <c r="S14" i="4" s="1"/>
  <c r="U8" i="4"/>
  <c r="V8" i="4" s="1"/>
  <c r="R13" i="4"/>
  <c r="S13" i="4" s="1"/>
  <c r="R12" i="4"/>
  <c r="S12" i="4" s="1"/>
  <c r="U6" i="4"/>
  <c r="V6" i="4" s="1"/>
  <c r="O16" i="4"/>
  <c r="R11" i="4"/>
  <c r="S11" i="4" s="1"/>
  <c r="U5" i="4"/>
  <c r="V5" i="4" s="1"/>
  <c r="R10" i="4"/>
  <c r="S10" i="4" s="1"/>
  <c r="U4" i="4"/>
  <c r="V4" i="4" s="1"/>
  <c r="R9" i="4"/>
  <c r="S9" i="4" s="1"/>
  <c r="R8" i="4"/>
  <c r="S8" i="4" s="1"/>
  <c r="U13" i="4"/>
  <c r="V13" i="4" s="1"/>
  <c r="O12" i="4"/>
  <c r="O11" i="4"/>
  <c r="K16" i="4"/>
  <c r="O8" i="4"/>
  <c r="S17" i="6" l="1"/>
  <c r="O9" i="4"/>
  <c r="O3" i="4"/>
  <c r="O10" i="4"/>
  <c r="K5" i="4"/>
  <c r="O6" i="4"/>
  <c r="K13" i="4"/>
  <c r="K14" i="4"/>
  <c r="O15" i="4"/>
  <c r="O7" i="4"/>
  <c r="O4" i="4"/>
  <c r="V17" i="4"/>
</calcChain>
</file>

<file path=xl/sharedStrings.xml><?xml version="1.0" encoding="utf-8"?>
<sst xmlns="http://schemas.openxmlformats.org/spreadsheetml/2006/main" count="144" uniqueCount="47">
  <si>
    <t>Composition</t>
  </si>
  <si>
    <t>Temperature</t>
  </si>
  <si>
    <t>Stress</t>
  </si>
  <si>
    <t>Stready-state Impression Velocity</t>
  </si>
  <si>
    <t>Creep Rate</t>
  </si>
  <si>
    <t>Stress exponent</t>
  </si>
  <si>
    <t>(wt%)</t>
  </si>
  <si>
    <t>(degree C)</t>
  </si>
  <si>
    <t>MPa</t>
  </si>
  <si>
    <t>micron/hr</t>
  </si>
  <si>
    <t>/sec</t>
  </si>
  <si>
    <t>U-50Zr</t>
  </si>
  <si>
    <t>Reference</t>
  </si>
  <si>
    <t xml:space="preserve"> T.R.G. Kutty, C.B. Basak, A. Kumar, H.S. Kamath, Creep behaviour of delta-phase of U-Zr system</t>
  </si>
  <si>
    <t>by impression creep technique, Journal of Nuclear Materials, 408 (2011) 90-95.</t>
  </si>
  <si>
    <t>Notes:</t>
  </si>
  <si>
    <t>Temperature ranges from 525 to 575 degree C</t>
  </si>
  <si>
    <t>Stress ranges from 18.5 to 37 MPa</t>
  </si>
  <si>
    <t>Activiation energy is 106 kJ/mol</t>
  </si>
  <si>
    <t xml:space="preserve"> </t>
  </si>
  <si>
    <t>1/T(K)</t>
  </si>
  <si>
    <t>Time to reach 1% strain</t>
  </si>
  <si>
    <t>Kutty</t>
  </si>
  <si>
    <t>BISON dislocation creep</t>
  </si>
  <si>
    <t>C</t>
  </si>
  <si>
    <t>ksi</t>
  </si>
  <si>
    <t xml:space="preserve">MPa </t>
  </si>
  <si>
    <t>Hr</t>
  </si>
  <si>
    <t>1/hr</t>
  </si>
  <si>
    <t>1/sec</t>
  </si>
  <si>
    <r>
      <t xml:space="preserve">[1] </t>
    </r>
    <r>
      <rPr>
        <sz val="13.5"/>
        <color rgb="FF000000"/>
        <rFont val="Arial"/>
        <family val="2"/>
      </rPr>
      <t>Rough, Frank A. </t>
    </r>
    <r>
      <rPr>
        <b/>
        <sz val="11"/>
        <color rgb="FF000000"/>
        <rFont val="Arial"/>
        <family val="2"/>
      </rPr>
      <t>An Evaluation of Data on Zirconium-Uranium Alloys,</t>
    </r>
    <r>
      <rPr>
        <sz val="13.5"/>
        <color rgb="FF000000"/>
        <rFont val="Arial"/>
        <family val="2"/>
      </rPr>
      <t> 1955-08, BMI-1030</t>
    </r>
  </si>
  <si>
    <t>Q</t>
  </si>
  <si>
    <t>Error,%</t>
  </si>
  <si>
    <t>(-Q/(RT))</t>
  </si>
  <si>
    <t>EXP(-Q/(RT))</t>
  </si>
  <si>
    <r>
      <t>EXP(-Q/(RT))*</t>
    </r>
    <r>
      <rPr>
        <b/>
        <sz val="11"/>
        <color theme="1"/>
        <rFont val="Symbol"/>
        <family val="1"/>
        <charset val="2"/>
      </rPr>
      <t>s</t>
    </r>
    <r>
      <rPr>
        <b/>
        <sz val="11"/>
        <color theme="1"/>
        <rFont val="Calibri"/>
        <family val="2"/>
        <scheme val="minor"/>
      </rPr>
      <t>^n</t>
    </r>
  </si>
  <si>
    <t>LOG(EDOT)</t>
  </si>
  <si>
    <t>LOG(EDOT)+Q/RT</t>
  </si>
  <si>
    <t>LOG(STRESS)</t>
  </si>
  <si>
    <t>A</t>
  </si>
  <si>
    <t>n</t>
  </si>
  <si>
    <t>Q (J/mol)</t>
  </si>
  <si>
    <t>References</t>
  </si>
  <si>
    <t>1/RT</t>
  </si>
  <si>
    <t>n*LOG(STRESS)</t>
  </si>
  <si>
    <t>LOG(EDOT) - n*LOG(STRESS)</t>
  </si>
  <si>
    <t>J/mol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</si>
</sst>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3.5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theme="1"/>
      <name val="Symbol"/>
      <family val="1"/>
      <charset val="2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7" fillId="2" borderId="0" applyNumberFormat="0" applyBorder="0" applyAlignment="0" applyProtection="0"/>
    <xf numFmtId="0" fontId="8" fillId="3" borderId="1" applyNumberFormat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/>
    <xf numFmtId="11" fontId="0" fillId="0" borderId="0" xfId="0" applyNumberFormat="1"/>
    <xf numFmtId="0" fontId="8" fillId="3" borderId="1" xfId="2"/>
    <xf numFmtId="0" fontId="7" fillId="2" borderId="0" xfId="1"/>
    <xf numFmtId="164" fontId="0" fillId="0" borderId="0" xfId="0" applyNumberFormat="1"/>
    <xf numFmtId="0" fontId="3" fillId="0" borderId="0" xfId="0" applyFont="1" applyAlignment="1">
      <alignment vertical="center"/>
    </xf>
    <xf numFmtId="165" fontId="0" fillId="0" borderId="0" xfId="0" applyNumberFormat="1"/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18512909092949E-2"/>
          <c:y val="9.4557061683716831E-2"/>
          <c:w val="0.88128417707967044"/>
          <c:h val="0.802944410742468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49021141251873E-3"/>
                  <c:y val="0.379242584773406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Fitting_BMI_data!$P$3:$P$16</c:f>
              <c:numCache>
                <c:formatCode>General</c:formatCode>
                <c:ptCount val="14"/>
                <c:pt idx="0">
                  <c:v>4.9264939763616873</c:v>
                </c:pt>
                <c:pt idx="1">
                  <c:v>4.2821369599711741</c:v>
                </c:pt>
                <c:pt idx="2">
                  <c:v>4.2333467958017419</c:v>
                </c:pt>
                <c:pt idx="3">
                  <c:v>5.5683478625340825</c:v>
                </c:pt>
                <c:pt idx="4">
                  <c:v>5.3319590844698519</c:v>
                </c:pt>
                <c:pt idx="5">
                  <c:v>4.8211334607038614</c:v>
                </c:pt>
                <c:pt idx="6">
                  <c:v>4.8752006819741371</c:v>
                </c:pt>
                <c:pt idx="7">
                  <c:v>4.6388119039099065</c:v>
                </c:pt>
                <c:pt idx="8">
                  <c:v>4.0589934086569643</c:v>
                </c:pt>
                <c:pt idx="9">
                  <c:v>4.3286569756060667</c:v>
                </c:pt>
                <c:pt idx="10">
                  <c:v>4.0589934086569643</c:v>
                </c:pt>
                <c:pt idx="11">
                  <c:v>3.6355097950461217</c:v>
                </c:pt>
              </c:numCache>
            </c:numRef>
          </c:xVal>
          <c:yVal>
            <c:numRef>
              <c:f>Fitting_BMI_data!$O$3:$O$16</c:f>
              <c:numCache>
                <c:formatCode>General</c:formatCode>
                <c:ptCount val="14"/>
                <c:pt idx="0">
                  <c:v>15.234208303930497</c:v>
                </c:pt>
                <c:pt idx="1">
                  <c:v>12.931623210936451</c:v>
                </c:pt>
                <c:pt idx="2">
                  <c:v>12.708479659622242</c:v>
                </c:pt>
                <c:pt idx="3">
                  <c:v>20.132322586623275</c:v>
                </c:pt>
                <c:pt idx="4">
                  <c:v>17.829737493629228</c:v>
                </c:pt>
                <c:pt idx="5">
                  <c:v>15.527152400635181</c:v>
                </c:pt>
                <c:pt idx="6">
                  <c:v>17.536793396924544</c:v>
                </c:pt>
                <c:pt idx="7">
                  <c:v>15.234208303930497</c:v>
                </c:pt>
                <c:pt idx="8">
                  <c:v>12.931623210936451</c:v>
                </c:pt>
                <c:pt idx="9">
                  <c:v>15.277037711714648</c:v>
                </c:pt>
                <c:pt idx="10">
                  <c:v>12.974452618720601</c:v>
                </c:pt>
                <c:pt idx="11">
                  <c:v>10.671867525726555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538-43FB-AD76-6EC4F6A6A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LOG(STRESS)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LOG(Creep rate) + Q/RT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('Fitting (3)'!$J$3,'Fitting (3)'!$J$9,'Fitting (3)'!$J$14)</c:f>
              <c:numCache>
                <c:formatCode>General</c:formatCode>
                <c:ptCount val="3"/>
                <c:pt idx="0">
                  <c:v>1.5072562329567E-4</c:v>
                </c:pt>
                <c:pt idx="1">
                  <c:v>1.4614708066821954E-4</c:v>
                </c:pt>
                <c:pt idx="2">
                  <c:v>1.4183849928059515E-4</c:v>
                </c:pt>
              </c:numCache>
            </c:numRef>
          </c:xVal>
          <c:yVal>
            <c:numRef>
              <c:f>('Fitting (3)'!$M$3,'Fitting (3)'!$M$9,'Fitting (3)'!$M$14)</c:f>
              <c:numCache>
                <c:formatCode>General</c:formatCode>
                <c:ptCount val="3"/>
                <c:pt idx="0">
                  <c:v>-14.943139795702876</c:v>
                </c:pt>
                <c:pt idx="1">
                  <c:v>-14.135853572655616</c:v>
                </c:pt>
                <c:pt idx="2">
                  <c:v>-12.803546076021837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0-4331-A79C-EF039EE21D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17127948826755"/>
                  <c:y val="6.3493988044742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('Fitting (3)'!$J$4,'Fitting (3)'!$J$10,'Fitting (3)'!$J$15)</c:f>
              <c:numCache>
                <c:formatCode>General</c:formatCode>
                <c:ptCount val="3"/>
                <c:pt idx="0">
                  <c:v>1.5072562329567E-4</c:v>
                </c:pt>
                <c:pt idx="1">
                  <c:v>1.4614708066821954E-4</c:v>
                </c:pt>
                <c:pt idx="2">
                  <c:v>1.4183849928059515E-4</c:v>
                </c:pt>
              </c:numCache>
            </c:numRef>
          </c:xVal>
          <c:yVal>
            <c:numRef>
              <c:f>('Fitting (3)'!$M$4,'Fitting (3)'!$M$10,'Fitting (3)'!$M$15)</c:f>
              <c:numCache>
                <c:formatCode>General</c:formatCode>
                <c:ptCount val="3"/>
                <c:pt idx="0">
                  <c:v>-12.599115233639781</c:v>
                </c:pt>
                <c:pt idx="1">
                  <c:v>-11.594895027837479</c:v>
                </c:pt>
                <c:pt idx="2">
                  <c:v>-10.476898051493739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0-4331-A79C-EF039EE21D1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156584468857561E-2"/>
                  <c:y val="-9.80406995861147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('Fitting (3)'!$J$5,'Fitting (3)'!$J$11,'Fitting (3)'!$J$16)</c:f>
              <c:numCache>
                <c:formatCode>General</c:formatCode>
                <c:ptCount val="3"/>
                <c:pt idx="0">
                  <c:v>1.5072562329567E-4</c:v>
                </c:pt>
                <c:pt idx="1">
                  <c:v>1.4614708066821954E-4</c:v>
                </c:pt>
                <c:pt idx="2">
                  <c:v>1.4183849928059515E-4</c:v>
                </c:pt>
              </c:numCache>
            </c:numRef>
          </c:xVal>
          <c:yVal>
            <c:numRef>
              <c:f>('Fitting (3)'!$M$5,'Fitting (3)'!$M$11,'Fitting (3)'!$M$16)</c:f>
              <c:numCache>
                <c:formatCode>General</c:formatCode>
                <c:ptCount val="3"/>
                <c:pt idx="0">
                  <c:v>-12.460448899275482</c:v>
                </c:pt>
                <c:pt idx="1">
                  <c:v>-10.963648654829985</c:v>
                </c:pt>
                <c:pt idx="2">
                  <c:v>-9.5036381832135994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E0-4331-A79C-EF039EE2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1/(RT)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LOG(EDOT)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018512909092949E-2"/>
          <c:y val="9.4557061683716831E-2"/>
          <c:w val="0.88128417707967044"/>
          <c:h val="0.80294441074246814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564207906547035E-2"/>
                  <c:y val="0.201116956207014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Fitting_Kutty_data!$P$3:$P$16</c:f>
              <c:numCache>
                <c:formatCode>General</c:formatCode>
                <c:ptCount val="14"/>
                <c:pt idx="0">
                  <c:v>2.9188512292180331</c:v>
                </c:pt>
                <c:pt idx="1">
                  <c:v>3.1813816204406202</c:v>
                </c:pt>
                <c:pt idx="2">
                  <c:v>3.3246762437544124</c:v>
                </c:pt>
                <c:pt idx="3">
                  <c:v>3.4496700351129332</c:v>
                </c:pt>
                <c:pt idx="4">
                  <c:v>3.6119984097779785</c:v>
                </c:pt>
                <c:pt idx="5">
                  <c:v>2.695977619867941</c:v>
                </c:pt>
                <c:pt idx="6">
                  <c:v>2.9188512292180331</c:v>
                </c:pt>
                <c:pt idx="7">
                  <c:v>3.1813816204406202</c:v>
                </c:pt>
                <c:pt idx="8">
                  <c:v>3.3246762437544124</c:v>
                </c:pt>
                <c:pt idx="9">
                  <c:v>2.5626389983283526</c:v>
                </c:pt>
                <c:pt idx="10">
                  <c:v>2.695977619867941</c:v>
                </c:pt>
                <c:pt idx="11">
                  <c:v>2.9188512292180331</c:v>
                </c:pt>
                <c:pt idx="12">
                  <c:v>3.1813816204406202</c:v>
                </c:pt>
                <c:pt idx="13">
                  <c:v>3.3246762437544124</c:v>
                </c:pt>
              </c:numCache>
            </c:numRef>
          </c:xVal>
          <c:yVal>
            <c:numRef>
              <c:f>Fitting_Kutty_data!$O$3:$O$16</c:f>
              <c:numCache>
                <c:formatCode>General</c:formatCode>
                <c:ptCount val="14"/>
                <c:pt idx="0">
                  <c:v>1.0337762736381464</c:v>
                </c:pt>
                <c:pt idx="1">
                  <c:v>3.3778008357012421</c:v>
                </c:pt>
                <c:pt idx="2">
                  <c:v>3.5164671700655408</c:v>
                </c:pt>
                <c:pt idx="3">
                  <c:v>4.6446441040640529</c:v>
                </c:pt>
                <c:pt idx="4">
                  <c:v>6.0639840579768958</c:v>
                </c:pt>
                <c:pt idx="5">
                  <c:v>0.46138322517808561</c:v>
                </c:pt>
                <c:pt idx="6">
                  <c:v>1.3557369781756545</c:v>
                </c:pt>
                <c:pt idx="7">
                  <c:v>3.8966955229937916</c:v>
                </c:pt>
                <c:pt idx="8">
                  <c:v>4.5279418960012858</c:v>
                </c:pt>
                <c:pt idx="9">
                  <c:v>0.6133178920697997</c:v>
                </c:pt>
                <c:pt idx="10">
                  <c:v>0.17126105928380753</c:v>
                </c:pt>
                <c:pt idx="11">
                  <c:v>2.2313348477212482</c:v>
                </c:pt>
                <c:pt idx="12">
                  <c:v>4.5579828722493456</c:v>
                </c:pt>
                <c:pt idx="13">
                  <c:v>5.5312427405294855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7-4EE0-B6BB-C0B01BC8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LOG(STRESS)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LOG(Creep rate) + Q/RT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577070471824825E-3"/>
                  <c:y val="0.31322369194957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Fitting_Kutty_data!$P$3:$P$7</c:f>
              <c:numCache>
                <c:formatCode>General</c:formatCode>
                <c:ptCount val="5"/>
                <c:pt idx="0">
                  <c:v>2.9188512292180331</c:v>
                </c:pt>
                <c:pt idx="1">
                  <c:v>3.1813816204406202</c:v>
                </c:pt>
                <c:pt idx="2">
                  <c:v>3.3246762437544124</c:v>
                </c:pt>
                <c:pt idx="3">
                  <c:v>3.4496700351129332</c:v>
                </c:pt>
                <c:pt idx="4">
                  <c:v>3.6119984097779785</c:v>
                </c:pt>
              </c:numCache>
            </c:numRef>
          </c:xVal>
          <c:yVal>
            <c:numRef>
              <c:f>Fitting_Kutty_data!$O$3:$O$7</c:f>
              <c:numCache>
                <c:formatCode>General</c:formatCode>
                <c:ptCount val="5"/>
                <c:pt idx="0">
                  <c:v>1.0337762736381464</c:v>
                </c:pt>
                <c:pt idx="1">
                  <c:v>3.3778008357012421</c:v>
                </c:pt>
                <c:pt idx="2">
                  <c:v>3.5164671700655408</c:v>
                </c:pt>
                <c:pt idx="3">
                  <c:v>4.6446441040640529</c:v>
                </c:pt>
                <c:pt idx="4">
                  <c:v>6.0639840579768958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7-4EE0-B6BB-C0B01BC8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LOG(STRESS)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LOG(Creep rate) + Q/RT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577070471824825E-3"/>
                  <c:y val="0.31322369194957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Fitting_Kutty_data!$P$8:$P$11</c:f>
              <c:numCache>
                <c:formatCode>General</c:formatCode>
                <c:ptCount val="4"/>
                <c:pt idx="0">
                  <c:v>2.695977619867941</c:v>
                </c:pt>
                <c:pt idx="1">
                  <c:v>2.9188512292180331</c:v>
                </c:pt>
                <c:pt idx="2">
                  <c:v>3.1813816204406202</c:v>
                </c:pt>
                <c:pt idx="3">
                  <c:v>3.3246762437544124</c:v>
                </c:pt>
              </c:numCache>
            </c:numRef>
          </c:xVal>
          <c:yVal>
            <c:numRef>
              <c:f>Fitting_Kutty_data!$O$8:$O$11</c:f>
              <c:numCache>
                <c:formatCode>General</c:formatCode>
                <c:ptCount val="4"/>
                <c:pt idx="0">
                  <c:v>0.46138322517808561</c:v>
                </c:pt>
                <c:pt idx="1">
                  <c:v>1.3557369781756545</c:v>
                </c:pt>
                <c:pt idx="2">
                  <c:v>3.8966955229937916</c:v>
                </c:pt>
                <c:pt idx="3">
                  <c:v>4.5279418960012858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7-4EE0-B6BB-C0B01BC8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LOG(STRESS)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LOG(Creep rate) + Q/RT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3577070471824825E-3"/>
                  <c:y val="0.313223691949572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Fitting_Kutty_data!$P$12:$P$16</c:f>
              <c:numCache>
                <c:formatCode>General</c:formatCode>
                <c:ptCount val="5"/>
                <c:pt idx="0">
                  <c:v>2.5626389983283526</c:v>
                </c:pt>
                <c:pt idx="1">
                  <c:v>2.695977619867941</c:v>
                </c:pt>
                <c:pt idx="2">
                  <c:v>2.9188512292180331</c:v>
                </c:pt>
                <c:pt idx="3">
                  <c:v>3.1813816204406202</c:v>
                </c:pt>
                <c:pt idx="4">
                  <c:v>3.3246762437544124</c:v>
                </c:pt>
              </c:numCache>
            </c:numRef>
          </c:xVal>
          <c:yVal>
            <c:numRef>
              <c:f>Fitting_Kutty_data!$O$12:$O$16</c:f>
              <c:numCache>
                <c:formatCode>General</c:formatCode>
                <c:ptCount val="5"/>
                <c:pt idx="0">
                  <c:v>0.6133178920697997</c:v>
                </c:pt>
                <c:pt idx="1">
                  <c:v>0.17126105928380753</c:v>
                </c:pt>
                <c:pt idx="2">
                  <c:v>2.2313348477212482</c:v>
                </c:pt>
                <c:pt idx="3">
                  <c:v>4.5579828722493456</c:v>
                </c:pt>
                <c:pt idx="4">
                  <c:v>5.5312427405294855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7-4EE0-B6BB-C0B01BC89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  <c:min val="2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LOG(STRESS)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LOG(Creep rate) + Q/RT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188221981234381E-2"/>
                  <c:y val="-0.276388948553208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'Fitting (4)'!$J$3:$J$16</c:f>
              <c:numCache>
                <c:formatCode>General</c:formatCode>
                <c:ptCount val="14"/>
                <c:pt idx="0">
                  <c:v>1.5072562329567E-4</c:v>
                </c:pt>
                <c:pt idx="1">
                  <c:v>1.5072562329567E-4</c:v>
                </c:pt>
                <c:pt idx="2">
                  <c:v>1.5072562329567E-4</c:v>
                </c:pt>
                <c:pt idx="3">
                  <c:v>1.5072562329567E-4</c:v>
                </c:pt>
                <c:pt idx="4">
                  <c:v>1.5072562329567E-4</c:v>
                </c:pt>
                <c:pt idx="5">
                  <c:v>1.4614708066821954E-4</c:v>
                </c:pt>
                <c:pt idx="6">
                  <c:v>1.4614708066821954E-4</c:v>
                </c:pt>
                <c:pt idx="7">
                  <c:v>1.4614708066821954E-4</c:v>
                </c:pt>
                <c:pt idx="8">
                  <c:v>1.4614708066821954E-4</c:v>
                </c:pt>
                <c:pt idx="9">
                  <c:v>1.4183849928059515E-4</c:v>
                </c:pt>
                <c:pt idx="10">
                  <c:v>1.4183849928059515E-4</c:v>
                </c:pt>
                <c:pt idx="11">
                  <c:v>1.4183849928059515E-4</c:v>
                </c:pt>
                <c:pt idx="12">
                  <c:v>1.4183849928059515E-4</c:v>
                </c:pt>
                <c:pt idx="13">
                  <c:v>1.4183849928059515E-4</c:v>
                </c:pt>
              </c:numCache>
            </c:numRef>
          </c:xVal>
          <c:yVal>
            <c:numRef>
              <c:f>'Fitting (4)'!$N$3:$N$16</c:f>
              <c:numCache>
                <c:formatCode>General</c:formatCode>
                <c:ptCount val="14"/>
                <c:pt idx="0">
                  <c:v>-32.748132293932876</c:v>
                </c:pt>
                <c:pt idx="1">
                  <c:v>-32.005543118327566</c:v>
                </c:pt>
                <c:pt idx="2">
                  <c:v>-32.740973986177394</c:v>
                </c:pt>
                <c:pt idx="3">
                  <c:v>-32.375259179465857</c:v>
                </c:pt>
                <c:pt idx="4">
                  <c:v>-31.946122311009795</c:v>
                </c:pt>
                <c:pt idx="5">
                  <c:v>-31.475670806847624</c:v>
                </c:pt>
                <c:pt idx="6">
                  <c:v>-31.940846070885616</c:v>
                </c:pt>
                <c:pt idx="7">
                  <c:v>-31.001322912525261</c:v>
                </c:pt>
                <c:pt idx="8">
                  <c:v>-31.244173741731899</c:v>
                </c:pt>
                <c:pt idx="9">
                  <c:v>-30.053660921476236</c:v>
                </c:pt>
                <c:pt idx="10">
                  <c:v>-31.309083345653718</c:v>
                </c:pt>
                <c:pt idx="11">
                  <c:v>-30.608538574251838</c:v>
                </c:pt>
                <c:pt idx="12">
                  <c:v>-29.883325936181521</c:v>
                </c:pt>
                <c:pt idx="13">
                  <c:v>-29.784163270115513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B6-496C-8369-16FB7B506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1/(RT)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LOG(EDOT) - nLOG(Stress)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329184151382275"/>
          <c:y val="9.4557061683716845E-2"/>
          <c:w val="0.83462240872585536"/>
          <c:h val="0.8386359411704011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('Fitting (4)'!$J$3,'Fitting (4)'!$J$9,'Fitting (4)'!$J$14)</c:f>
              <c:numCache>
                <c:formatCode>General</c:formatCode>
                <c:ptCount val="3"/>
                <c:pt idx="0">
                  <c:v>1.5072562329567E-4</c:v>
                </c:pt>
                <c:pt idx="1">
                  <c:v>1.4614708066821954E-4</c:v>
                </c:pt>
                <c:pt idx="2">
                  <c:v>1.4183849928059515E-4</c:v>
                </c:pt>
              </c:numCache>
            </c:numRef>
          </c:xVal>
          <c:yVal>
            <c:numRef>
              <c:f>('Fitting (4)'!$N$3,'Fitting (4)'!$N$9,'Fitting (4)'!$N$14)</c:f>
              <c:numCache>
                <c:formatCode>General</c:formatCode>
                <c:ptCount val="3"/>
                <c:pt idx="0">
                  <c:v>-32.748132293932876</c:v>
                </c:pt>
                <c:pt idx="1">
                  <c:v>-31.940846070885616</c:v>
                </c:pt>
                <c:pt idx="2">
                  <c:v>-30.608538574251838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D-4E6C-8B94-F1E36935EE1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17127948826755"/>
                  <c:y val="6.3493988044742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('Fitting (4)'!$J$4,'Fitting (4)'!$J$10,'Fitting (4)'!$J$15)</c:f>
              <c:numCache>
                <c:formatCode>General</c:formatCode>
                <c:ptCount val="3"/>
                <c:pt idx="0">
                  <c:v>1.5072562329567E-4</c:v>
                </c:pt>
                <c:pt idx="1">
                  <c:v>1.4614708066821954E-4</c:v>
                </c:pt>
                <c:pt idx="2">
                  <c:v>1.4183849928059515E-4</c:v>
                </c:pt>
              </c:numCache>
            </c:numRef>
          </c:xVal>
          <c:yVal>
            <c:numRef>
              <c:f>('Fitting (4)'!$N$4,'Fitting (4)'!$N$10,'Fitting (4)'!$N$15)</c:f>
              <c:numCache>
                <c:formatCode>General</c:formatCode>
                <c:ptCount val="3"/>
                <c:pt idx="0">
                  <c:v>-32.005543118327566</c:v>
                </c:pt>
                <c:pt idx="1">
                  <c:v>-31.001322912525261</c:v>
                </c:pt>
                <c:pt idx="2">
                  <c:v>-29.883325936181521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D-4E6C-8B94-F1E36935EE15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('Fitting (4)'!$J$5,'Fitting (4)'!$J$11,'Fitting (4)'!$J$16)</c:f>
              <c:numCache>
                <c:formatCode>General</c:formatCode>
                <c:ptCount val="3"/>
                <c:pt idx="0">
                  <c:v>1.5072562329567E-4</c:v>
                </c:pt>
                <c:pt idx="1">
                  <c:v>1.4614708066821954E-4</c:v>
                </c:pt>
                <c:pt idx="2">
                  <c:v>1.4183849928059515E-4</c:v>
                </c:pt>
              </c:numCache>
            </c:numRef>
          </c:xVal>
          <c:yVal>
            <c:numRef>
              <c:f>('Fitting (4)'!$N$5,'Fitting (4)'!$N$11,'Fitting (4)'!$N$16)</c:f>
              <c:numCache>
                <c:formatCode>General</c:formatCode>
                <c:ptCount val="3"/>
                <c:pt idx="0">
                  <c:v>-32.740973986177394</c:v>
                </c:pt>
                <c:pt idx="1">
                  <c:v>-31.244173741731899</c:v>
                </c:pt>
                <c:pt idx="2">
                  <c:v>-29.784163270115513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0D-4E6C-8B94-F1E36935E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1/(RT)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LOG(EDOT) - nLOG(Stress)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237886431860688E-2"/>
                  <c:y val="-0.22796369179701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'Fitting (3)'!$J$3:$J$16</c:f>
              <c:numCache>
                <c:formatCode>General</c:formatCode>
                <c:ptCount val="14"/>
                <c:pt idx="0">
                  <c:v>1.5072562329567E-4</c:v>
                </c:pt>
                <c:pt idx="1">
                  <c:v>1.5072562329567E-4</c:v>
                </c:pt>
                <c:pt idx="2">
                  <c:v>1.5072562329567E-4</c:v>
                </c:pt>
                <c:pt idx="3">
                  <c:v>1.5072562329567E-4</c:v>
                </c:pt>
                <c:pt idx="4">
                  <c:v>1.5072562329567E-4</c:v>
                </c:pt>
                <c:pt idx="5">
                  <c:v>1.4614708066821954E-4</c:v>
                </c:pt>
                <c:pt idx="6">
                  <c:v>1.4614708066821954E-4</c:v>
                </c:pt>
                <c:pt idx="7">
                  <c:v>1.4614708066821954E-4</c:v>
                </c:pt>
                <c:pt idx="8">
                  <c:v>1.4614708066821954E-4</c:v>
                </c:pt>
                <c:pt idx="9">
                  <c:v>1.4183849928059515E-4</c:v>
                </c:pt>
                <c:pt idx="10">
                  <c:v>1.4183849928059515E-4</c:v>
                </c:pt>
                <c:pt idx="11">
                  <c:v>1.4183849928059515E-4</c:v>
                </c:pt>
                <c:pt idx="12">
                  <c:v>1.4183849928059515E-4</c:v>
                </c:pt>
                <c:pt idx="13">
                  <c:v>1.4183849928059515E-4</c:v>
                </c:pt>
              </c:numCache>
            </c:numRef>
          </c:xVal>
          <c:yVal>
            <c:numRef>
              <c:f>'Fitting (3)'!$N$3:$N$16</c:f>
              <c:numCache>
                <c:formatCode>General</c:formatCode>
                <c:ptCount val="14"/>
                <c:pt idx="0">
                  <c:v>-35.083213277307308</c:v>
                </c:pt>
                <c:pt idx="1">
                  <c:v>-34.550648414680062</c:v>
                </c:pt>
                <c:pt idx="2">
                  <c:v>-35.400714981180926</c:v>
                </c:pt>
                <c:pt idx="3">
                  <c:v>-35.134995207556216</c:v>
                </c:pt>
                <c:pt idx="4">
                  <c:v>-34.835721038832176</c:v>
                </c:pt>
                <c:pt idx="5">
                  <c:v>-33.686372455139335</c:v>
                </c:pt>
                <c:pt idx="6">
                  <c:v>-34.334304078844404</c:v>
                </c:pt>
                <c:pt idx="7">
                  <c:v>-33.610055841286574</c:v>
                </c:pt>
                <c:pt idx="8">
                  <c:v>-33.970408261610515</c:v>
                </c:pt>
                <c:pt idx="9">
                  <c:v>-31.283727640673845</c:v>
                </c:pt>
                <c:pt idx="10">
                  <c:v>-32.603152603190331</c:v>
                </c:pt>
                <c:pt idx="11">
                  <c:v>-32.009587164276496</c:v>
                </c:pt>
                <c:pt idx="12">
                  <c:v>-31.41038911399302</c:v>
                </c:pt>
                <c:pt idx="13">
                  <c:v>-31.380007867117634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1D-449D-885D-FCE80A1A9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1/(RT)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LOG(EDOT) - nLOG(Stress)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Fitting to measurement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('Fitting (3)'!$J$3,'Fitting (3)'!$J$9,'Fitting (3)'!$J$14)</c:f>
              <c:numCache>
                <c:formatCode>General</c:formatCode>
                <c:ptCount val="3"/>
                <c:pt idx="0">
                  <c:v>1.5072562329567E-4</c:v>
                </c:pt>
                <c:pt idx="1">
                  <c:v>1.4614708066821954E-4</c:v>
                </c:pt>
                <c:pt idx="2">
                  <c:v>1.4183849928059515E-4</c:v>
                </c:pt>
              </c:numCache>
            </c:numRef>
          </c:xVal>
          <c:yVal>
            <c:numRef>
              <c:f>('Fitting (3)'!$N$3,'Fitting (3)'!$N$9,'Fitting (3)'!$N$14)</c:f>
              <c:numCache>
                <c:formatCode>General</c:formatCode>
                <c:ptCount val="3"/>
                <c:pt idx="0">
                  <c:v>-35.083213277307308</c:v>
                </c:pt>
                <c:pt idx="1">
                  <c:v>-34.334304078844404</c:v>
                </c:pt>
                <c:pt idx="2">
                  <c:v>-32.009587164276496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3E0-4331-A79C-EF039EE21D1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617127948826755"/>
                  <c:y val="6.349398804474239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('Fitting (3)'!$J$4,'Fitting (3)'!$J$10,'Fitting (3)'!$J$15)</c:f>
              <c:numCache>
                <c:formatCode>General</c:formatCode>
                <c:ptCount val="3"/>
                <c:pt idx="0">
                  <c:v>1.5072562329567E-4</c:v>
                </c:pt>
                <c:pt idx="1">
                  <c:v>1.4614708066821954E-4</c:v>
                </c:pt>
                <c:pt idx="2">
                  <c:v>1.4183849928059515E-4</c:v>
                </c:pt>
              </c:numCache>
            </c:numRef>
          </c:xVal>
          <c:yVal>
            <c:numRef>
              <c:f>('Fitting (3)'!$N$4,'Fitting (3)'!$N$10,'Fitting (3)'!$N$15)</c:f>
              <c:numCache>
                <c:formatCode>General</c:formatCode>
                <c:ptCount val="3"/>
                <c:pt idx="0">
                  <c:v>-34.550648414680062</c:v>
                </c:pt>
                <c:pt idx="1">
                  <c:v>-33.610055841286574</c:v>
                </c:pt>
                <c:pt idx="2">
                  <c:v>-31.41038911399302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3E0-4331-A79C-EF039EE21D1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('Fitting (3)'!$J$5,'Fitting (3)'!$J$11,'Fitting (3)'!$J$16)</c:f>
              <c:numCache>
                <c:formatCode>General</c:formatCode>
                <c:ptCount val="3"/>
                <c:pt idx="0">
                  <c:v>1.5072562329567E-4</c:v>
                </c:pt>
                <c:pt idx="1">
                  <c:v>1.4614708066821954E-4</c:v>
                </c:pt>
                <c:pt idx="2">
                  <c:v>1.4183849928059515E-4</c:v>
                </c:pt>
              </c:numCache>
            </c:numRef>
          </c:xVal>
          <c:yVal>
            <c:numRef>
              <c:f>('Fitting (3)'!$N$5,'Fitting (3)'!$N$11,'Fitting (3)'!$N$16)</c:f>
              <c:numCache>
                <c:formatCode>General</c:formatCode>
                <c:ptCount val="3"/>
                <c:pt idx="0">
                  <c:v>-35.400714981180926</c:v>
                </c:pt>
                <c:pt idx="1">
                  <c:v>-33.970408261610515</c:v>
                </c:pt>
                <c:pt idx="2">
                  <c:v>-31.380007867117634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E0-4331-A79C-EF039EE21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7631376"/>
        <c:axId val="937628424"/>
      </c:scatterChart>
      <c:valAx>
        <c:axId val="93763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1/(RT)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28424"/>
        <c:crosses val="autoZero"/>
        <c:crossBetween val="midCat"/>
      </c:valAx>
      <c:valAx>
        <c:axId val="93762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LOG(EDOT) - nLOG(Stress)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631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1183342</xdr:colOff>
      <xdr:row>18</xdr:row>
      <xdr:rowOff>67797</xdr:rowOff>
    </xdr:from>
    <xdr:to>
      <xdr:col>21</xdr:col>
      <xdr:colOff>694765</xdr:colOff>
      <xdr:row>44</xdr:row>
      <xdr:rowOff>96371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E58DCB-7DC0-44CE-8DFF-FDC7AEF70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104775</xdr:colOff>
      <xdr:row>18</xdr:row>
      <xdr:rowOff>38100</xdr:rowOff>
    </xdr:from>
    <xdr:ext cx="4610099" cy="990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9D4267-B45F-428C-AE22-ED154FB75387}"/>
                </a:ext>
              </a:extLst>
            </xdr:cNvPr>
            <xdr:cNvSpPr txBox="1"/>
          </xdr:nvSpPr>
          <xdr:spPr>
            <a:xfrm>
              <a:off x="5286375" y="3390900"/>
              <a:ext cx="4610099" cy="9906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</m:acc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𝐴𝑒𝑥𝑝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(−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𝑅𝑇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8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𝑠𝑡𝑟𝑒𝑠𝑠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𝑀𝑃𝑎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𝑎𝑛𝑑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𝑠𝑡𝑟𝑎𝑖𝑛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𝑟𝑎𝑡𝑒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99D4267-B45F-428C-AE22-ED154FB75387}"/>
                </a:ext>
              </a:extLst>
            </xdr:cNvPr>
            <xdr:cNvSpPr txBox="1"/>
          </xdr:nvSpPr>
          <xdr:spPr>
            <a:xfrm>
              <a:off x="5286375" y="3390900"/>
              <a:ext cx="4610099" cy="9906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 ̇</a:t>
              </a:r>
              <a:r>
                <a:rPr lang="en-US" sz="1800" b="0" i="0">
                  <a:latin typeface="Cambria Math" panose="02040503050406030204" pitchFamily="18" charset="0"/>
                </a:rPr>
                <a:t>=𝐴𝑒𝑥𝑝(−𝑄/𝑅𝑇)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800" b="0" i="0">
                  <a:latin typeface="Cambria Math" panose="02040503050406030204" pitchFamily="18" charset="0"/>
                </a:rPr>
                <a:t>𝑛</a:t>
              </a:r>
              <a:endParaRPr lang="en-US" sz="1800"/>
            </a:p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𝑠𝑡𝑟𝑒𝑠𝑠 𝑖𝑠 𝑖𝑛 𝑀𝑃𝑎, 𝑎𝑛𝑑 𝑠𝑡𝑟𝑎𝑖𝑛 𝑟𝑎𝑡𝑒 𝑖𝑠 𝑖𝑛 𝑠^(−1)</a:t>
              </a:r>
              <a:endParaRPr lang="en-US" sz="18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152400</xdr:colOff>
      <xdr:row>18</xdr:row>
      <xdr:rowOff>123826</xdr:rowOff>
    </xdr:from>
    <xdr:to>
      <xdr:col>22</xdr:col>
      <xdr:colOff>312964</xdr:colOff>
      <xdr:row>44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5B96C6-1624-4585-8273-6CFE91C0B8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104775</xdr:colOff>
      <xdr:row>18</xdr:row>
      <xdr:rowOff>38100</xdr:rowOff>
    </xdr:from>
    <xdr:ext cx="4610099" cy="990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1D651D1-3E7F-4201-9FA0-6260DCF1AF8B}"/>
                </a:ext>
              </a:extLst>
            </xdr:cNvPr>
            <xdr:cNvSpPr txBox="1"/>
          </xdr:nvSpPr>
          <xdr:spPr>
            <a:xfrm>
              <a:off x="5286375" y="3390900"/>
              <a:ext cx="4610099" cy="9906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</m:acc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𝐴𝑒𝑥𝑝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(−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𝑅𝑇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8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𝑠𝑡𝑟𝑒𝑠𝑠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𝑀𝑃𝑎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𝑎𝑛𝑑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𝑠𝑡𝑟𝑎𝑖𝑛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𝑟𝑎𝑡𝑒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1D651D1-3E7F-4201-9FA0-6260DCF1AF8B}"/>
                </a:ext>
              </a:extLst>
            </xdr:cNvPr>
            <xdr:cNvSpPr txBox="1"/>
          </xdr:nvSpPr>
          <xdr:spPr>
            <a:xfrm>
              <a:off x="5286375" y="3390900"/>
              <a:ext cx="4610099" cy="9906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 ̇</a:t>
              </a:r>
              <a:r>
                <a:rPr lang="en-US" sz="1800" b="0" i="0">
                  <a:latin typeface="Cambria Math" panose="02040503050406030204" pitchFamily="18" charset="0"/>
                </a:rPr>
                <a:t>=𝐴𝑒𝑥𝑝(−𝑄/𝑅𝑇)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800" b="0" i="0">
                  <a:latin typeface="Cambria Math" panose="02040503050406030204" pitchFamily="18" charset="0"/>
                </a:rPr>
                <a:t>𝑛</a:t>
              </a:r>
              <a:endParaRPr lang="en-US" sz="1800"/>
            </a:p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𝑠𝑡𝑟𝑒𝑠𝑠 𝑖𝑠 𝑖𝑛 𝑀𝑃𝑎, 𝑎𝑛𝑑 𝑠𝑡𝑟𝑎𝑖𝑛 𝑟𝑎𝑡𝑒 𝑖𝑠 𝑖𝑛 𝑠^(−1)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0</xdr:col>
      <xdr:colOff>76200</xdr:colOff>
      <xdr:row>53</xdr:row>
      <xdr:rowOff>85726</xdr:rowOff>
    </xdr:from>
    <xdr:to>
      <xdr:col>11</xdr:col>
      <xdr:colOff>381000</xdr:colOff>
      <xdr:row>79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9D2408-900E-4D77-B3C7-B238F335E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428625</xdr:colOff>
      <xdr:row>53</xdr:row>
      <xdr:rowOff>123826</xdr:rowOff>
    </xdr:from>
    <xdr:to>
      <xdr:col>20</xdr:col>
      <xdr:colOff>523875</xdr:colOff>
      <xdr:row>79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F47BC3-09A1-4946-9170-5C748C3F22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381000</xdr:colOff>
      <xdr:row>80</xdr:row>
      <xdr:rowOff>38101</xdr:rowOff>
    </xdr:from>
    <xdr:to>
      <xdr:col>20</xdr:col>
      <xdr:colOff>476250</xdr:colOff>
      <xdr:row>106</xdr:row>
      <xdr:rowOff>66675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026230-F758-44B4-86D3-7CC2CFD15D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17</xdr:row>
      <xdr:rowOff>66676</xdr:rowOff>
    </xdr:from>
    <xdr:to>
      <xdr:col>18</xdr:col>
      <xdr:colOff>590550</xdr:colOff>
      <xdr:row>43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39744-4836-4227-B277-C90AE16EC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485775</xdr:colOff>
      <xdr:row>17</xdr:row>
      <xdr:rowOff>66675</xdr:rowOff>
    </xdr:from>
    <xdr:ext cx="4610099" cy="990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C0FE3D-96C1-4989-A3C0-60125ED591E6}"/>
                </a:ext>
              </a:extLst>
            </xdr:cNvPr>
            <xdr:cNvSpPr txBox="1"/>
          </xdr:nvSpPr>
          <xdr:spPr>
            <a:xfrm>
              <a:off x="3276600" y="3228975"/>
              <a:ext cx="4610099" cy="9906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</m:acc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𝐴𝑒𝑥𝑝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(−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𝑅𝑇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8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𝑠𝑡𝑟𝑒𝑠𝑠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𝑀𝑃𝑎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𝑎𝑛𝑑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𝑠𝑡𝑟𝑎𝑖𝑛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𝑟𝑎𝑡𝑒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9C0FE3D-96C1-4989-A3C0-60125ED591E6}"/>
                </a:ext>
              </a:extLst>
            </xdr:cNvPr>
            <xdr:cNvSpPr txBox="1"/>
          </xdr:nvSpPr>
          <xdr:spPr>
            <a:xfrm>
              <a:off x="3276600" y="3228975"/>
              <a:ext cx="4610099" cy="9906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 ̇</a:t>
              </a:r>
              <a:r>
                <a:rPr lang="en-US" sz="1800" b="0" i="0">
                  <a:latin typeface="Cambria Math" panose="02040503050406030204" pitchFamily="18" charset="0"/>
                </a:rPr>
                <a:t>=𝐴𝑒𝑥𝑝(−𝑄/𝑅𝑇)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800" b="0" i="0">
                  <a:latin typeface="Cambria Math" panose="02040503050406030204" pitchFamily="18" charset="0"/>
                </a:rPr>
                <a:t>𝑛</a:t>
              </a:r>
              <a:endParaRPr lang="en-US" sz="1800"/>
            </a:p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𝑠𝑡𝑟𝑒𝑠𝑠 𝑖𝑠 𝑖𝑛 𝑀𝑃𝑎, 𝑎𝑛𝑑 𝑠𝑡𝑟𝑎𝑖𝑛 𝑟𝑎𝑡𝑒 𝑖𝑠 𝑖𝑛 𝑠^(−1)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20</xdr:col>
      <xdr:colOff>285750</xdr:colOff>
      <xdr:row>17</xdr:row>
      <xdr:rowOff>104776</xdr:rowOff>
    </xdr:from>
    <xdr:to>
      <xdr:col>30</xdr:col>
      <xdr:colOff>552450</xdr:colOff>
      <xdr:row>43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C4D284-DC16-490F-A551-5999FBF39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34</xdr:row>
      <xdr:rowOff>9526</xdr:rowOff>
    </xdr:from>
    <xdr:to>
      <xdr:col>15</xdr:col>
      <xdr:colOff>552450</xdr:colOff>
      <xdr:row>60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4026B-3751-4B7D-B70F-DDD6524B9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485775</xdr:colOff>
      <xdr:row>17</xdr:row>
      <xdr:rowOff>66675</xdr:rowOff>
    </xdr:from>
    <xdr:ext cx="4610099" cy="9906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4BD3A64-2D06-4FC6-837B-16FA3470F206}"/>
                </a:ext>
              </a:extLst>
            </xdr:cNvPr>
            <xdr:cNvSpPr txBox="1"/>
          </xdr:nvSpPr>
          <xdr:spPr>
            <a:xfrm>
              <a:off x="3276600" y="3228975"/>
              <a:ext cx="4610099" cy="9906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̇"/>
                        <m:ctrlPr>
                          <a:rPr lang="en-US" sz="18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en-US" sz="1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𝜀</m:t>
                        </m:r>
                      </m:e>
                    </m:acc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𝐴𝑒𝑥𝑝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(−</m:t>
                    </m:r>
                    <m:f>
                      <m:f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𝑄</m:t>
                        </m:r>
                      </m:num>
                      <m:den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𝑅𝑇</m:t>
                        </m:r>
                      </m:den>
                    </m:f>
                    <m:r>
                      <a:rPr lang="en-US" sz="1800" b="0" i="1">
                        <a:latin typeface="Cambria Math" panose="02040503050406030204" pitchFamily="18" charset="0"/>
                      </a:rPr>
                      <m:t>)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</m:sSup>
                  </m:oMath>
                </m:oMathPara>
              </a14:m>
              <a:endParaRPr lang="en-US" sz="18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800" b="0" i="1">
                        <a:latin typeface="Cambria Math" panose="02040503050406030204" pitchFamily="18" charset="0"/>
                      </a:rPr>
                      <m:t>𝑠𝑡𝑟𝑒𝑠𝑠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𝑀𝑃𝑎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𝑎𝑛𝑑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𝑠𝑡𝑟𝑎𝑖𝑛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𝑟𝑎𝑡𝑒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𝑖𝑛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sSup>
                      <m:sSup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𝑠</m:t>
                        </m:r>
                      </m:e>
                      <m:sup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</m:oMath>
                </m:oMathPara>
              </a14:m>
              <a:endParaRPr lang="en-US" sz="18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4BD3A64-2D06-4FC6-837B-16FA3470F206}"/>
                </a:ext>
              </a:extLst>
            </xdr:cNvPr>
            <xdr:cNvSpPr txBox="1"/>
          </xdr:nvSpPr>
          <xdr:spPr>
            <a:xfrm>
              <a:off x="3276600" y="3228975"/>
              <a:ext cx="4610099" cy="990600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𝜀 ̇</a:t>
              </a:r>
              <a:r>
                <a:rPr lang="en-US" sz="1800" b="0" i="0">
                  <a:latin typeface="Cambria Math" panose="02040503050406030204" pitchFamily="18" charset="0"/>
                </a:rPr>
                <a:t>=𝐴𝑒𝑥𝑝(−𝑄/𝑅𝑇)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n-US" sz="1800" b="0" i="0">
                  <a:latin typeface="Cambria Math" panose="02040503050406030204" pitchFamily="18" charset="0"/>
                </a:rPr>
                <a:t>𝑛</a:t>
              </a:r>
              <a:endParaRPr lang="en-US" sz="1800"/>
            </a:p>
            <a:p>
              <a:pPr/>
              <a:r>
                <a:rPr lang="en-US" sz="1800" b="0" i="0">
                  <a:latin typeface="Cambria Math" panose="02040503050406030204" pitchFamily="18" charset="0"/>
                </a:rPr>
                <a:t>𝑠𝑡𝑟𝑒𝑠𝑠 𝑖𝑠 𝑖𝑛 𝑀𝑃𝑎, 𝑎𝑛𝑑 𝑠𝑡𝑟𝑎𝑖𝑛 𝑟𝑎𝑡𝑒 𝑖𝑠 𝑖𝑛 𝑠^(−1)</a:t>
              </a:r>
              <a:endParaRPr lang="en-US" sz="1800"/>
            </a:p>
          </xdr:txBody>
        </xdr:sp>
      </mc:Fallback>
    </mc:AlternateContent>
    <xdr:clientData/>
  </xdr:oneCellAnchor>
  <xdr:twoCellAnchor>
    <xdr:from>
      <xdr:col>16</xdr:col>
      <xdr:colOff>38100</xdr:colOff>
      <xdr:row>34</xdr:row>
      <xdr:rowOff>1</xdr:rowOff>
    </xdr:from>
    <xdr:to>
      <xdr:col>26</xdr:col>
      <xdr:colOff>304800</xdr:colOff>
      <xdr:row>60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485745B-B562-4B53-9C26-557FE1BC0E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</xdr:row>
      <xdr:rowOff>180975</xdr:rowOff>
    </xdr:from>
    <xdr:to>
      <xdr:col>28</xdr:col>
      <xdr:colOff>400050</xdr:colOff>
      <xdr:row>32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4B7E34-F457-4774-8665-7B2CB465D7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513A-8443-4ADD-AC41-FD544282DDCD}">
  <dimension ref="A1:N23"/>
  <sheetViews>
    <sheetView workbookViewId="0">
      <selection activeCell="F36" sqref="F36"/>
    </sheetView>
  </sheetViews>
  <sheetFormatPr defaultRowHeight="15" x14ac:dyDescent="0.25"/>
  <cols>
    <col min="14" max="14" width="10.85546875" customWidth="1"/>
  </cols>
  <sheetData>
    <row r="1" spans="1:14" x14ac:dyDescent="0.25">
      <c r="A1" s="2" t="s">
        <v>0</v>
      </c>
      <c r="B1" s="2" t="s">
        <v>1</v>
      </c>
      <c r="C1" s="2" t="s">
        <v>20</v>
      </c>
      <c r="D1" s="2" t="s">
        <v>2</v>
      </c>
      <c r="E1" s="2"/>
      <c r="F1" s="2" t="s">
        <v>21</v>
      </c>
      <c r="H1" s="2" t="s">
        <v>4</v>
      </c>
      <c r="L1" s="2" t="s">
        <v>22</v>
      </c>
      <c r="M1" s="2"/>
      <c r="N1" s="2" t="s">
        <v>23</v>
      </c>
    </row>
    <row r="2" spans="1:14" x14ac:dyDescent="0.25">
      <c r="A2" s="2" t="s">
        <v>6</v>
      </c>
      <c r="B2" s="2" t="s">
        <v>24</v>
      </c>
      <c r="C2" s="2"/>
      <c r="D2" s="2" t="s">
        <v>25</v>
      </c>
      <c r="E2" s="2" t="s">
        <v>26</v>
      </c>
      <c r="F2" s="2" t="s">
        <v>27</v>
      </c>
      <c r="H2" s="2" t="s">
        <v>28</v>
      </c>
      <c r="I2" s="2" t="s">
        <v>29</v>
      </c>
      <c r="L2" s="2" t="s">
        <v>29</v>
      </c>
    </row>
    <row r="3" spans="1:14" x14ac:dyDescent="0.25">
      <c r="A3">
        <v>59</v>
      </c>
      <c r="B3">
        <v>450</v>
      </c>
      <c r="C3">
        <v>1.3831258644536654E-3</v>
      </c>
      <c r="D3">
        <v>20</v>
      </c>
      <c r="E3">
        <v>137.89519999999999</v>
      </c>
      <c r="F3">
        <v>1000</v>
      </c>
      <c r="H3" s="4">
        <v>1.0000000000000001E-5</v>
      </c>
      <c r="I3" s="4">
        <v>2.777777777777778E-9</v>
      </c>
      <c r="L3" s="4">
        <v>2.7900797265960703E-2</v>
      </c>
      <c r="N3" s="9">
        <v>4.8546784540408789E-6</v>
      </c>
    </row>
    <row r="4" spans="1:14" x14ac:dyDescent="0.25">
      <c r="A4">
        <v>59</v>
      </c>
      <c r="B4">
        <v>450</v>
      </c>
      <c r="C4">
        <v>1.3831258644536654E-3</v>
      </c>
      <c r="D4">
        <v>10.5</v>
      </c>
      <c r="E4">
        <v>72.394980000000004</v>
      </c>
      <c r="F4">
        <v>10000</v>
      </c>
      <c r="H4" s="4">
        <v>9.9999999999999995E-7</v>
      </c>
      <c r="I4" s="4">
        <v>2.7777777777777777E-10</v>
      </c>
      <c r="L4" s="4">
        <v>5.7380572689365826E-4</v>
      </c>
      <c r="N4" s="9">
        <v>2.6722515358951491E-7</v>
      </c>
    </row>
    <row r="5" spans="1:14" x14ac:dyDescent="0.25">
      <c r="A5">
        <v>59</v>
      </c>
      <c r="B5">
        <v>450</v>
      </c>
      <c r="C5">
        <v>1.3831258644536654E-3</v>
      </c>
      <c r="D5">
        <v>10</v>
      </c>
      <c r="E5">
        <v>68.947599999999994</v>
      </c>
      <c r="H5" s="4">
        <v>7.9999999999999996E-7</v>
      </c>
      <c r="I5" s="4">
        <v>2.2222222222222221E-10</v>
      </c>
      <c r="L5" s="4">
        <v>4.2760020285086966E-4</v>
      </c>
      <c r="N5" s="9">
        <v>2.1454850345828365E-7</v>
      </c>
    </row>
    <row r="6" spans="1:14" x14ac:dyDescent="0.25">
      <c r="A6">
        <v>78</v>
      </c>
      <c r="B6">
        <v>400</v>
      </c>
      <c r="C6">
        <v>1.4858841010401188E-3</v>
      </c>
      <c r="D6">
        <v>38</v>
      </c>
      <c r="E6">
        <v>262.00088</v>
      </c>
      <c r="F6">
        <v>100</v>
      </c>
      <c r="H6">
        <v>1E-4</v>
      </c>
      <c r="I6" s="4">
        <v>2.7777777777777781E-8</v>
      </c>
      <c r="L6" s="4">
        <v>0.3605252684516706</v>
      </c>
      <c r="N6" s="9">
        <v>5.9244712693239254E-6</v>
      </c>
    </row>
    <row r="7" spans="1:14" x14ac:dyDescent="0.25">
      <c r="A7">
        <v>78</v>
      </c>
      <c r="B7">
        <v>400</v>
      </c>
      <c r="C7">
        <v>1.4858841010401188E-3</v>
      </c>
      <c r="D7">
        <v>30</v>
      </c>
      <c r="E7">
        <v>206.84279999999998</v>
      </c>
      <c r="F7">
        <v>1000</v>
      </c>
      <c r="H7">
        <v>1.0000000000000001E-5</v>
      </c>
      <c r="I7" s="4">
        <v>2.777777777777778E-9</v>
      </c>
      <c r="L7" s="4">
        <v>8.6715628908465389E-2</v>
      </c>
      <c r="N7" s="9">
        <v>2.0448858001854594E-6</v>
      </c>
    </row>
    <row r="8" spans="1:14" x14ac:dyDescent="0.25">
      <c r="A8">
        <v>78</v>
      </c>
      <c r="B8">
        <v>400</v>
      </c>
      <c r="C8">
        <v>1.4858841010401188E-3</v>
      </c>
      <c r="D8">
        <v>18</v>
      </c>
      <c r="E8">
        <v>124.10567999999999</v>
      </c>
      <c r="F8">
        <v>10000</v>
      </c>
      <c r="H8">
        <v>9.9999999999999995E-7</v>
      </c>
      <c r="I8" s="4">
        <v>2.7777777777777777E-10</v>
      </c>
      <c r="L8" s="4">
        <v>3.9885523849026187E-3</v>
      </c>
      <c r="N8" s="9">
        <v>2.0528144018245133E-7</v>
      </c>
    </row>
    <row r="9" spans="1:14" x14ac:dyDescent="0.25">
      <c r="A9">
        <v>78</v>
      </c>
      <c r="B9">
        <v>450</v>
      </c>
      <c r="C9">
        <v>1.3831258644536654E-3</v>
      </c>
      <c r="D9">
        <v>19</v>
      </c>
      <c r="E9">
        <v>131.00044</v>
      </c>
      <c r="F9">
        <v>100</v>
      </c>
      <c r="H9">
        <v>1E-4</v>
      </c>
      <c r="I9" s="4">
        <v>2.7777777777777781E-8</v>
      </c>
      <c r="L9" s="4">
        <v>2.0480319794622774E-2</v>
      </c>
      <c r="N9" s="9">
        <v>3.854044224734731E-6</v>
      </c>
    </row>
    <row r="10" spans="1:14" x14ac:dyDescent="0.25">
      <c r="A10">
        <v>78</v>
      </c>
      <c r="B10">
        <v>450</v>
      </c>
      <c r="C10">
        <v>1.3831258644536654E-3</v>
      </c>
      <c r="D10">
        <v>15</v>
      </c>
      <c r="E10">
        <v>103.42139999999999</v>
      </c>
      <c r="F10">
        <v>1000</v>
      </c>
      <c r="H10">
        <v>1.0000000000000001E-5</v>
      </c>
      <c r="I10" s="4">
        <v>2.777777777777778E-9</v>
      </c>
      <c r="L10" s="4">
        <v>4.9260453195537363E-3</v>
      </c>
      <c r="N10" s="9">
        <v>1.3302588450810707E-6</v>
      </c>
    </row>
    <row r="11" spans="1:14" x14ac:dyDescent="0.25">
      <c r="A11">
        <v>78</v>
      </c>
      <c r="B11">
        <v>450</v>
      </c>
      <c r="C11">
        <v>1.3831258644536654E-3</v>
      </c>
      <c r="D11">
        <v>8.4</v>
      </c>
      <c r="E11">
        <v>57.915984000000002</v>
      </c>
      <c r="F11">
        <v>10000</v>
      </c>
      <c r="H11">
        <v>9.9999999999999995E-7</v>
      </c>
      <c r="I11" s="4">
        <v>2.7777777777777777E-10</v>
      </c>
      <c r="L11" s="4">
        <v>1.4948616865229054E-4</v>
      </c>
      <c r="N11" s="9">
        <v>9.7899906453336493E-8</v>
      </c>
    </row>
    <row r="12" spans="1:14" x14ac:dyDescent="0.25">
      <c r="A12">
        <v>78</v>
      </c>
      <c r="B12">
        <v>500</v>
      </c>
      <c r="C12">
        <v>1.29366106080207E-3</v>
      </c>
      <c r="D12">
        <v>11</v>
      </c>
      <c r="E12">
        <v>75.842359999999999</v>
      </c>
      <c r="F12">
        <v>100</v>
      </c>
      <c r="H12">
        <v>1E-4</v>
      </c>
      <c r="I12" s="4">
        <v>2.7777777777777781E-8</v>
      </c>
      <c r="L12" s="4">
        <v>2.3764129606090568E-3</v>
      </c>
      <c r="N12" s="9">
        <v>3.4245830706862614E-6</v>
      </c>
    </row>
    <row r="13" spans="1:14" x14ac:dyDescent="0.25">
      <c r="A13">
        <v>78</v>
      </c>
      <c r="B13">
        <v>500</v>
      </c>
      <c r="C13">
        <v>1.29366106080207E-3</v>
      </c>
      <c r="D13">
        <v>8.4</v>
      </c>
      <c r="E13">
        <v>57.915984000000002</v>
      </c>
      <c r="F13">
        <v>1000</v>
      </c>
      <c r="H13">
        <v>1.0000000000000001E-5</v>
      </c>
      <c r="I13" s="4">
        <v>2.777777777777778E-9</v>
      </c>
      <c r="L13" s="4">
        <v>4.6770719814828184E-4</v>
      </c>
      <c r="N13" s="9">
        <v>1.0176475924771534E-6</v>
      </c>
    </row>
    <row r="14" spans="1:14" x14ac:dyDescent="0.25">
      <c r="A14">
        <v>78</v>
      </c>
      <c r="B14">
        <v>500</v>
      </c>
      <c r="C14">
        <v>1.29366106080207E-3</v>
      </c>
      <c r="D14">
        <v>5.5</v>
      </c>
      <c r="E14">
        <v>37.92118</v>
      </c>
      <c r="F14">
        <v>10000</v>
      </c>
      <c r="H14">
        <v>9.9999999999999995E-7</v>
      </c>
      <c r="I14" s="4">
        <v>2.7777777777777777E-10</v>
      </c>
      <c r="L14" s="4">
        <v>3.6420273382423823E-5</v>
      </c>
      <c r="N14" s="9">
        <v>1.5134661950118191E-7</v>
      </c>
    </row>
    <row r="15" spans="1:14" x14ac:dyDescent="0.25">
      <c r="A15">
        <v>72.599999999999994</v>
      </c>
      <c r="B15">
        <v>815</v>
      </c>
      <c r="C15">
        <v>9.1911764705882352E-4</v>
      </c>
      <c r="D15">
        <v>0.5</v>
      </c>
      <c r="E15">
        <v>3.4473799999999999</v>
      </c>
      <c r="F15">
        <v>40</v>
      </c>
      <c r="H15">
        <v>2.5000000000000001E-4</v>
      </c>
      <c r="I15" s="4">
        <v>6.944444444444444E-8</v>
      </c>
      <c r="L15" s="4">
        <v>2.2793237450500527E-9</v>
      </c>
      <c r="N15" s="9">
        <v>5.6310706961766359E-8</v>
      </c>
    </row>
    <row r="16" spans="1:14" x14ac:dyDescent="0.25">
      <c r="A16">
        <v>47.1</v>
      </c>
      <c r="B16">
        <v>815</v>
      </c>
      <c r="C16">
        <v>9.1911764705882352E-4</v>
      </c>
      <c r="D16">
        <v>0.5</v>
      </c>
      <c r="E16">
        <v>3.4473799999999999</v>
      </c>
      <c r="F16">
        <v>56</v>
      </c>
      <c r="H16">
        <v>1.7857142857142857E-4</v>
      </c>
      <c r="I16" s="4">
        <v>4.9603174603174604E-8</v>
      </c>
      <c r="L16" s="4">
        <v>2.2793237450500527E-9</v>
      </c>
      <c r="N16" s="9">
        <v>5.6310706961766359E-8</v>
      </c>
    </row>
    <row r="17" spans="1:14" x14ac:dyDescent="0.25">
      <c r="A17">
        <v>72.3</v>
      </c>
      <c r="B17">
        <v>980</v>
      </c>
      <c r="C17">
        <v>7.9808459696727857E-4</v>
      </c>
      <c r="D17">
        <v>0.5</v>
      </c>
      <c r="E17">
        <v>3.4473799999999999</v>
      </c>
      <c r="F17">
        <v>0.56999999999999995</v>
      </c>
      <c r="H17">
        <v>1.754385964912281E-2</v>
      </c>
      <c r="I17" s="4">
        <v>4.8732943469785586E-6</v>
      </c>
      <c r="L17" s="4">
        <v>1.0665340011770794E-8</v>
      </c>
      <c r="N17" s="9">
        <v>1.3371989997355134E-6</v>
      </c>
    </row>
    <row r="18" spans="1:14" x14ac:dyDescent="0.25">
      <c r="A18">
        <v>63.7</v>
      </c>
      <c r="B18">
        <v>980</v>
      </c>
      <c r="C18">
        <v>7.9808459696727857E-4</v>
      </c>
      <c r="D18">
        <v>0.5</v>
      </c>
      <c r="E18">
        <v>3.4473799999999999</v>
      </c>
      <c r="F18">
        <v>0.5</v>
      </c>
      <c r="H18">
        <v>0.02</v>
      </c>
      <c r="I18" s="4">
        <v>5.5555555555555558E-6</v>
      </c>
      <c r="L18" s="4">
        <v>1.0665340011770794E-8</v>
      </c>
      <c r="N18" s="9">
        <v>1.3371989997355134E-6</v>
      </c>
    </row>
    <row r="19" spans="1:14" x14ac:dyDescent="0.25">
      <c r="A19">
        <v>47.1</v>
      </c>
      <c r="B19">
        <v>980</v>
      </c>
      <c r="C19">
        <v>7.9808459696727857E-4</v>
      </c>
      <c r="D19">
        <v>0.5</v>
      </c>
      <c r="E19">
        <v>3.4473799999999999</v>
      </c>
      <c r="F19">
        <v>0.16</v>
      </c>
      <c r="H19">
        <v>6.25E-2</v>
      </c>
      <c r="I19" s="4">
        <v>1.7361111111111111E-5</v>
      </c>
      <c r="L19" s="4">
        <v>1.0665340011770794E-8</v>
      </c>
      <c r="N19" s="9">
        <v>1.3371989997355134E-6</v>
      </c>
    </row>
    <row r="20" spans="1:14" x14ac:dyDescent="0.25">
      <c r="I20" s="4"/>
      <c r="L20" s="4"/>
    </row>
    <row r="21" spans="1:14" x14ac:dyDescent="0.25">
      <c r="I21" s="4"/>
      <c r="L21" s="4"/>
    </row>
    <row r="22" spans="1:14" x14ac:dyDescent="0.25">
      <c r="A22" s="3" t="s">
        <v>12</v>
      </c>
    </row>
    <row r="23" spans="1:14" ht="17.25" x14ac:dyDescent="0.25">
      <c r="A23" s="8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AF464-8B57-4B60-B486-90350B3A6813}">
  <dimension ref="A1:V26"/>
  <sheetViews>
    <sheetView zoomScale="85" zoomScaleNormal="85" workbookViewId="0">
      <selection activeCell="K37" sqref="K37"/>
    </sheetView>
  </sheetViews>
  <sheetFormatPr defaultRowHeight="15" x14ac:dyDescent="0.25"/>
  <cols>
    <col min="2" max="2" width="13" customWidth="1"/>
    <col min="3" max="3" width="10.5703125" customWidth="1"/>
    <col min="5" max="5" width="13" customWidth="1"/>
    <col min="6" max="6" width="14.42578125" customWidth="1"/>
    <col min="11" max="11" width="12" bestFit="1" customWidth="1"/>
    <col min="12" max="12" width="17.5703125" customWidth="1"/>
    <col min="13" max="13" width="17.85546875" customWidth="1"/>
    <col min="14" max="14" width="12" customWidth="1"/>
    <col min="15" max="15" width="21.42578125" customWidth="1"/>
    <col min="16" max="16" width="14.85546875" customWidth="1"/>
    <col min="18" max="18" width="12" bestFit="1" customWidth="1"/>
    <col min="19" max="19" width="16.5703125" customWidth="1"/>
    <col min="21" max="21" width="12" bestFit="1" customWidth="1"/>
    <col min="22" max="22" width="14.28515625" customWidth="1"/>
  </cols>
  <sheetData>
    <row r="1" spans="2:2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31</v>
      </c>
      <c r="J1">
        <v>210000</v>
      </c>
      <c r="S1" t="s">
        <v>32</v>
      </c>
    </row>
    <row r="2" spans="2:22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/>
      <c r="J2" s="2" t="s">
        <v>33</v>
      </c>
      <c r="K2" s="2" t="s">
        <v>34</v>
      </c>
      <c r="L2" s="2" t="s">
        <v>35</v>
      </c>
      <c r="M2" s="2"/>
      <c r="N2" s="2" t="s">
        <v>36</v>
      </c>
      <c r="O2" s="2" t="s">
        <v>37</v>
      </c>
      <c r="P2" s="2" t="s">
        <v>38</v>
      </c>
      <c r="Q2" s="2"/>
    </row>
    <row r="3" spans="2:22" x14ac:dyDescent="0.25">
      <c r="B3" t="s">
        <v>11</v>
      </c>
      <c r="C3">
        <v>450</v>
      </c>
      <c r="D3">
        <v>137.89519999999999</v>
      </c>
      <c r="F3" s="4">
        <v>2.777777777777778E-9</v>
      </c>
      <c r="J3">
        <f>-$J$1/8.314/(C3+273)</f>
        <v>-34.935822893344927</v>
      </c>
      <c r="K3">
        <f>EXP(J3)</f>
        <v>6.723027638799949E-16</v>
      </c>
      <c r="N3">
        <f>LN(F3)</f>
        <v>-19.701614589414429</v>
      </c>
      <c r="O3">
        <f>N3-J3</f>
        <v>15.234208303930497</v>
      </c>
      <c r="P3">
        <f>LN(D3)</f>
        <v>4.9264939763616873</v>
      </c>
      <c r="R3">
        <f>$C$20*EXP(-$C$22/8.314/(C3+273))*D3^$C$21</f>
        <v>1.0251876468254731E-8</v>
      </c>
      <c r="S3" s="7">
        <f>(R3-F3)/F3*100</f>
        <v>269.06755285717026</v>
      </c>
      <c r="V3" s="7"/>
    </row>
    <row r="4" spans="2:22" x14ac:dyDescent="0.25">
      <c r="C4">
        <v>450</v>
      </c>
      <c r="D4">
        <v>72.394980000000004</v>
      </c>
      <c r="F4" s="4">
        <v>2.7777777777777777E-10</v>
      </c>
      <c r="J4">
        <f t="shared" ref="J4:J14" si="0">-$J$1/8.314/(C4+273)</f>
        <v>-34.935822893344927</v>
      </c>
      <c r="K4">
        <f t="shared" ref="K4:K14" si="1">EXP(J4)</f>
        <v>6.723027638799949E-16</v>
      </c>
      <c r="N4">
        <f t="shared" ref="N4:N14" si="2">LN(F4)</f>
        <v>-22.004199682408476</v>
      </c>
      <c r="O4">
        <f t="shared" ref="O4:O14" si="3">N4-J4</f>
        <v>12.931623210936451</v>
      </c>
      <c r="P4">
        <f t="shared" ref="P4:P14" si="4">LN(D4)</f>
        <v>4.2821369599711741</v>
      </c>
      <c r="R4">
        <f t="shared" ref="R4:R14" si="5">$C$20*EXP(-$C$22/8.314/(C4+273))*D4^$C$21</f>
        <v>5.7477211419113511E-10</v>
      </c>
      <c r="S4" s="7">
        <f t="shared" ref="S4:S14" si="6">(R4-F4)/F4*100</f>
        <v>106.91796110880864</v>
      </c>
      <c r="V4" s="7"/>
    </row>
    <row r="5" spans="2:22" x14ac:dyDescent="0.25">
      <c r="C5">
        <v>450</v>
      </c>
      <c r="D5">
        <v>68.947599999999994</v>
      </c>
      <c r="F5" s="4">
        <v>2.2222222222222221E-10</v>
      </c>
      <c r="J5">
        <f t="shared" si="0"/>
        <v>-34.935822893344927</v>
      </c>
      <c r="K5">
        <f t="shared" si="1"/>
        <v>6.723027638799949E-16</v>
      </c>
      <c r="N5">
        <f t="shared" si="2"/>
        <v>-22.227343233722685</v>
      </c>
      <c r="O5">
        <f t="shared" si="3"/>
        <v>12.708479659622242</v>
      </c>
      <c r="P5">
        <f t="shared" si="4"/>
        <v>4.2333467958017419</v>
      </c>
      <c r="R5">
        <f t="shared" si="5"/>
        <v>4.6211252406624502E-10</v>
      </c>
      <c r="S5" s="7">
        <f t="shared" si="6"/>
        <v>107.95063582981027</v>
      </c>
      <c r="V5" s="7"/>
    </row>
    <row r="6" spans="2:22" x14ac:dyDescent="0.25">
      <c r="C6">
        <v>400</v>
      </c>
      <c r="D6">
        <v>262.00088</v>
      </c>
      <c r="F6" s="4">
        <v>2.7777777777777781E-8</v>
      </c>
      <c r="J6">
        <f t="shared" si="0"/>
        <v>-37.531352083043657</v>
      </c>
      <c r="K6">
        <f t="shared" si="1"/>
        <v>5.0158078634148558E-17</v>
      </c>
      <c r="N6">
        <f t="shared" si="2"/>
        <v>-17.399029496420383</v>
      </c>
      <c r="O6">
        <f t="shared" si="3"/>
        <v>20.132322586623275</v>
      </c>
      <c r="P6">
        <f t="shared" si="4"/>
        <v>5.5683478625340825</v>
      </c>
      <c r="R6">
        <f t="shared" si="5"/>
        <v>1.3490439120194048E-8</v>
      </c>
      <c r="S6" s="7">
        <f t="shared" si="6"/>
        <v>-51.434419167301435</v>
      </c>
      <c r="V6" s="7"/>
    </row>
    <row r="7" spans="2:22" x14ac:dyDescent="0.25">
      <c r="C7">
        <v>400</v>
      </c>
      <c r="D7">
        <v>206.84279999999998</v>
      </c>
      <c r="F7" s="4">
        <v>2.777777777777778E-9</v>
      </c>
      <c r="J7">
        <f t="shared" si="0"/>
        <v>-37.531352083043657</v>
      </c>
      <c r="K7">
        <f t="shared" si="1"/>
        <v>5.0158078634148558E-17</v>
      </c>
      <c r="N7">
        <f t="shared" si="2"/>
        <v>-19.701614589414429</v>
      </c>
      <c r="O7">
        <f t="shared" si="3"/>
        <v>17.829737493629228</v>
      </c>
      <c r="P7">
        <f t="shared" si="4"/>
        <v>5.3319590844698519</v>
      </c>
      <c r="R7">
        <f t="shared" si="5"/>
        <v>4.6878253651031857E-9</v>
      </c>
      <c r="S7" s="7">
        <f t="shared" si="6"/>
        <v>68.761713143714672</v>
      </c>
      <c r="V7" s="7"/>
    </row>
    <row r="8" spans="2:22" x14ac:dyDescent="0.25">
      <c r="C8">
        <v>400</v>
      </c>
      <c r="D8">
        <v>124.10567999999999</v>
      </c>
      <c r="F8" s="4">
        <v>2.7777777777777777E-10</v>
      </c>
      <c r="J8">
        <f t="shared" si="0"/>
        <v>-37.531352083043657</v>
      </c>
      <c r="K8">
        <f t="shared" si="1"/>
        <v>5.0158078634148558E-17</v>
      </c>
      <c r="N8">
        <f t="shared" si="2"/>
        <v>-22.004199682408476</v>
      </c>
      <c r="O8">
        <f t="shared" si="3"/>
        <v>15.527152400635181</v>
      </c>
      <c r="P8">
        <f t="shared" si="4"/>
        <v>4.8211334607038614</v>
      </c>
      <c r="R8">
        <f t="shared" si="5"/>
        <v>4.7750150054678636E-10</v>
      </c>
      <c r="S8" s="7">
        <f t="shared" si="6"/>
        <v>71.900540196843096</v>
      </c>
      <c r="V8" s="7"/>
    </row>
    <row r="9" spans="2:22" x14ac:dyDescent="0.25">
      <c r="C9">
        <v>450</v>
      </c>
      <c r="D9">
        <v>131.00044</v>
      </c>
      <c r="F9" s="4">
        <v>2.7777777777777781E-8</v>
      </c>
      <c r="J9">
        <f t="shared" si="0"/>
        <v>-34.935822893344927</v>
      </c>
      <c r="K9">
        <f t="shared" si="1"/>
        <v>6.723027638799949E-16</v>
      </c>
      <c r="N9">
        <f t="shared" si="2"/>
        <v>-17.399029496420383</v>
      </c>
      <c r="O9">
        <f t="shared" si="3"/>
        <v>17.536793396924544</v>
      </c>
      <c r="P9">
        <f t="shared" si="4"/>
        <v>4.8752006819741371</v>
      </c>
      <c r="R9">
        <f t="shared" si="5"/>
        <v>8.1506916855877367E-9</v>
      </c>
      <c r="S9" s="7">
        <f t="shared" si="6"/>
        <v>-70.65750993188415</v>
      </c>
      <c r="V9" s="7"/>
    </row>
    <row r="10" spans="2:22" x14ac:dyDescent="0.25">
      <c r="C10">
        <v>450</v>
      </c>
      <c r="D10">
        <v>103.42139999999999</v>
      </c>
      <c r="F10" s="4">
        <v>2.777777777777778E-9</v>
      </c>
      <c r="J10">
        <f t="shared" si="0"/>
        <v>-34.935822893344927</v>
      </c>
      <c r="K10">
        <f t="shared" si="1"/>
        <v>6.723027638799949E-16</v>
      </c>
      <c r="N10">
        <f t="shared" si="2"/>
        <v>-19.701614589414429</v>
      </c>
      <c r="O10">
        <f t="shared" si="3"/>
        <v>15.234208303930497</v>
      </c>
      <c r="P10">
        <f t="shared" si="4"/>
        <v>4.6388119039099065</v>
      </c>
      <c r="R10">
        <f t="shared" si="5"/>
        <v>2.8323035956359867E-9</v>
      </c>
      <c r="S10" s="7">
        <f t="shared" si="6"/>
        <v>1.9629294428955149</v>
      </c>
      <c r="V10" s="7"/>
    </row>
    <row r="11" spans="2:22" x14ac:dyDescent="0.25">
      <c r="C11">
        <v>450</v>
      </c>
      <c r="D11">
        <v>57.915984000000002</v>
      </c>
      <c r="F11" s="4">
        <v>2.7777777777777777E-10</v>
      </c>
      <c r="J11">
        <f t="shared" si="0"/>
        <v>-34.935822893344927</v>
      </c>
      <c r="K11">
        <f t="shared" si="1"/>
        <v>6.723027638799949E-16</v>
      </c>
      <c r="N11">
        <f t="shared" si="2"/>
        <v>-22.004199682408476</v>
      </c>
      <c r="O11">
        <f t="shared" si="3"/>
        <v>12.931623210936451</v>
      </c>
      <c r="P11">
        <f t="shared" si="4"/>
        <v>4.0589934086569643</v>
      </c>
      <c r="R11">
        <f t="shared" si="5"/>
        <v>2.11915423516099E-10</v>
      </c>
      <c r="S11" s="7">
        <f t="shared" si="6"/>
        <v>-23.710447534204356</v>
      </c>
      <c r="V11" s="7"/>
    </row>
    <row r="12" spans="2:22" x14ac:dyDescent="0.25">
      <c r="C12">
        <v>500</v>
      </c>
      <c r="D12">
        <v>75.842359999999999</v>
      </c>
      <c r="F12">
        <v>2.7777777777777781E-8</v>
      </c>
      <c r="J12">
        <f t="shared" si="0"/>
        <v>-32.676067208135031</v>
      </c>
      <c r="K12">
        <f t="shared" si="1"/>
        <v>6.4411634695717677E-15</v>
      </c>
      <c r="N12">
        <f t="shared" si="2"/>
        <v>-17.399029496420383</v>
      </c>
      <c r="O12">
        <f t="shared" si="3"/>
        <v>15.277037711714648</v>
      </c>
      <c r="P12">
        <f t="shared" si="4"/>
        <v>4.3286569756060667</v>
      </c>
      <c r="R12">
        <f t="shared" si="5"/>
        <v>6.7800758908740078E-9</v>
      </c>
      <c r="S12" s="7">
        <f t="shared" si="6"/>
        <v>-75.591726792853578</v>
      </c>
      <c r="V12" s="7"/>
    </row>
    <row r="13" spans="2:22" x14ac:dyDescent="0.25">
      <c r="C13">
        <v>500</v>
      </c>
      <c r="D13">
        <v>57.915984000000002</v>
      </c>
      <c r="F13" s="4">
        <v>2.777777777777778E-9</v>
      </c>
      <c r="J13">
        <f t="shared" si="0"/>
        <v>-32.676067208135031</v>
      </c>
      <c r="K13">
        <f t="shared" si="1"/>
        <v>6.4411634695717677E-15</v>
      </c>
      <c r="N13">
        <f t="shared" si="2"/>
        <v>-19.701614589414429</v>
      </c>
      <c r="O13">
        <f t="shared" si="3"/>
        <v>12.974452618720601</v>
      </c>
      <c r="P13">
        <f t="shared" si="4"/>
        <v>4.0589934086569643</v>
      </c>
      <c r="R13">
        <f t="shared" si="5"/>
        <v>2.030308304420974E-9</v>
      </c>
      <c r="S13" s="7">
        <f t="shared" si="6"/>
        <v>-26.908901040844942</v>
      </c>
      <c r="V13" s="7"/>
    </row>
    <row r="14" spans="2:22" x14ac:dyDescent="0.25">
      <c r="C14">
        <v>500</v>
      </c>
      <c r="D14">
        <v>37.92118</v>
      </c>
      <c r="F14" s="4">
        <v>2.7777777777777777E-10</v>
      </c>
      <c r="J14">
        <f t="shared" si="0"/>
        <v>-32.676067208135031</v>
      </c>
      <c r="K14">
        <f t="shared" si="1"/>
        <v>6.4411634695717677E-15</v>
      </c>
      <c r="N14">
        <f t="shared" si="2"/>
        <v>-22.004199682408476</v>
      </c>
      <c r="O14">
        <f t="shared" si="3"/>
        <v>10.671867525726555</v>
      </c>
      <c r="P14">
        <f t="shared" si="4"/>
        <v>3.6355097950461217</v>
      </c>
      <c r="R14">
        <f t="shared" si="5"/>
        <v>3.056180000797336E-10</v>
      </c>
      <c r="S14" s="7">
        <f t="shared" si="6"/>
        <v>10.022480028704102</v>
      </c>
      <c r="V14" s="7"/>
    </row>
    <row r="15" spans="2:22" x14ac:dyDescent="0.25">
      <c r="F15" s="4"/>
      <c r="S15" s="7"/>
      <c r="V15" s="7"/>
    </row>
    <row r="16" spans="2:22" x14ac:dyDescent="0.25">
      <c r="F16" s="4"/>
      <c r="S16" s="7"/>
      <c r="V16" s="7"/>
    </row>
    <row r="17" spans="1:22" x14ac:dyDescent="0.25">
      <c r="F17" s="4"/>
      <c r="S17" s="7">
        <f>SQRT(SUMSQ(S3:S16)/COUNT(S3:S16))</f>
        <v>100.05109897744198</v>
      </c>
      <c r="V17" s="7"/>
    </row>
    <row r="18" spans="1:22" s="6" customFormat="1" ht="9" customHeight="1" x14ac:dyDescent="0.25"/>
    <row r="20" spans="1:22" x14ac:dyDescent="0.25">
      <c r="B20" s="5" t="s">
        <v>39</v>
      </c>
      <c r="C20" s="5">
        <f>EXP(-5.4888)</f>
        <v>4.1328005605015235E-3</v>
      </c>
      <c r="E20" s="4"/>
    </row>
    <row r="21" spans="1:22" x14ac:dyDescent="0.25">
      <c r="B21" s="5" t="s">
        <v>40</v>
      </c>
      <c r="C21" s="5">
        <v>4.4714999999999998</v>
      </c>
    </row>
    <row r="22" spans="1:22" x14ac:dyDescent="0.25">
      <c r="B22" t="s">
        <v>41</v>
      </c>
      <c r="C22">
        <v>210000</v>
      </c>
    </row>
    <row r="23" spans="1:22" x14ac:dyDescent="0.25">
      <c r="C23">
        <f>C22/4.184197</f>
        <v>50188.841490971863</v>
      </c>
    </row>
    <row r="24" spans="1:22" x14ac:dyDescent="0.25">
      <c r="A24" s="3" t="s">
        <v>42</v>
      </c>
    </row>
    <row r="25" spans="1:22" x14ac:dyDescent="0.25">
      <c r="A25" s="1"/>
    </row>
    <row r="26" spans="1:22" x14ac:dyDescent="0.25">
      <c r="A26" s="1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workbookViewId="0">
      <selection activeCell="D29" sqref="D29"/>
    </sheetView>
  </sheetViews>
  <sheetFormatPr defaultRowHeight="15" x14ac:dyDescent="0.25"/>
  <cols>
    <col min="2" max="2" width="13" customWidth="1"/>
    <col min="3" max="3" width="11.140625" customWidth="1"/>
    <col min="5" max="5" width="13" customWidth="1"/>
    <col min="6" max="6" width="13.7109375" customWidth="1"/>
    <col min="11" max="11" width="12" bestFit="1" customWidth="1"/>
  </cols>
  <sheetData>
    <row r="1" spans="2:1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</row>
    <row r="2" spans="2:12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/>
    </row>
    <row r="3" spans="2:12" x14ac:dyDescent="0.25">
      <c r="B3" t="s">
        <v>11</v>
      </c>
      <c r="C3">
        <v>525</v>
      </c>
      <c r="D3">
        <v>18.52</v>
      </c>
      <c r="E3">
        <v>1.7490000000000001</v>
      </c>
      <c r="F3" s="4">
        <v>3.2379999999999997E-7</v>
      </c>
      <c r="G3">
        <v>6.9</v>
      </c>
      <c r="J3" s="4"/>
      <c r="K3" s="4"/>
      <c r="L3" s="4"/>
    </row>
    <row r="4" spans="2:12" x14ac:dyDescent="0.25">
      <c r="C4">
        <v>525</v>
      </c>
      <c r="D4">
        <v>24.08</v>
      </c>
      <c r="E4">
        <v>18.225000000000001</v>
      </c>
      <c r="F4" s="4">
        <v>3.3749999999999999E-6</v>
      </c>
      <c r="G4">
        <v>6.9</v>
      </c>
      <c r="J4" s="4"/>
      <c r="K4" s="4"/>
      <c r="L4" s="4"/>
    </row>
    <row r="5" spans="2:12" x14ac:dyDescent="0.25">
      <c r="C5">
        <v>525</v>
      </c>
      <c r="D5">
        <v>27.79</v>
      </c>
      <c r="E5">
        <v>20.936</v>
      </c>
      <c r="F5" s="4">
        <v>3.8769999999999995E-6</v>
      </c>
      <c r="G5">
        <v>6.9</v>
      </c>
      <c r="J5" s="4"/>
      <c r="K5" s="4"/>
      <c r="L5" s="4"/>
    </row>
    <row r="6" spans="2:12" x14ac:dyDescent="0.25">
      <c r="C6">
        <v>525</v>
      </c>
      <c r="D6">
        <v>31.49</v>
      </c>
      <c r="E6">
        <v>64.691999999999993</v>
      </c>
      <c r="F6" s="4">
        <v>1.198E-5</v>
      </c>
      <c r="G6">
        <v>6.9</v>
      </c>
      <c r="J6" s="4"/>
      <c r="K6" s="4"/>
      <c r="L6" s="4"/>
    </row>
    <row r="7" spans="2:12" x14ac:dyDescent="0.25">
      <c r="C7">
        <v>525</v>
      </c>
      <c r="D7">
        <v>37.04</v>
      </c>
      <c r="E7">
        <v>267.46199999999999</v>
      </c>
      <c r="F7" s="4">
        <v>4.9530000000000009E-5</v>
      </c>
      <c r="G7">
        <v>6.9</v>
      </c>
      <c r="J7" s="4"/>
      <c r="K7" s="4"/>
      <c r="L7" s="4"/>
    </row>
    <row r="8" spans="2:12" x14ac:dyDescent="0.25">
      <c r="C8">
        <v>550</v>
      </c>
      <c r="D8">
        <v>14.82</v>
      </c>
      <c r="E8">
        <v>1.603</v>
      </c>
      <c r="F8" s="4">
        <v>2.9679999999999996E-7</v>
      </c>
      <c r="G8">
        <v>6.92</v>
      </c>
      <c r="J8" s="4"/>
      <c r="K8" s="4"/>
      <c r="L8" s="4"/>
    </row>
    <row r="9" spans="2:12" x14ac:dyDescent="0.25">
      <c r="C9">
        <v>550</v>
      </c>
      <c r="D9">
        <v>18.52</v>
      </c>
      <c r="E9">
        <v>3.92</v>
      </c>
      <c r="F9" s="4">
        <v>7.2590000000000001E-7</v>
      </c>
      <c r="G9">
        <v>6.92</v>
      </c>
      <c r="J9" s="4"/>
      <c r="K9" s="4"/>
      <c r="L9" s="4"/>
    </row>
    <row r="10" spans="2:12" x14ac:dyDescent="0.25">
      <c r="C10">
        <v>550</v>
      </c>
      <c r="D10">
        <v>24.08</v>
      </c>
      <c r="E10">
        <v>49.75</v>
      </c>
      <c r="F10" s="4">
        <v>9.212999999999998E-6</v>
      </c>
      <c r="G10">
        <v>6.92</v>
      </c>
      <c r="J10" s="4"/>
      <c r="K10" s="4"/>
      <c r="L10" s="4"/>
    </row>
    <row r="11" spans="2:12" x14ac:dyDescent="0.25">
      <c r="C11">
        <v>550</v>
      </c>
      <c r="D11">
        <v>27.79</v>
      </c>
      <c r="E11">
        <v>93.528000000000006</v>
      </c>
      <c r="F11" s="4">
        <v>1.732E-5</v>
      </c>
      <c r="G11">
        <v>6.92</v>
      </c>
      <c r="J11" s="4"/>
      <c r="K11" s="4"/>
      <c r="L11" s="4"/>
    </row>
    <row r="12" spans="2:12" x14ac:dyDescent="0.25">
      <c r="C12">
        <v>575</v>
      </c>
      <c r="D12">
        <v>12.97</v>
      </c>
      <c r="E12">
        <v>2.9460000000000002</v>
      </c>
      <c r="F12" s="4">
        <v>5.4550000000000001E-7</v>
      </c>
      <c r="G12">
        <v>6.58</v>
      </c>
      <c r="J12" s="4"/>
      <c r="K12" s="4"/>
      <c r="L12" s="4"/>
    </row>
    <row r="13" spans="2:12" x14ac:dyDescent="0.25">
      <c r="C13">
        <v>575</v>
      </c>
      <c r="D13">
        <v>14.82</v>
      </c>
      <c r="E13">
        <v>1.893</v>
      </c>
      <c r="F13" s="4">
        <v>3.5059999999999998E-7</v>
      </c>
      <c r="G13">
        <v>6.58</v>
      </c>
      <c r="J13" s="4"/>
      <c r="K13" s="4"/>
      <c r="L13" s="4"/>
    </row>
    <row r="14" spans="2:12" x14ac:dyDescent="0.25">
      <c r="C14">
        <v>575</v>
      </c>
      <c r="D14">
        <v>18.52</v>
      </c>
      <c r="E14">
        <v>14.855</v>
      </c>
      <c r="F14" s="4">
        <v>2.7509999999999996E-6</v>
      </c>
      <c r="G14">
        <v>6.58</v>
      </c>
      <c r="J14" s="4"/>
      <c r="K14" s="4"/>
      <c r="L14" s="4"/>
    </row>
    <row r="15" spans="2:12" x14ac:dyDescent="0.25">
      <c r="C15">
        <v>575</v>
      </c>
      <c r="D15">
        <v>24.08</v>
      </c>
      <c r="E15">
        <v>152.172</v>
      </c>
      <c r="F15" s="4">
        <v>2.8180000000000001E-5</v>
      </c>
      <c r="G15">
        <v>6.58</v>
      </c>
      <c r="J15" s="4"/>
      <c r="K15" s="4"/>
      <c r="L15" s="4"/>
    </row>
    <row r="16" spans="2:12" x14ac:dyDescent="0.25">
      <c r="C16">
        <v>575</v>
      </c>
      <c r="D16">
        <v>27.79</v>
      </c>
      <c r="E16">
        <v>402.73200000000003</v>
      </c>
      <c r="F16" s="4">
        <v>7.4580000000000008E-5</v>
      </c>
      <c r="G16">
        <v>6.58</v>
      </c>
      <c r="J16" s="4"/>
      <c r="K16" s="4"/>
      <c r="L16" s="4"/>
    </row>
    <row r="20" spans="1:2" x14ac:dyDescent="0.25">
      <c r="A20" s="3" t="s">
        <v>12</v>
      </c>
    </row>
    <row r="21" spans="1:2" x14ac:dyDescent="0.25">
      <c r="A21" s="1" t="s">
        <v>13</v>
      </c>
    </row>
    <row r="22" spans="1:2" x14ac:dyDescent="0.25">
      <c r="A22" s="1" t="s">
        <v>14</v>
      </c>
    </row>
    <row r="24" spans="1:2" x14ac:dyDescent="0.25">
      <c r="A24" t="s">
        <v>15</v>
      </c>
      <c r="B24" s="2" t="s">
        <v>16</v>
      </c>
    </row>
    <row r="25" spans="1:2" x14ac:dyDescent="0.25">
      <c r="B25" s="2" t="s">
        <v>17</v>
      </c>
    </row>
    <row r="27" spans="1:2" x14ac:dyDescent="0.25">
      <c r="B27" t="s">
        <v>18</v>
      </c>
    </row>
    <row r="33" spans="5:5" x14ac:dyDescent="0.25">
      <c r="E33" t="s">
        <v>19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73132-DA9F-47DC-9A2E-7B30D5205669}">
  <dimension ref="A1:V31"/>
  <sheetViews>
    <sheetView zoomScale="85" zoomScaleNormal="85" workbookViewId="0">
      <selection activeCell="H36" sqref="H36"/>
    </sheetView>
  </sheetViews>
  <sheetFormatPr defaultRowHeight="15" x14ac:dyDescent="0.25"/>
  <cols>
    <col min="2" max="2" width="13" customWidth="1"/>
    <col min="3" max="3" width="10.5703125" customWidth="1"/>
    <col min="5" max="5" width="13" customWidth="1"/>
    <col min="6" max="6" width="13.7109375" customWidth="1"/>
    <col min="11" max="11" width="12" bestFit="1" customWidth="1"/>
    <col min="12" max="12" width="17.5703125" customWidth="1"/>
    <col min="13" max="13" width="17.85546875" customWidth="1"/>
    <col min="14" max="14" width="12" customWidth="1"/>
    <col min="15" max="15" width="21.42578125" customWidth="1"/>
    <col min="16" max="16" width="14.85546875" customWidth="1"/>
    <col min="18" max="18" width="12" bestFit="1" customWidth="1"/>
    <col min="21" max="21" width="12" bestFit="1" customWidth="1"/>
  </cols>
  <sheetData>
    <row r="1" spans="2:22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I1" s="2" t="s">
        <v>31</v>
      </c>
      <c r="J1">
        <v>106000</v>
      </c>
      <c r="S1" t="s">
        <v>32</v>
      </c>
    </row>
    <row r="2" spans="2:22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/>
      <c r="J2" s="2" t="s">
        <v>33</v>
      </c>
      <c r="K2" s="2" t="s">
        <v>34</v>
      </c>
      <c r="L2" s="2" t="s">
        <v>35</v>
      </c>
      <c r="M2" s="2"/>
      <c r="N2" s="2" t="s">
        <v>36</v>
      </c>
      <c r="O2" s="2" t="s">
        <v>37</v>
      </c>
      <c r="P2" s="2" t="s">
        <v>38</v>
      </c>
      <c r="Q2" s="2"/>
    </row>
    <row r="3" spans="2:22" x14ac:dyDescent="0.25">
      <c r="B3" t="s">
        <v>11</v>
      </c>
      <c r="C3">
        <v>525</v>
      </c>
      <c r="D3">
        <v>18.52</v>
      </c>
      <c r="E3">
        <v>1.7490000000000001</v>
      </c>
      <c r="F3" s="4">
        <v>3.2379999999999997E-7</v>
      </c>
      <c r="G3">
        <v>6.9</v>
      </c>
      <c r="H3">
        <v>7.1</v>
      </c>
      <c r="J3">
        <f>-$J$1/8.314/(C3+273)</f>
        <v>-15.976916069341023</v>
      </c>
      <c r="K3">
        <f>EXP(J3)</f>
        <v>1.1516314412528038E-7</v>
      </c>
      <c r="N3">
        <f>LN(F3)</f>
        <v>-14.943139795702876</v>
      </c>
      <c r="O3">
        <f>N3-J3</f>
        <v>1.0337762736381464</v>
      </c>
      <c r="P3">
        <f>LN(D3)</f>
        <v>2.9188512292180331</v>
      </c>
      <c r="R3">
        <f>$C$20*EXP(-$C$22/8.314/(C3+273))*D3^$C$21</f>
        <v>8.1231897729763219E-7</v>
      </c>
      <c r="S3" s="7">
        <f>(R3-F3)/F3*100</f>
        <v>150.87059212403713</v>
      </c>
      <c r="U3">
        <f>$E$20*EXP(-$E$22/8.314/(C3+273))*D3^$E$21</f>
        <v>4.7847166285793528E-7</v>
      </c>
      <c r="V3" s="7">
        <f>(U3-F3)/F3*100</f>
        <v>47.767653754766933</v>
      </c>
    </row>
    <row r="4" spans="2:22" x14ac:dyDescent="0.25">
      <c r="C4">
        <v>525</v>
      </c>
      <c r="D4">
        <v>24.08</v>
      </c>
      <c r="E4">
        <v>18.225000000000001</v>
      </c>
      <c r="F4" s="4">
        <v>3.3749999999999999E-6</v>
      </c>
      <c r="G4">
        <v>6.9</v>
      </c>
      <c r="H4">
        <v>7.1</v>
      </c>
      <c r="J4">
        <f t="shared" ref="J4:J16" si="0">-$J$1/8.314/(C4+273)</f>
        <v>-15.976916069341023</v>
      </c>
      <c r="K4">
        <f t="shared" ref="K4:K16" si="1">EXP(J4)</f>
        <v>1.1516314412528038E-7</v>
      </c>
      <c r="N4">
        <f t="shared" ref="N4:N16" si="2">LN(F4)</f>
        <v>-12.599115233639781</v>
      </c>
      <c r="O4">
        <f t="shared" ref="O4:O16" si="3">N4-J4</f>
        <v>3.3778008357012421</v>
      </c>
      <c r="P4">
        <f t="shared" ref="P4:P16" si="4">LN(D4)</f>
        <v>3.1813816204406202</v>
      </c>
      <c r="R4">
        <f t="shared" ref="R4:R16" si="5">$C$20*EXP(-$C$22/8.314/(C4+273))*D4^$C$21</f>
        <v>3.9536719649719444E-6</v>
      </c>
      <c r="S4" s="7">
        <f t="shared" ref="S4:S16" si="6">(R4-F4)/F4*100</f>
        <v>17.145835999168728</v>
      </c>
      <c r="U4">
        <f t="shared" ref="U4:U16" si="7">$E$20*EXP(-$E$22/8.314/(C4+273))*D4^$E$21</f>
        <v>2.344308963811365E-6</v>
      </c>
      <c r="V4" s="7">
        <f t="shared" ref="V4:V16" si="8">(U4-F4)/F4*100</f>
        <v>-30.538993664848441</v>
      </c>
    </row>
    <row r="5" spans="2:22" x14ac:dyDescent="0.25">
      <c r="C5">
        <v>525</v>
      </c>
      <c r="D5">
        <v>27.79</v>
      </c>
      <c r="E5">
        <v>20.936</v>
      </c>
      <c r="F5" s="4">
        <v>3.8769999999999995E-6</v>
      </c>
      <c r="G5">
        <v>6.9</v>
      </c>
      <c r="H5">
        <v>7.1</v>
      </c>
      <c r="J5">
        <f t="shared" si="0"/>
        <v>-15.976916069341023</v>
      </c>
      <c r="K5">
        <f t="shared" si="1"/>
        <v>1.1516314412528038E-7</v>
      </c>
      <c r="N5">
        <f t="shared" si="2"/>
        <v>-12.460448899275482</v>
      </c>
      <c r="O5">
        <f t="shared" si="3"/>
        <v>3.5164671700655408</v>
      </c>
      <c r="P5">
        <f t="shared" si="4"/>
        <v>3.3246762437544124</v>
      </c>
      <c r="R5">
        <f t="shared" si="5"/>
        <v>9.3784116815077914E-6</v>
      </c>
      <c r="S5" s="7">
        <f t="shared" si="6"/>
        <v>141.89867633499594</v>
      </c>
      <c r="U5">
        <f t="shared" si="7"/>
        <v>5.5810765470932367E-6</v>
      </c>
      <c r="V5" s="7">
        <f t="shared" si="8"/>
        <v>43.953483288450798</v>
      </c>
    </row>
    <row r="6" spans="2:22" x14ac:dyDescent="0.25">
      <c r="C6">
        <v>525</v>
      </c>
      <c r="D6">
        <v>31.49</v>
      </c>
      <c r="E6">
        <v>64.691999999999993</v>
      </c>
      <c r="F6" s="4">
        <v>1.198E-5</v>
      </c>
      <c r="G6">
        <v>6.9</v>
      </c>
      <c r="H6">
        <v>7.1</v>
      </c>
      <c r="J6">
        <f t="shared" si="0"/>
        <v>-15.976916069341023</v>
      </c>
      <c r="K6">
        <f t="shared" si="1"/>
        <v>1.1516314412528038E-7</v>
      </c>
      <c r="N6">
        <f t="shared" si="2"/>
        <v>-11.33227196527697</v>
      </c>
      <c r="O6">
        <f t="shared" si="3"/>
        <v>4.6446441040640529</v>
      </c>
      <c r="P6">
        <f t="shared" si="4"/>
        <v>3.4496700351129332</v>
      </c>
      <c r="R6">
        <f t="shared" si="5"/>
        <v>1.9922714108073408E-5</v>
      </c>
      <c r="S6" s="7">
        <f t="shared" si="6"/>
        <v>66.299783873734626</v>
      </c>
      <c r="U6">
        <f t="shared" si="7"/>
        <v>1.1893524653161034E-5</v>
      </c>
      <c r="V6" s="7">
        <f t="shared" si="8"/>
        <v>-0.721830941894547</v>
      </c>
    </row>
    <row r="7" spans="2:22" x14ac:dyDescent="0.25">
      <c r="C7">
        <v>525</v>
      </c>
      <c r="D7">
        <v>37.04</v>
      </c>
      <c r="E7">
        <v>267.46199999999999</v>
      </c>
      <c r="F7" s="4">
        <v>4.9530000000000009E-5</v>
      </c>
      <c r="G7">
        <v>6.9</v>
      </c>
      <c r="H7">
        <v>7.1</v>
      </c>
      <c r="J7">
        <f t="shared" si="0"/>
        <v>-15.976916069341023</v>
      </c>
      <c r="K7">
        <f t="shared" si="1"/>
        <v>1.1516314412528038E-7</v>
      </c>
      <c r="N7">
        <f t="shared" si="2"/>
        <v>-9.912932011364127</v>
      </c>
      <c r="O7">
        <f t="shared" si="3"/>
        <v>6.0639840579768958</v>
      </c>
      <c r="P7">
        <f t="shared" si="4"/>
        <v>3.6119984097779785</v>
      </c>
      <c r="R7">
        <f t="shared" si="5"/>
        <v>5.3003592958486539E-5</v>
      </c>
      <c r="S7" s="7">
        <f t="shared" si="6"/>
        <v>7.0131091429164734</v>
      </c>
      <c r="U7">
        <f t="shared" si="7"/>
        <v>3.1772470990801285E-5</v>
      </c>
      <c r="V7" s="7">
        <f t="shared" si="8"/>
        <v>-35.852067452450477</v>
      </c>
    </row>
    <row r="8" spans="2:22" x14ac:dyDescent="0.25">
      <c r="C8">
        <v>550</v>
      </c>
      <c r="D8">
        <v>14.82</v>
      </c>
      <c r="E8">
        <v>1.603</v>
      </c>
      <c r="F8" s="4">
        <v>2.9679999999999996E-7</v>
      </c>
      <c r="G8">
        <v>6.92</v>
      </c>
      <c r="H8">
        <v>7.1</v>
      </c>
      <c r="J8">
        <f t="shared" si="0"/>
        <v>-15.491590550831271</v>
      </c>
      <c r="K8">
        <f t="shared" si="1"/>
        <v>1.8710599718155937E-7</v>
      </c>
      <c r="N8">
        <f t="shared" si="2"/>
        <v>-15.030207325653185</v>
      </c>
      <c r="O8">
        <f t="shared" si="3"/>
        <v>0.46138322517808561</v>
      </c>
      <c r="P8">
        <f t="shared" si="4"/>
        <v>2.695977619867941</v>
      </c>
      <c r="R8">
        <f t="shared" si="5"/>
        <v>3.4438450522896825E-7</v>
      </c>
      <c r="S8" s="7">
        <f t="shared" si="6"/>
        <v>16.032515238870719</v>
      </c>
      <c r="U8">
        <f t="shared" si="7"/>
        <v>2.054367386169528E-7</v>
      </c>
      <c r="V8" s="7">
        <f t="shared" si="8"/>
        <v>-30.782770007765219</v>
      </c>
    </row>
    <row r="9" spans="2:22" x14ac:dyDescent="0.25">
      <c r="C9">
        <v>550</v>
      </c>
      <c r="D9">
        <v>18.52</v>
      </c>
      <c r="E9">
        <v>3.92</v>
      </c>
      <c r="F9" s="4">
        <v>7.2590000000000001E-7</v>
      </c>
      <c r="G9">
        <v>6.92</v>
      </c>
      <c r="H9">
        <v>7.1</v>
      </c>
      <c r="J9">
        <f t="shared" si="0"/>
        <v>-15.491590550831271</v>
      </c>
      <c r="K9">
        <f t="shared" si="1"/>
        <v>1.8710599718155937E-7</v>
      </c>
      <c r="N9">
        <f t="shared" si="2"/>
        <v>-14.135853572655616</v>
      </c>
      <c r="O9">
        <f t="shared" si="3"/>
        <v>1.3557369781756545</v>
      </c>
      <c r="P9">
        <f t="shared" si="4"/>
        <v>2.9188512292180331</v>
      </c>
      <c r="R9">
        <f t="shared" si="5"/>
        <v>1.3197777242989797E-6</v>
      </c>
      <c r="S9" s="7">
        <f t="shared" si="6"/>
        <v>81.81260838944479</v>
      </c>
      <c r="U9">
        <f t="shared" si="7"/>
        <v>7.9174286791853485E-7</v>
      </c>
      <c r="V9" s="7">
        <f t="shared" si="8"/>
        <v>9.0705149357397499</v>
      </c>
    </row>
    <row r="10" spans="2:22" x14ac:dyDescent="0.25">
      <c r="C10">
        <v>550</v>
      </c>
      <c r="D10">
        <v>24.08</v>
      </c>
      <c r="E10">
        <v>49.75</v>
      </c>
      <c r="F10" s="4">
        <v>9.212999999999998E-6</v>
      </c>
      <c r="G10">
        <v>6.92</v>
      </c>
      <c r="H10">
        <v>7.1</v>
      </c>
      <c r="J10">
        <f t="shared" si="0"/>
        <v>-15.491590550831271</v>
      </c>
      <c r="K10">
        <f t="shared" si="1"/>
        <v>1.8710599718155937E-7</v>
      </c>
      <c r="N10">
        <f t="shared" si="2"/>
        <v>-11.594895027837479</v>
      </c>
      <c r="O10">
        <f t="shared" si="3"/>
        <v>3.8966955229937916</v>
      </c>
      <c r="P10">
        <f t="shared" si="4"/>
        <v>3.1813816204406202</v>
      </c>
      <c r="R10">
        <f t="shared" si="5"/>
        <v>6.4235458414552016E-6</v>
      </c>
      <c r="S10" s="7">
        <f t="shared" si="6"/>
        <v>-30.277370656081594</v>
      </c>
      <c r="U10">
        <f t="shared" si="7"/>
        <v>3.8792054919378524E-6</v>
      </c>
      <c r="V10" s="7">
        <f t="shared" si="8"/>
        <v>-57.894220211246569</v>
      </c>
    </row>
    <row r="11" spans="2:22" x14ac:dyDescent="0.25">
      <c r="C11">
        <v>550</v>
      </c>
      <c r="D11">
        <v>27.79</v>
      </c>
      <c r="E11">
        <v>93.528000000000006</v>
      </c>
      <c r="F11" s="4">
        <v>1.732E-5</v>
      </c>
      <c r="G11">
        <v>6.92</v>
      </c>
      <c r="H11">
        <v>7.1</v>
      </c>
      <c r="J11">
        <f t="shared" si="0"/>
        <v>-15.491590550831271</v>
      </c>
      <c r="K11">
        <f t="shared" si="1"/>
        <v>1.8710599718155937E-7</v>
      </c>
      <c r="N11">
        <f t="shared" si="2"/>
        <v>-10.963648654829985</v>
      </c>
      <c r="O11">
        <f t="shared" si="3"/>
        <v>4.5279418960012858</v>
      </c>
      <c r="P11">
        <f t="shared" si="4"/>
        <v>3.3246762437544124</v>
      </c>
      <c r="R11">
        <f t="shared" si="5"/>
        <v>1.5237141040008298E-5</v>
      </c>
      <c r="S11" s="7">
        <f t="shared" si="6"/>
        <v>-12.025744572700361</v>
      </c>
      <c r="U11">
        <f t="shared" si="7"/>
        <v>9.2351917458912685E-6</v>
      </c>
      <c r="V11" s="7">
        <f t="shared" si="8"/>
        <v>-46.679031490235175</v>
      </c>
    </row>
    <row r="12" spans="2:22" x14ac:dyDescent="0.25">
      <c r="C12">
        <v>575</v>
      </c>
      <c r="D12">
        <v>12.97</v>
      </c>
      <c r="E12">
        <v>2.9460000000000002</v>
      </c>
      <c r="F12">
        <v>5.4550000000000001E-7</v>
      </c>
      <c r="G12">
        <v>6.58</v>
      </c>
      <c r="H12">
        <v>7.1</v>
      </c>
      <c r="J12">
        <f t="shared" si="0"/>
        <v>-15.034880923743085</v>
      </c>
      <c r="K12">
        <f t="shared" si="1"/>
        <v>2.954161124729344E-7</v>
      </c>
      <c r="N12">
        <f t="shared" si="2"/>
        <v>-14.421563031673285</v>
      </c>
      <c r="O12">
        <f t="shared" si="3"/>
        <v>0.6133178920697997</v>
      </c>
      <c r="P12">
        <f t="shared" si="4"/>
        <v>2.5626389983283526</v>
      </c>
      <c r="R12">
        <f t="shared" si="5"/>
        <v>2.4340251936693812E-7</v>
      </c>
      <c r="S12" s="7">
        <f t="shared" si="6"/>
        <v>-55.379923122467808</v>
      </c>
      <c r="U12">
        <f t="shared" si="7"/>
        <v>1.4722422341490912E-7</v>
      </c>
      <c r="V12" s="7">
        <f t="shared" si="8"/>
        <v>-73.011141445479538</v>
      </c>
    </row>
    <row r="13" spans="2:22" x14ac:dyDescent="0.25">
      <c r="C13">
        <v>575</v>
      </c>
      <c r="D13">
        <v>14.82</v>
      </c>
      <c r="E13">
        <v>1.893</v>
      </c>
      <c r="F13" s="4">
        <v>3.5059999999999998E-7</v>
      </c>
      <c r="G13">
        <v>6.58</v>
      </c>
      <c r="H13">
        <v>7.1</v>
      </c>
      <c r="J13">
        <f t="shared" si="0"/>
        <v>-15.034880923743085</v>
      </c>
      <c r="K13">
        <f t="shared" si="1"/>
        <v>2.954161124729344E-7</v>
      </c>
      <c r="N13">
        <f t="shared" si="2"/>
        <v>-14.863619864459277</v>
      </c>
      <c r="O13">
        <f t="shared" si="3"/>
        <v>0.17126105928380753</v>
      </c>
      <c r="P13">
        <f t="shared" si="4"/>
        <v>2.695977619867941</v>
      </c>
      <c r="R13">
        <f t="shared" si="5"/>
        <v>5.4373848654319687E-7</v>
      </c>
      <c r="S13" s="7">
        <f t="shared" si="6"/>
        <v>55.087988175469739</v>
      </c>
      <c r="U13">
        <f t="shared" si="7"/>
        <v>3.2999651635410178E-7</v>
      </c>
      <c r="V13" s="7">
        <f t="shared" si="8"/>
        <v>-5.8766353810320009</v>
      </c>
    </row>
    <row r="14" spans="2:22" x14ac:dyDescent="0.25">
      <c r="C14">
        <v>575</v>
      </c>
      <c r="D14">
        <v>18.52</v>
      </c>
      <c r="E14">
        <v>14.855</v>
      </c>
      <c r="F14" s="4">
        <v>2.7509999999999996E-6</v>
      </c>
      <c r="G14">
        <v>6.58</v>
      </c>
      <c r="H14">
        <v>7.1</v>
      </c>
      <c r="J14">
        <f t="shared" si="0"/>
        <v>-15.034880923743085</v>
      </c>
      <c r="K14">
        <f t="shared" si="1"/>
        <v>2.954161124729344E-7</v>
      </c>
      <c r="N14">
        <f t="shared" si="2"/>
        <v>-12.803546076021837</v>
      </c>
      <c r="O14">
        <f t="shared" si="3"/>
        <v>2.2313348477212482</v>
      </c>
      <c r="P14">
        <f t="shared" si="4"/>
        <v>2.9188512292180331</v>
      </c>
      <c r="R14">
        <f t="shared" si="5"/>
        <v>2.0837579260618515E-6</v>
      </c>
      <c r="S14" s="7">
        <f t="shared" si="6"/>
        <v>-24.254528314727306</v>
      </c>
      <c r="U14">
        <f t="shared" si="7"/>
        <v>1.2717899924826874E-6</v>
      </c>
      <c r="V14" s="7">
        <f t="shared" si="8"/>
        <v>-53.769902127128766</v>
      </c>
    </row>
    <row r="15" spans="2:22" x14ac:dyDescent="0.25">
      <c r="C15">
        <v>575</v>
      </c>
      <c r="D15">
        <v>24.08</v>
      </c>
      <c r="E15">
        <v>152.172</v>
      </c>
      <c r="F15" s="4">
        <v>2.8180000000000001E-5</v>
      </c>
      <c r="G15">
        <v>6.58</v>
      </c>
      <c r="H15">
        <v>7.1</v>
      </c>
      <c r="J15">
        <f t="shared" si="0"/>
        <v>-15.034880923743085</v>
      </c>
      <c r="K15">
        <f t="shared" si="1"/>
        <v>2.954161124729344E-7</v>
      </c>
      <c r="N15">
        <f t="shared" si="2"/>
        <v>-10.476898051493739</v>
      </c>
      <c r="O15">
        <f t="shared" si="3"/>
        <v>4.5579828722493456</v>
      </c>
      <c r="P15">
        <f t="shared" si="4"/>
        <v>3.1813816204406202</v>
      </c>
      <c r="R15">
        <f t="shared" si="5"/>
        <v>1.0141946112678658E-5</v>
      </c>
      <c r="S15" s="7">
        <f t="shared" si="6"/>
        <v>-64.010127350324126</v>
      </c>
      <c r="U15">
        <f t="shared" si="7"/>
        <v>6.2312335523786105E-6</v>
      </c>
      <c r="V15" s="7">
        <f t="shared" si="8"/>
        <v>-77.887744668635165</v>
      </c>
    </row>
    <row r="16" spans="2:22" x14ac:dyDescent="0.25">
      <c r="C16">
        <v>575</v>
      </c>
      <c r="D16">
        <v>27.79</v>
      </c>
      <c r="E16">
        <v>402.73200000000003</v>
      </c>
      <c r="F16" s="4">
        <v>7.4580000000000008E-5</v>
      </c>
      <c r="G16">
        <v>6.58</v>
      </c>
      <c r="H16">
        <v>7.1</v>
      </c>
      <c r="J16">
        <f t="shared" si="0"/>
        <v>-15.034880923743085</v>
      </c>
      <c r="K16">
        <f t="shared" si="1"/>
        <v>2.954161124729344E-7</v>
      </c>
      <c r="N16">
        <f t="shared" si="2"/>
        <v>-9.5036381832135994</v>
      </c>
      <c r="O16">
        <f t="shared" si="3"/>
        <v>5.5312427405294855</v>
      </c>
      <c r="P16">
        <f t="shared" si="4"/>
        <v>3.3246762437544124</v>
      </c>
      <c r="R16">
        <f t="shared" si="5"/>
        <v>2.4057470305845924E-5</v>
      </c>
      <c r="S16" s="7">
        <f t="shared" si="6"/>
        <v>-67.742732226004392</v>
      </c>
      <c r="U16">
        <f t="shared" si="7"/>
        <v>1.483464508112467E-5</v>
      </c>
      <c r="V16" s="7">
        <f t="shared" si="8"/>
        <v>-80.109084096105292</v>
      </c>
    </row>
    <row r="17" spans="1:22" x14ac:dyDescent="0.25">
      <c r="F17" s="4"/>
      <c r="S17" s="7">
        <f>SQRT(SUMSQ(S3:S16)/COUNT(S3:S16))</f>
        <v>71.225976116652348</v>
      </c>
      <c r="V17" s="7">
        <f>SQRT(SUMSQ(V3:V16)/COUNT(V3:V16))</f>
        <v>49.086683789213822</v>
      </c>
    </row>
    <row r="18" spans="1:22" s="6" customFormat="1" ht="9" customHeight="1" x14ac:dyDescent="0.25"/>
    <row r="20" spans="1:22" x14ac:dyDescent="0.25">
      <c r="B20" s="5" t="s">
        <v>39</v>
      </c>
      <c r="C20" s="5">
        <f>EXP(-15.641)</f>
        <v>1.611387567448149E-7</v>
      </c>
      <c r="E20" s="4">
        <v>1.6110000000000001E-7</v>
      </c>
    </row>
    <row r="21" spans="1:22" x14ac:dyDescent="0.25">
      <c r="B21" s="5" t="s">
        <v>40</v>
      </c>
      <c r="C21" s="5">
        <v>6.0278999999999998</v>
      </c>
      <c r="E21">
        <v>6.0532000000000004</v>
      </c>
    </row>
    <row r="22" spans="1:22" x14ac:dyDescent="0.25">
      <c r="B22" t="s">
        <v>41</v>
      </c>
      <c r="C22">
        <v>106000</v>
      </c>
      <c r="E22">
        <v>110000</v>
      </c>
    </row>
    <row r="23" spans="1:22" x14ac:dyDescent="0.25">
      <c r="C23">
        <f>C22/4.184197</f>
        <v>25333.415228776274</v>
      </c>
    </row>
    <row r="24" spans="1:22" x14ac:dyDescent="0.25">
      <c r="A24" s="3" t="s">
        <v>42</v>
      </c>
    </row>
    <row r="25" spans="1:22" x14ac:dyDescent="0.25">
      <c r="A25" s="1" t="s">
        <v>13</v>
      </c>
    </row>
    <row r="26" spans="1:22" x14ac:dyDescent="0.25">
      <c r="A26" s="1" t="s">
        <v>14</v>
      </c>
    </row>
    <row r="28" spans="1:22" x14ac:dyDescent="0.25">
      <c r="A28" t="s">
        <v>15</v>
      </c>
      <c r="B28" t="s">
        <v>16</v>
      </c>
    </row>
    <row r="29" spans="1:22" x14ac:dyDescent="0.25">
      <c r="B29" t="s">
        <v>17</v>
      </c>
    </row>
    <row r="31" spans="1:22" x14ac:dyDescent="0.25">
      <c r="B31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14856-E230-4571-909C-BBEA72E5356B}">
  <dimension ref="A1:P30"/>
  <sheetViews>
    <sheetView tabSelected="1" topLeftCell="A4" zoomScaleNormal="100" workbookViewId="0">
      <selection activeCell="G32" sqref="G32"/>
    </sheetView>
  </sheetViews>
  <sheetFormatPr defaultRowHeight="15" x14ac:dyDescent="0.25"/>
  <cols>
    <col min="2" max="2" width="13" customWidth="1"/>
    <col min="3" max="3" width="10.5703125" customWidth="1"/>
    <col min="5" max="5" width="13" customWidth="1"/>
    <col min="6" max="6" width="13.7109375" customWidth="1"/>
    <col min="11" max="11" width="12" bestFit="1" customWidth="1"/>
    <col min="12" max="12" width="14.85546875" customWidth="1"/>
    <col min="13" max="13" width="12" customWidth="1"/>
    <col min="14" max="14" width="21.42578125" customWidth="1"/>
  </cols>
  <sheetData>
    <row r="1" spans="2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</row>
    <row r="2" spans="2:16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/>
      <c r="H2">
        <v>6.1</v>
      </c>
      <c r="J2" s="2" t="s">
        <v>43</v>
      </c>
      <c r="K2" s="2"/>
      <c r="L2" s="2" t="s">
        <v>44</v>
      </c>
      <c r="M2" s="2" t="s">
        <v>36</v>
      </c>
      <c r="N2" s="2" t="s">
        <v>45</v>
      </c>
      <c r="P2" s="2"/>
    </row>
    <row r="3" spans="2:16" x14ac:dyDescent="0.25">
      <c r="B3" t="s">
        <v>11</v>
      </c>
      <c r="C3">
        <v>525</v>
      </c>
      <c r="D3">
        <v>18.52</v>
      </c>
      <c r="E3">
        <v>1.7490000000000001</v>
      </c>
      <c r="F3" s="4">
        <v>3.2379999999999997E-7</v>
      </c>
      <c r="H3">
        <f>H2</f>
        <v>6.1</v>
      </c>
      <c r="J3">
        <f>1/8.314/(C3+273)</f>
        <v>1.5072562329567E-4</v>
      </c>
      <c r="L3">
        <f>LN(D3)*H3</f>
        <v>17.80499249823</v>
      </c>
      <c r="M3">
        <f t="shared" ref="M3:M16" si="0">LN(F3)</f>
        <v>-14.943139795702876</v>
      </c>
      <c r="N3">
        <f>M3-L3</f>
        <v>-32.748132293932876</v>
      </c>
    </row>
    <row r="4" spans="2:16" x14ac:dyDescent="0.25">
      <c r="C4">
        <v>525</v>
      </c>
      <c r="D4">
        <v>24.08</v>
      </c>
      <c r="E4">
        <v>18.225000000000001</v>
      </c>
      <c r="F4" s="4">
        <v>3.3749999999999999E-6</v>
      </c>
      <c r="H4">
        <f t="shared" ref="H4:H16" si="1">H3</f>
        <v>6.1</v>
      </c>
      <c r="J4">
        <f t="shared" ref="J4:J16" si="2">1/8.314/(C4+273)</f>
        <v>1.5072562329567E-4</v>
      </c>
      <c r="L4">
        <f t="shared" ref="L4:L16" si="3">LN(D4)*H4</f>
        <v>19.406427884687783</v>
      </c>
      <c r="M4">
        <f t="shared" si="0"/>
        <v>-12.599115233639781</v>
      </c>
      <c r="N4">
        <f t="shared" ref="N4:N16" si="4">M4-L4</f>
        <v>-32.005543118327566</v>
      </c>
    </row>
    <row r="5" spans="2:16" x14ac:dyDescent="0.25">
      <c r="C5">
        <v>525</v>
      </c>
      <c r="D5">
        <v>27.79</v>
      </c>
      <c r="E5">
        <v>20.936</v>
      </c>
      <c r="F5" s="4">
        <v>3.8769999999999995E-6</v>
      </c>
      <c r="H5">
        <f t="shared" si="1"/>
        <v>6.1</v>
      </c>
      <c r="J5">
        <f t="shared" si="2"/>
        <v>1.5072562329567E-4</v>
      </c>
      <c r="L5">
        <f t="shared" si="3"/>
        <v>20.280525086901914</v>
      </c>
      <c r="M5">
        <f t="shared" si="0"/>
        <v>-12.460448899275482</v>
      </c>
      <c r="N5">
        <f t="shared" si="4"/>
        <v>-32.740973986177394</v>
      </c>
    </row>
    <row r="6" spans="2:16" x14ac:dyDescent="0.25">
      <c r="C6">
        <v>525</v>
      </c>
      <c r="D6">
        <v>31.49</v>
      </c>
      <c r="E6">
        <v>64.691999999999993</v>
      </c>
      <c r="F6" s="4">
        <v>1.198E-5</v>
      </c>
      <c r="H6">
        <f t="shared" si="1"/>
        <v>6.1</v>
      </c>
      <c r="J6">
        <f t="shared" si="2"/>
        <v>1.5072562329567E-4</v>
      </c>
      <c r="L6">
        <f t="shared" si="3"/>
        <v>21.042987214188891</v>
      </c>
      <c r="M6">
        <f t="shared" si="0"/>
        <v>-11.33227196527697</v>
      </c>
      <c r="N6">
        <f t="shared" si="4"/>
        <v>-32.375259179465857</v>
      </c>
    </row>
    <row r="7" spans="2:16" x14ac:dyDescent="0.25">
      <c r="C7">
        <v>525</v>
      </c>
      <c r="D7">
        <v>37.04</v>
      </c>
      <c r="E7">
        <v>267.46199999999999</v>
      </c>
      <c r="F7" s="4">
        <v>4.9530000000000009E-5</v>
      </c>
      <c r="H7">
        <f t="shared" si="1"/>
        <v>6.1</v>
      </c>
      <c r="J7">
        <f t="shared" si="2"/>
        <v>1.5072562329567E-4</v>
      </c>
      <c r="L7">
        <f t="shared" si="3"/>
        <v>22.033190299645668</v>
      </c>
      <c r="M7">
        <f t="shared" si="0"/>
        <v>-9.912932011364127</v>
      </c>
      <c r="N7">
        <f t="shared" si="4"/>
        <v>-31.946122311009795</v>
      </c>
    </row>
    <row r="8" spans="2:16" x14ac:dyDescent="0.25">
      <c r="C8">
        <v>550</v>
      </c>
      <c r="D8">
        <v>14.82</v>
      </c>
      <c r="E8">
        <v>1.603</v>
      </c>
      <c r="F8" s="4">
        <v>2.9679999999999996E-7</v>
      </c>
      <c r="H8">
        <f t="shared" si="1"/>
        <v>6.1</v>
      </c>
      <c r="J8">
        <f t="shared" si="2"/>
        <v>1.4614708066821954E-4</v>
      </c>
      <c r="L8">
        <f t="shared" si="3"/>
        <v>16.445463481194441</v>
      </c>
      <c r="M8">
        <f t="shared" si="0"/>
        <v>-15.030207325653185</v>
      </c>
      <c r="N8">
        <f t="shared" si="4"/>
        <v>-31.475670806847624</v>
      </c>
    </row>
    <row r="9" spans="2:16" x14ac:dyDescent="0.25">
      <c r="C9">
        <v>550</v>
      </c>
      <c r="D9">
        <v>18.52</v>
      </c>
      <c r="E9">
        <v>3.92</v>
      </c>
      <c r="F9" s="4">
        <v>7.2590000000000001E-7</v>
      </c>
      <c r="H9">
        <f t="shared" si="1"/>
        <v>6.1</v>
      </c>
      <c r="J9">
        <f t="shared" si="2"/>
        <v>1.4614708066821954E-4</v>
      </c>
      <c r="L9">
        <f t="shared" si="3"/>
        <v>17.80499249823</v>
      </c>
      <c r="M9">
        <f t="shared" si="0"/>
        <v>-14.135853572655616</v>
      </c>
      <c r="N9">
        <f t="shared" si="4"/>
        <v>-31.940846070885616</v>
      </c>
    </row>
    <row r="10" spans="2:16" x14ac:dyDescent="0.25">
      <c r="C10">
        <v>550</v>
      </c>
      <c r="D10">
        <v>24.08</v>
      </c>
      <c r="E10">
        <v>49.75</v>
      </c>
      <c r="F10" s="4">
        <v>9.212999999999998E-6</v>
      </c>
      <c r="H10">
        <f t="shared" si="1"/>
        <v>6.1</v>
      </c>
      <c r="J10">
        <f t="shared" si="2"/>
        <v>1.4614708066821954E-4</v>
      </c>
      <c r="L10">
        <f t="shared" si="3"/>
        <v>19.406427884687783</v>
      </c>
      <c r="M10">
        <f t="shared" si="0"/>
        <v>-11.594895027837479</v>
      </c>
      <c r="N10">
        <f t="shared" si="4"/>
        <v>-31.001322912525261</v>
      </c>
    </row>
    <row r="11" spans="2:16" x14ac:dyDescent="0.25">
      <c r="C11">
        <v>550</v>
      </c>
      <c r="D11">
        <v>27.79</v>
      </c>
      <c r="E11">
        <v>93.528000000000006</v>
      </c>
      <c r="F11" s="4">
        <v>1.732E-5</v>
      </c>
      <c r="H11">
        <f t="shared" si="1"/>
        <v>6.1</v>
      </c>
      <c r="J11">
        <f t="shared" si="2"/>
        <v>1.4614708066821954E-4</v>
      </c>
      <c r="L11">
        <f t="shared" si="3"/>
        <v>20.280525086901914</v>
      </c>
      <c r="M11">
        <f t="shared" si="0"/>
        <v>-10.963648654829985</v>
      </c>
      <c r="N11">
        <f t="shared" si="4"/>
        <v>-31.244173741731899</v>
      </c>
    </row>
    <row r="12" spans="2:16" x14ac:dyDescent="0.25">
      <c r="C12">
        <v>575</v>
      </c>
      <c r="D12">
        <v>12.97</v>
      </c>
      <c r="E12">
        <v>2.9460000000000002</v>
      </c>
      <c r="F12">
        <v>5.4550000000000001E-7</v>
      </c>
      <c r="H12">
        <f t="shared" si="1"/>
        <v>6.1</v>
      </c>
      <c r="J12">
        <f t="shared" si="2"/>
        <v>1.4183849928059515E-4</v>
      </c>
      <c r="L12">
        <f t="shared" si="3"/>
        <v>15.632097889802949</v>
      </c>
      <c r="M12">
        <f t="shared" si="0"/>
        <v>-14.421563031673285</v>
      </c>
      <c r="N12">
        <f t="shared" si="4"/>
        <v>-30.053660921476236</v>
      </c>
    </row>
    <row r="13" spans="2:16" x14ac:dyDescent="0.25">
      <c r="C13">
        <v>575</v>
      </c>
      <c r="D13">
        <v>14.82</v>
      </c>
      <c r="E13">
        <v>1.893</v>
      </c>
      <c r="F13" s="4">
        <v>3.5059999999999998E-7</v>
      </c>
      <c r="H13">
        <f t="shared" si="1"/>
        <v>6.1</v>
      </c>
      <c r="J13">
        <f t="shared" si="2"/>
        <v>1.4183849928059515E-4</v>
      </c>
      <c r="L13">
        <f t="shared" si="3"/>
        <v>16.445463481194441</v>
      </c>
      <c r="M13">
        <f t="shared" si="0"/>
        <v>-14.863619864459277</v>
      </c>
      <c r="N13">
        <f t="shared" si="4"/>
        <v>-31.309083345653718</v>
      </c>
    </row>
    <row r="14" spans="2:16" x14ac:dyDescent="0.25">
      <c r="C14">
        <v>575</v>
      </c>
      <c r="D14">
        <v>18.52</v>
      </c>
      <c r="E14">
        <v>14.855</v>
      </c>
      <c r="F14" s="4">
        <v>2.7509999999999996E-6</v>
      </c>
      <c r="H14">
        <f t="shared" si="1"/>
        <v>6.1</v>
      </c>
      <c r="J14">
        <f t="shared" si="2"/>
        <v>1.4183849928059515E-4</v>
      </c>
      <c r="L14">
        <f t="shared" si="3"/>
        <v>17.80499249823</v>
      </c>
      <c r="M14">
        <f t="shared" si="0"/>
        <v>-12.803546076021837</v>
      </c>
      <c r="N14">
        <f t="shared" si="4"/>
        <v>-30.608538574251838</v>
      </c>
    </row>
    <row r="15" spans="2:16" x14ac:dyDescent="0.25">
      <c r="C15">
        <v>575</v>
      </c>
      <c r="D15">
        <v>24.08</v>
      </c>
      <c r="E15">
        <v>152.172</v>
      </c>
      <c r="F15" s="4">
        <v>2.8180000000000001E-5</v>
      </c>
      <c r="H15">
        <f t="shared" si="1"/>
        <v>6.1</v>
      </c>
      <c r="J15">
        <f t="shared" si="2"/>
        <v>1.4183849928059515E-4</v>
      </c>
      <c r="L15">
        <f t="shared" si="3"/>
        <v>19.406427884687783</v>
      </c>
      <c r="M15">
        <f t="shared" si="0"/>
        <v>-10.476898051493739</v>
      </c>
      <c r="N15">
        <f t="shared" si="4"/>
        <v>-29.883325936181521</v>
      </c>
    </row>
    <row r="16" spans="2:16" x14ac:dyDescent="0.25">
      <c r="C16">
        <v>575</v>
      </c>
      <c r="D16">
        <v>27.79</v>
      </c>
      <c r="E16">
        <v>402.73200000000003</v>
      </c>
      <c r="F16" s="4">
        <v>7.4580000000000008E-5</v>
      </c>
      <c r="H16">
        <f t="shared" si="1"/>
        <v>6.1</v>
      </c>
      <c r="J16">
        <f t="shared" si="2"/>
        <v>1.4183849928059515E-4</v>
      </c>
      <c r="L16">
        <f t="shared" si="3"/>
        <v>20.280525086901914</v>
      </c>
      <c r="M16">
        <f t="shared" si="0"/>
        <v>-9.5036381832135994</v>
      </c>
      <c r="N16">
        <f t="shared" si="4"/>
        <v>-29.784163270115513</v>
      </c>
    </row>
    <row r="17" spans="1:4" s="6" customFormat="1" ht="9" customHeight="1" x14ac:dyDescent="0.25"/>
    <row r="19" spans="1:4" x14ac:dyDescent="0.25">
      <c r="B19" s="5" t="s">
        <v>39</v>
      </c>
      <c r="C19" s="5">
        <f>EXP(-15.641)</f>
        <v>1.611387567448149E-7</v>
      </c>
    </row>
    <row r="20" spans="1:4" x14ac:dyDescent="0.25">
      <c r="B20" s="5" t="s">
        <v>40</v>
      </c>
      <c r="C20" s="5">
        <v>6.0278999999999998</v>
      </c>
    </row>
    <row r="21" spans="1:4" x14ac:dyDescent="0.25">
      <c r="B21" t="s">
        <v>31</v>
      </c>
      <c r="C21">
        <v>106000</v>
      </c>
      <c r="D21" t="s">
        <v>46</v>
      </c>
    </row>
    <row r="23" spans="1:4" x14ac:dyDescent="0.25">
      <c r="A23" s="3" t="s">
        <v>42</v>
      </c>
    </row>
    <row r="24" spans="1:4" x14ac:dyDescent="0.25">
      <c r="A24" s="1" t="s">
        <v>13</v>
      </c>
    </row>
    <row r="25" spans="1:4" x14ac:dyDescent="0.25">
      <c r="A25" s="1" t="s">
        <v>14</v>
      </c>
    </row>
    <row r="27" spans="1:4" x14ac:dyDescent="0.25">
      <c r="A27" t="s">
        <v>15</v>
      </c>
      <c r="B27" t="s">
        <v>16</v>
      </c>
    </row>
    <row r="28" spans="1:4" x14ac:dyDescent="0.25">
      <c r="B28" t="s">
        <v>17</v>
      </c>
    </row>
    <row r="30" spans="1:4" x14ac:dyDescent="0.25">
      <c r="B30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1BD9F-A70C-4715-A281-25769406DBED}">
  <dimension ref="A1:W30"/>
  <sheetViews>
    <sheetView zoomScaleNormal="100" workbookViewId="0">
      <selection activeCell="F27" sqref="F27"/>
    </sheetView>
  </sheetViews>
  <sheetFormatPr defaultRowHeight="15" x14ac:dyDescent="0.25"/>
  <cols>
    <col min="2" max="2" width="13" customWidth="1"/>
    <col min="3" max="3" width="10.5703125" customWidth="1"/>
    <col min="5" max="5" width="13" customWidth="1"/>
    <col min="6" max="6" width="13.7109375" customWidth="1"/>
    <col min="11" max="11" width="12" bestFit="1" customWidth="1"/>
    <col min="12" max="12" width="14.85546875" customWidth="1"/>
    <col min="13" max="13" width="12" customWidth="1"/>
    <col min="14" max="14" width="21.42578125" customWidth="1"/>
  </cols>
  <sheetData>
    <row r="1" spans="2:23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</row>
    <row r="2" spans="2:23" x14ac:dyDescent="0.25"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/>
      <c r="J2" s="2" t="s">
        <v>43</v>
      </c>
      <c r="K2" s="2"/>
      <c r="L2" s="2" t="s">
        <v>44</v>
      </c>
      <c r="M2" s="2" t="s">
        <v>36</v>
      </c>
      <c r="N2" s="2" t="s">
        <v>45</v>
      </c>
      <c r="P2" s="2"/>
    </row>
    <row r="3" spans="2:23" x14ac:dyDescent="0.25">
      <c r="B3" t="s">
        <v>11</v>
      </c>
      <c r="C3">
        <v>525</v>
      </c>
      <c r="D3">
        <v>18.52</v>
      </c>
      <c r="E3">
        <v>1.7490000000000001</v>
      </c>
      <c r="F3" s="4">
        <v>3.2379999999999997E-7</v>
      </c>
      <c r="H3">
        <v>6.9</v>
      </c>
      <c r="J3">
        <f>1/8.314/(C3+273)</f>
        <v>1.5072562329567E-4</v>
      </c>
      <c r="L3">
        <f>LN(D3)*H3</f>
        <v>20.140073481604428</v>
      </c>
      <c r="M3">
        <f t="shared" ref="M3:M16" si="0">LN(F3)</f>
        <v>-14.943139795702876</v>
      </c>
      <c r="N3">
        <f>M3-L3</f>
        <v>-35.083213277307308</v>
      </c>
    </row>
    <row r="4" spans="2:23" x14ac:dyDescent="0.25">
      <c r="C4">
        <v>525</v>
      </c>
      <c r="D4">
        <v>24.08</v>
      </c>
      <c r="E4">
        <v>18.225000000000001</v>
      </c>
      <c r="F4" s="4">
        <v>3.3749999999999999E-6</v>
      </c>
      <c r="H4">
        <v>6.9</v>
      </c>
      <c r="J4">
        <f t="shared" ref="J4:J16" si="1">1/8.314/(C4+273)</f>
        <v>1.5072562329567E-4</v>
      </c>
      <c r="L4">
        <f t="shared" ref="L4:L16" si="2">LN(D4)*H4</f>
        <v>21.951533181040279</v>
      </c>
      <c r="M4">
        <f t="shared" si="0"/>
        <v>-12.599115233639781</v>
      </c>
      <c r="N4">
        <f t="shared" ref="N4:N16" si="3">M4-L4</f>
        <v>-34.550648414680062</v>
      </c>
    </row>
    <row r="5" spans="2:23" x14ac:dyDescent="0.25">
      <c r="C5">
        <v>525</v>
      </c>
      <c r="D5">
        <v>27.79</v>
      </c>
      <c r="E5">
        <v>20.936</v>
      </c>
      <c r="F5" s="4">
        <v>3.8769999999999995E-6</v>
      </c>
      <c r="H5">
        <v>6.9</v>
      </c>
      <c r="J5">
        <f t="shared" si="1"/>
        <v>1.5072562329567E-4</v>
      </c>
      <c r="L5">
        <f t="shared" si="2"/>
        <v>22.940266081905445</v>
      </c>
      <c r="M5">
        <f t="shared" si="0"/>
        <v>-12.460448899275482</v>
      </c>
      <c r="N5">
        <f t="shared" si="3"/>
        <v>-35.400714981180926</v>
      </c>
    </row>
    <row r="6" spans="2:23" x14ac:dyDescent="0.25">
      <c r="C6">
        <v>525</v>
      </c>
      <c r="D6">
        <v>31.49</v>
      </c>
      <c r="E6">
        <v>64.691999999999993</v>
      </c>
      <c r="F6" s="4">
        <v>1.198E-5</v>
      </c>
      <c r="H6">
        <v>6.9</v>
      </c>
      <c r="J6">
        <f t="shared" si="1"/>
        <v>1.5072562329567E-4</v>
      </c>
      <c r="L6">
        <f t="shared" si="2"/>
        <v>23.802723242279242</v>
      </c>
      <c r="M6">
        <f t="shared" si="0"/>
        <v>-11.33227196527697</v>
      </c>
      <c r="N6">
        <f t="shared" si="3"/>
        <v>-35.134995207556216</v>
      </c>
    </row>
    <row r="7" spans="2:23" x14ac:dyDescent="0.25">
      <c r="C7">
        <v>525</v>
      </c>
      <c r="D7">
        <v>37.04</v>
      </c>
      <c r="E7">
        <v>267.46199999999999</v>
      </c>
      <c r="F7" s="4">
        <v>4.9530000000000009E-5</v>
      </c>
      <c r="H7">
        <v>6.9</v>
      </c>
      <c r="J7">
        <f t="shared" si="1"/>
        <v>1.5072562329567E-4</v>
      </c>
      <c r="L7">
        <f t="shared" si="2"/>
        <v>24.922789027468053</v>
      </c>
      <c r="M7">
        <f t="shared" si="0"/>
        <v>-9.912932011364127</v>
      </c>
      <c r="N7">
        <f t="shared" si="3"/>
        <v>-34.835721038832176</v>
      </c>
    </row>
    <row r="8" spans="2:23" x14ac:dyDescent="0.25">
      <c r="C8">
        <v>550</v>
      </c>
      <c r="D8">
        <v>14.82</v>
      </c>
      <c r="E8">
        <v>1.603</v>
      </c>
      <c r="F8" s="4">
        <v>2.9679999999999996E-7</v>
      </c>
      <c r="H8">
        <v>6.92</v>
      </c>
      <c r="J8">
        <f t="shared" si="1"/>
        <v>1.4614708066821954E-4</v>
      </c>
      <c r="L8">
        <f t="shared" si="2"/>
        <v>18.656165129486151</v>
      </c>
      <c r="M8">
        <f t="shared" si="0"/>
        <v>-15.030207325653185</v>
      </c>
      <c r="N8">
        <f t="shared" si="3"/>
        <v>-33.686372455139335</v>
      </c>
    </row>
    <row r="9" spans="2:23" x14ac:dyDescent="0.25">
      <c r="C9">
        <v>550</v>
      </c>
      <c r="D9">
        <v>18.52</v>
      </c>
      <c r="E9">
        <v>3.92</v>
      </c>
      <c r="F9" s="4">
        <v>7.2590000000000001E-7</v>
      </c>
      <c r="H9">
        <v>6.92</v>
      </c>
      <c r="J9">
        <f t="shared" si="1"/>
        <v>1.4614708066821954E-4</v>
      </c>
      <c r="L9">
        <f t="shared" si="2"/>
        <v>20.198450506188788</v>
      </c>
      <c r="M9">
        <f t="shared" si="0"/>
        <v>-14.135853572655616</v>
      </c>
      <c r="N9">
        <f t="shared" si="3"/>
        <v>-34.334304078844404</v>
      </c>
      <c r="W9">
        <f>LOG10(2.71828)</f>
        <v>0.43429418977388817</v>
      </c>
    </row>
    <row r="10" spans="2:23" x14ac:dyDescent="0.25">
      <c r="C10">
        <v>550</v>
      </c>
      <c r="D10">
        <v>24.08</v>
      </c>
      <c r="E10">
        <v>49.75</v>
      </c>
      <c r="F10" s="4">
        <v>9.212999999999998E-6</v>
      </c>
      <c r="H10">
        <v>6.92</v>
      </c>
      <c r="J10">
        <f t="shared" si="1"/>
        <v>1.4614708066821954E-4</v>
      </c>
      <c r="L10">
        <f t="shared" si="2"/>
        <v>22.015160813449093</v>
      </c>
      <c r="M10">
        <f t="shared" si="0"/>
        <v>-11.594895027837479</v>
      </c>
      <c r="N10">
        <f t="shared" si="3"/>
        <v>-33.610055841286574</v>
      </c>
    </row>
    <row r="11" spans="2:23" x14ac:dyDescent="0.25">
      <c r="C11">
        <v>550</v>
      </c>
      <c r="D11">
        <v>27.79</v>
      </c>
      <c r="E11">
        <v>93.528000000000006</v>
      </c>
      <c r="F11" s="4">
        <v>1.732E-5</v>
      </c>
      <c r="H11">
        <v>6.92</v>
      </c>
      <c r="J11">
        <f t="shared" si="1"/>
        <v>1.4614708066821954E-4</v>
      </c>
      <c r="L11">
        <f t="shared" si="2"/>
        <v>23.006759606780534</v>
      </c>
      <c r="M11">
        <f t="shared" si="0"/>
        <v>-10.963648654829985</v>
      </c>
      <c r="N11">
        <f t="shared" si="3"/>
        <v>-33.970408261610515</v>
      </c>
    </row>
    <row r="12" spans="2:23" x14ac:dyDescent="0.25">
      <c r="C12">
        <v>575</v>
      </c>
      <c r="D12">
        <v>12.97</v>
      </c>
      <c r="E12">
        <v>2.9460000000000002</v>
      </c>
      <c r="F12">
        <v>5.4550000000000001E-7</v>
      </c>
      <c r="H12">
        <v>6.58</v>
      </c>
      <c r="J12">
        <f t="shared" si="1"/>
        <v>1.4183849928059515E-4</v>
      </c>
      <c r="L12">
        <f t="shared" si="2"/>
        <v>16.862164609000562</v>
      </c>
      <c r="M12">
        <f t="shared" si="0"/>
        <v>-14.421563031673285</v>
      </c>
      <c r="N12">
        <f t="shared" si="3"/>
        <v>-31.283727640673845</v>
      </c>
    </row>
    <row r="13" spans="2:23" x14ac:dyDescent="0.25">
      <c r="C13">
        <v>575</v>
      </c>
      <c r="D13">
        <v>14.82</v>
      </c>
      <c r="E13">
        <v>1.893</v>
      </c>
      <c r="F13" s="4">
        <v>3.5059999999999998E-7</v>
      </c>
      <c r="H13">
        <v>6.58</v>
      </c>
      <c r="J13">
        <f t="shared" si="1"/>
        <v>1.4183849928059515E-4</v>
      </c>
      <c r="L13">
        <f t="shared" si="2"/>
        <v>17.739532738731054</v>
      </c>
      <c r="M13">
        <f t="shared" si="0"/>
        <v>-14.863619864459277</v>
      </c>
      <c r="N13">
        <f t="shared" si="3"/>
        <v>-32.603152603190331</v>
      </c>
    </row>
    <row r="14" spans="2:23" x14ac:dyDescent="0.25">
      <c r="C14">
        <v>575</v>
      </c>
      <c r="D14">
        <v>18.52</v>
      </c>
      <c r="E14">
        <v>14.855</v>
      </c>
      <c r="F14" s="4">
        <v>2.7509999999999996E-6</v>
      </c>
      <c r="H14">
        <v>6.58</v>
      </c>
      <c r="J14">
        <f t="shared" si="1"/>
        <v>1.4183849928059515E-4</v>
      </c>
      <c r="L14">
        <f t="shared" si="2"/>
        <v>19.206041088254658</v>
      </c>
      <c r="M14">
        <f t="shared" si="0"/>
        <v>-12.803546076021837</v>
      </c>
      <c r="N14">
        <f t="shared" si="3"/>
        <v>-32.009587164276496</v>
      </c>
    </row>
    <row r="15" spans="2:23" x14ac:dyDescent="0.25">
      <c r="C15">
        <v>575</v>
      </c>
      <c r="D15">
        <v>24.08</v>
      </c>
      <c r="E15">
        <v>152.172</v>
      </c>
      <c r="F15" s="4">
        <v>2.8180000000000001E-5</v>
      </c>
      <c r="H15">
        <v>6.58</v>
      </c>
      <c r="J15">
        <f t="shared" si="1"/>
        <v>1.4183849928059515E-4</v>
      </c>
      <c r="L15">
        <f t="shared" si="2"/>
        <v>20.933491062499282</v>
      </c>
      <c r="M15">
        <f t="shared" si="0"/>
        <v>-10.476898051493739</v>
      </c>
      <c r="N15">
        <f t="shared" si="3"/>
        <v>-31.41038911399302</v>
      </c>
    </row>
    <row r="16" spans="2:23" x14ac:dyDescent="0.25">
      <c r="C16">
        <v>575</v>
      </c>
      <c r="D16">
        <v>27.79</v>
      </c>
      <c r="E16">
        <v>402.73200000000003</v>
      </c>
      <c r="F16" s="4">
        <v>7.4580000000000008E-5</v>
      </c>
      <c r="H16">
        <v>6.58</v>
      </c>
      <c r="J16">
        <f t="shared" si="1"/>
        <v>1.4183849928059515E-4</v>
      </c>
      <c r="L16">
        <f t="shared" si="2"/>
        <v>21.876369683904034</v>
      </c>
      <c r="M16">
        <f t="shared" si="0"/>
        <v>-9.5036381832135994</v>
      </c>
      <c r="N16">
        <f t="shared" si="3"/>
        <v>-31.380007867117634</v>
      </c>
    </row>
    <row r="17" spans="1:4" s="6" customFormat="1" ht="9" customHeight="1" x14ac:dyDescent="0.25"/>
    <row r="19" spans="1:4" x14ac:dyDescent="0.25">
      <c r="B19" s="5" t="s">
        <v>39</v>
      </c>
      <c r="C19" s="5">
        <f>EXP(-15.641)</f>
        <v>1.611387567448149E-7</v>
      </c>
    </row>
    <row r="20" spans="1:4" x14ac:dyDescent="0.25">
      <c r="B20" s="5" t="s">
        <v>40</v>
      </c>
      <c r="C20" s="5">
        <v>6.0278999999999998</v>
      </c>
    </row>
    <row r="21" spans="1:4" x14ac:dyDescent="0.25">
      <c r="B21" t="s">
        <v>31</v>
      </c>
      <c r="C21">
        <v>106000</v>
      </c>
      <c r="D21" t="s">
        <v>46</v>
      </c>
    </row>
    <row r="23" spans="1:4" x14ac:dyDescent="0.25">
      <c r="A23" s="3" t="s">
        <v>42</v>
      </c>
    </row>
    <row r="24" spans="1:4" x14ac:dyDescent="0.25">
      <c r="A24" s="1" t="s">
        <v>13</v>
      </c>
    </row>
    <row r="25" spans="1:4" x14ac:dyDescent="0.25">
      <c r="A25" s="1" t="s">
        <v>14</v>
      </c>
    </row>
    <row r="27" spans="1:4" x14ac:dyDescent="0.25">
      <c r="A27" t="s">
        <v>15</v>
      </c>
      <c r="B27" t="s">
        <v>16</v>
      </c>
    </row>
    <row r="28" spans="1:4" x14ac:dyDescent="0.25">
      <c r="B28" t="s">
        <v>17</v>
      </c>
    </row>
    <row r="30" spans="1:4" x14ac:dyDescent="0.25">
      <c r="B30" t="s">
        <v>18</v>
      </c>
    </row>
  </sheetData>
  <phoneticPr fontId="9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Data_BMI_1030</vt:lpstr>
      <vt:lpstr>Fitting_BMI_data</vt:lpstr>
      <vt:lpstr>Data_Kutty_2011</vt:lpstr>
      <vt:lpstr>Fitting_Kutty_data</vt:lpstr>
      <vt:lpstr>Fitting (4)</vt:lpstr>
      <vt:lpstr>Fitting (3)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Liu, Wenfeng</dc:creator>
  <cp:keywords/>
  <dc:description/>
  <cp:lastModifiedBy>Liu, Wenfeng</cp:lastModifiedBy>
  <cp:revision/>
  <dcterms:created xsi:type="dcterms:W3CDTF">2015-06-05T18:17:20Z</dcterms:created>
  <dcterms:modified xsi:type="dcterms:W3CDTF">2022-08-02T21:43:32Z</dcterms:modified>
  <cp:category/>
  <cp:contentStatus/>
</cp:coreProperties>
</file>