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tructint-my.sharepoint.com/personal/mdrucker_structint_com/Documents/2100555 - DOE BISON Eval of Metal Fuel Perf in LWR/~PHASE 1 Material &amp; Behavior Models/models/Plasticity/"/>
    </mc:Choice>
  </mc:AlternateContent>
  <xr:revisionPtr revIDLastSave="378" documentId="8_{F0129A29-8C36-413F-A5CB-3A9C801A2D45}" xr6:coauthVersionLast="47" xr6:coauthVersionMax="47" xr10:uidLastSave="{0DADC464-8650-431A-8A08-303588A92396}"/>
  <bookViews>
    <workbookView xWindow="-120" yWindow="-120" windowWidth="29040" windowHeight="15840" tabRatio="396" activeTab="4" xr2:uid="{00000000-000D-0000-FFFF-FFFF00000000}"/>
  </bookViews>
  <sheets>
    <sheet name="Table 14 and Notes" sheetId="2" r:id="rId1"/>
    <sheet name="Table 2" sheetId="4" r:id="rId2"/>
    <sheet name="Table 8" sheetId="3" r:id="rId3"/>
    <sheet name="Table 9" sheetId="6" r:id="rId4"/>
    <sheet name="Figure 37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I7" i="5" s="1"/>
  <c r="F14" i="5"/>
  <c r="I6" i="5"/>
  <c r="C5" i="5"/>
  <c r="C6" i="5"/>
  <c r="C7" i="5"/>
  <c r="C8" i="5"/>
  <c r="C9" i="5"/>
  <c r="C10" i="5"/>
  <c r="C11" i="5"/>
  <c r="C12" i="5"/>
  <c r="C13" i="5"/>
  <c r="C14" i="5"/>
  <c r="E6" i="5"/>
  <c r="S26" i="6"/>
  <c r="S25" i="6"/>
  <c r="S14" i="6"/>
  <c r="S15" i="6"/>
  <c r="S16" i="6"/>
  <c r="S17" i="6"/>
  <c r="S18" i="6"/>
  <c r="S19" i="6"/>
  <c r="S20" i="6"/>
  <c r="S21" i="6"/>
  <c r="S22" i="6"/>
  <c r="S23" i="6"/>
  <c r="S13" i="6"/>
  <c r="H6" i="5"/>
  <c r="H5" i="5"/>
  <c r="E7" i="5"/>
  <c r="E8" i="5"/>
  <c r="E9" i="5"/>
  <c r="E10" i="5"/>
  <c r="E11" i="5"/>
  <c r="E12" i="5"/>
  <c r="E13" i="5"/>
  <c r="E14" i="5"/>
  <c r="E5" i="5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10" i="4"/>
  <c r="R11" i="4"/>
  <c r="R12" i="4"/>
  <c r="R13" i="4"/>
  <c r="R14" i="4"/>
  <c r="R15" i="4"/>
  <c r="R16" i="4"/>
  <c r="R17" i="4"/>
  <c r="R18" i="4"/>
  <c r="R19" i="4"/>
  <c r="R20" i="4"/>
  <c r="R9" i="4"/>
  <c r="M19" i="2"/>
  <c r="M29" i="2"/>
  <c r="M4" i="2"/>
  <c r="M5" i="2"/>
  <c r="M6" i="2"/>
  <c r="M7" i="2"/>
  <c r="M8" i="2"/>
  <c r="M9" i="2"/>
  <c r="M11" i="2"/>
  <c r="M12" i="2"/>
  <c r="M13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30" i="2"/>
  <c r="M31" i="2"/>
  <c r="M32" i="2"/>
  <c r="M33" i="2"/>
  <c r="M34" i="2"/>
  <c r="M35" i="2"/>
  <c r="M36" i="2"/>
  <c r="M37" i="2"/>
  <c r="M38" i="2"/>
  <c r="M39" i="2"/>
  <c r="M3" i="2"/>
  <c r="N4" i="2"/>
  <c r="N5" i="2"/>
  <c r="N6" i="2"/>
  <c r="N7" i="2"/>
  <c r="N8" i="2"/>
  <c r="N9" i="2"/>
  <c r="N11" i="2"/>
  <c r="N12" i="2"/>
  <c r="N13" i="2"/>
  <c r="N14" i="2"/>
  <c r="N15" i="2"/>
  <c r="N21" i="2"/>
  <c r="N22" i="2"/>
  <c r="N23" i="2"/>
  <c r="N24" i="2"/>
  <c r="N30" i="2"/>
  <c r="N31" i="2"/>
  <c r="N37" i="2"/>
  <c r="N38" i="2"/>
  <c r="N39" i="2"/>
  <c r="N3" i="2"/>
  <c r="S26" i="4"/>
  <c r="S27" i="4"/>
  <c r="S28" i="4"/>
  <c r="S29" i="4"/>
  <c r="S30" i="4"/>
  <c r="S31" i="4"/>
  <c r="S33" i="4"/>
  <c r="S34" i="4"/>
  <c r="S35" i="4"/>
  <c r="S36" i="4"/>
  <c r="S24" i="4"/>
  <c r="S10" i="4"/>
  <c r="S11" i="4"/>
  <c r="S12" i="4"/>
  <c r="S13" i="4"/>
  <c r="S14" i="4"/>
  <c r="S15" i="4"/>
  <c r="S17" i="4"/>
  <c r="S18" i="4"/>
  <c r="S19" i="4"/>
  <c r="S20" i="4"/>
  <c r="S9" i="4"/>
  <c r="Q25" i="4"/>
  <c r="Q26" i="4"/>
  <c r="Q27" i="4"/>
  <c r="Q28" i="4"/>
  <c r="Q29" i="4"/>
  <c r="Q30" i="4"/>
  <c r="Q31" i="4"/>
  <c r="Q32" i="4"/>
  <c r="Q33" i="4"/>
  <c r="Q34" i="4"/>
  <c r="Q35" i="4"/>
  <c r="Q36" i="4"/>
  <c r="Q24" i="4"/>
  <c r="Q10" i="4"/>
  <c r="Q11" i="4"/>
  <c r="Q12" i="4"/>
  <c r="Q13" i="4"/>
  <c r="Q14" i="4"/>
  <c r="Q15" i="4"/>
  <c r="Q16" i="4"/>
  <c r="Q17" i="4"/>
  <c r="Q18" i="4"/>
  <c r="Q19" i="4"/>
  <c r="Q20" i="4"/>
  <c r="Q9" i="4"/>
  <c r="P10" i="4"/>
  <c r="P11" i="4"/>
  <c r="P12" i="4"/>
  <c r="P13" i="4"/>
  <c r="P14" i="4"/>
  <c r="P15" i="4"/>
  <c r="P16" i="4"/>
  <c r="P17" i="4"/>
  <c r="P18" i="4"/>
  <c r="P19" i="4"/>
  <c r="P20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9" i="4"/>
  <c r="C22" i="3"/>
  <c r="C21" i="3"/>
  <c r="L4" i="2"/>
  <c r="L5" i="2"/>
  <c r="L6" i="2"/>
  <c r="L7" i="2"/>
  <c r="L8" i="2"/>
  <c r="L9" i="2"/>
  <c r="L11" i="2"/>
  <c r="L12" i="2"/>
  <c r="L13" i="2"/>
  <c r="L14" i="2"/>
  <c r="L15" i="2"/>
  <c r="L16" i="2"/>
  <c r="L17" i="2"/>
  <c r="L18" i="2"/>
  <c r="L20" i="2"/>
  <c r="L21" i="2"/>
  <c r="L22" i="2"/>
  <c r="L23" i="2"/>
  <c r="L24" i="2"/>
  <c r="L25" i="2"/>
  <c r="L26" i="2"/>
  <c r="L27" i="2"/>
  <c r="L28" i="2"/>
  <c r="L30" i="2"/>
  <c r="L31" i="2"/>
  <c r="L32" i="2"/>
  <c r="L33" i="2"/>
  <c r="L34" i="2"/>
  <c r="L35" i="2"/>
  <c r="L36" i="2"/>
  <c r="L37" i="2"/>
  <c r="L38" i="2"/>
  <c r="L39" i="2"/>
  <c r="L3" i="2"/>
</calcChain>
</file>

<file path=xl/sharedStrings.xml><?xml version="1.0" encoding="utf-8"?>
<sst xmlns="http://schemas.openxmlformats.org/spreadsheetml/2006/main" count="349" uniqueCount="152">
  <si>
    <t>Analysis, w/o</t>
  </si>
  <si>
    <t>Zirconium</t>
  </si>
  <si>
    <t>Uranium</t>
  </si>
  <si>
    <t>Strength, psi</t>
  </si>
  <si>
    <t>psi</t>
  </si>
  <si>
    <t>per cent</t>
  </si>
  <si>
    <t>(DPHN)</t>
  </si>
  <si>
    <t>Tensile</t>
  </si>
  <si>
    <t>Reduction</t>
  </si>
  <si>
    <t>in Area,</t>
  </si>
  <si>
    <t>Room Temperature</t>
  </si>
  <si>
    <t>0.2 Per Cent</t>
  </si>
  <si>
    <t>Offset Yield</t>
  </si>
  <si>
    <t>U</t>
  </si>
  <si>
    <t>U-5.5Zr</t>
  </si>
  <si>
    <t>U-2.4Zr</t>
  </si>
  <si>
    <t>U-5.8Zr</t>
  </si>
  <si>
    <t>U-11.5Zr</t>
  </si>
  <si>
    <t>U-20.5Zr</t>
  </si>
  <si>
    <t>U-21.9Zr</t>
  </si>
  <si>
    <t>U-31.4Zr</t>
  </si>
  <si>
    <t>U-39.7Zr</t>
  </si>
  <si>
    <t>U-41.7Zr</t>
  </si>
  <si>
    <t>U-50.5Zr</t>
  </si>
  <si>
    <t>U-59Zr</t>
  </si>
  <si>
    <t>U-59.5Zr</t>
  </si>
  <si>
    <t>U-10.9Zr</t>
  </si>
  <si>
    <t>U-60.6Zr</t>
  </si>
  <si>
    <t>U-70.4Zr</t>
  </si>
  <si>
    <t>U-71.7Zr</t>
  </si>
  <si>
    <t>U-78Zr</t>
  </si>
  <si>
    <t>U-80.0Zr</t>
  </si>
  <si>
    <t>U-80.8Zr</t>
  </si>
  <si>
    <t>U-89.4Zr</t>
  </si>
  <si>
    <t>U-90Zr</t>
  </si>
  <si>
    <t>Zr</t>
  </si>
  <si>
    <t>-</t>
  </si>
  <si>
    <t>a</t>
  </si>
  <si>
    <t>b</t>
  </si>
  <si>
    <t>c,d</t>
  </si>
  <si>
    <t>c,e</t>
  </si>
  <si>
    <t>c,f</t>
  </si>
  <si>
    <t>c,g</t>
  </si>
  <si>
    <t>c,h</t>
  </si>
  <si>
    <t>[130, 131]</t>
  </si>
  <si>
    <t>[132]</t>
  </si>
  <si>
    <t>c,i</t>
  </si>
  <si>
    <t>c,j</t>
  </si>
  <si>
    <t>c,k</t>
  </si>
  <si>
    <t>c,l</t>
  </si>
  <si>
    <t>c,m</t>
  </si>
  <si>
    <t>c,n</t>
  </si>
  <si>
    <t>c,o</t>
  </si>
  <si>
    <t>Composition (wt%)</t>
  </si>
  <si>
    <t>0.2% Yield Strength, psi</t>
  </si>
  <si>
    <t>Ultimate Strength, psi</t>
  </si>
  <si>
    <t>Elongation in 1 inch, %</t>
  </si>
  <si>
    <t>Elongation in 2 inches, %</t>
  </si>
  <si>
    <t>Reduction of Area, %</t>
  </si>
  <si>
    <t>Vickers Hardness</t>
  </si>
  <si>
    <t>Notes</t>
  </si>
  <si>
    <t>References</t>
  </si>
  <si>
    <t>Table 14. Room-temperature tensile properties of uranium-zirconium alloys</t>
  </si>
  <si>
    <r>
      <t>575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C. Interpretation of mechanical properties from this alloy suggested that it had a high content of impurities, particularly carbon from the</t>
    </r>
  </si>
  <si>
    <t>crucible.  References: [130, 131]</t>
  </si>
  <si>
    <r>
      <rPr>
        <b/>
        <sz val="10"/>
        <color rgb="FF000000"/>
        <rFont val="Times New Roman"/>
        <family val="1"/>
      </rPr>
      <t>NOTE a:</t>
    </r>
    <r>
      <rPr>
        <sz val="10"/>
        <color rgb="FF000000"/>
        <rFont val="Times New Roman"/>
        <family val="1"/>
      </rPr>
      <t xml:space="preserve"> Alloys were prepared by induction melting using uranium feedstock from Fernald, then cast, hot rolled, and annealed for 24 hours at</t>
    </r>
  </si>
  <si>
    <t>References: [130, 131]</t>
  </si>
  <si>
    <t>The zirconium feedstock had at most 0.2 wt% impurities and 200 ppm O. Values in the table are the average of two measurements, which were</t>
  </si>
  <si>
    <t>collected using a strain rate of approximately 0.007 inches/minute.  Reference: [132]</t>
  </si>
  <si>
    <r>
      <rPr>
        <b/>
        <sz val="10"/>
        <color rgb="FF000000"/>
        <rFont val="Times New Roman"/>
        <family val="1"/>
      </rPr>
      <t>NOTE b:</t>
    </r>
    <r>
      <rPr>
        <sz val="10"/>
        <color rgb="FF000000"/>
        <rFont val="Times New Roman"/>
        <family val="1"/>
      </rPr>
      <t xml:space="preserve"> Alloys were prepared by arc melting using uranium feedstock from Derby, then cast, hot rolled, and annealed for 24 hours at 575°C.</t>
    </r>
  </si>
  <si>
    <r>
      <rPr>
        <b/>
        <sz val="10"/>
        <color rgb="FF000000"/>
        <rFont val="Times New Roman"/>
        <family val="1"/>
      </rPr>
      <t>NOTE c:</t>
    </r>
    <r>
      <rPr>
        <sz val="10"/>
        <color rgb="FF000000"/>
        <rFont val="Times New Roman"/>
        <family val="1"/>
      </rPr>
      <t xml:space="preserve"> Alloys were made by arc-melting U and Zr feedstocks.  The U feedstock was 99.9% pure with about 100 ppm each of C, O, and N.</t>
    </r>
  </si>
  <si>
    <r>
      <rPr>
        <b/>
        <sz val="10"/>
        <color rgb="FF000000"/>
        <rFont val="Times New Roman"/>
        <family val="1"/>
      </rPr>
      <t>NOTE d:</t>
    </r>
    <r>
      <rPr>
        <sz val="10"/>
        <color rgb="FF000000"/>
        <rFont val="Times New Roman"/>
        <family val="1"/>
      </rPr>
      <t xml:space="preserve"> Sample was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furnace-cooled.  Reference: [132]</t>
    </r>
  </si>
  <si>
    <r>
      <rPr>
        <b/>
        <sz val="10"/>
        <color rgb="FF000000"/>
        <rFont val="Times New Roman"/>
        <family val="1"/>
      </rPr>
      <t>NOTE e:</t>
    </r>
    <r>
      <rPr>
        <sz val="10"/>
        <color rgb="FF000000"/>
        <rFont val="Times New Roman"/>
        <family val="1"/>
      </rPr>
      <t xml:space="preserve"> Sample was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furnace-cooled, then reheated to 575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for 24 hours and furnace cooled.  Reference: [132]</t>
    </r>
  </si>
  <si>
    <r>
      <rPr>
        <b/>
        <sz val="10"/>
        <color rgb="FF000000"/>
        <rFont val="Times New Roman"/>
        <family val="1"/>
      </rPr>
      <t>NOTE f:</t>
    </r>
    <r>
      <rPr>
        <sz val="10"/>
        <color rgb="FF000000"/>
        <rFont val="Times New Roman"/>
        <family val="1"/>
      </rPr>
      <t xml:space="preserve"> Sample was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furnace-cooled, then reheated to 900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water-quenched, then then reheated to 575°C for 24 hours and</t>
    </r>
  </si>
  <si>
    <t>furnace cooled. Reference: [132]</t>
  </si>
  <si>
    <r>
      <rPr>
        <b/>
        <sz val="10"/>
        <color rgb="FF000000"/>
        <rFont val="Times New Roman"/>
        <family val="1"/>
      </rPr>
      <t>NOTE g:</t>
    </r>
    <r>
      <rPr>
        <sz val="10"/>
        <color rgb="FF000000"/>
        <rFont val="Times New Roman"/>
        <family val="1"/>
      </rPr>
      <t xml:space="preserve"> Sample was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furnace-cooled, then reheated to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for 4 hours and water-quenched. Reference: [132]</t>
    </r>
  </si>
  <si>
    <r>
      <rPr>
        <b/>
        <sz val="10"/>
        <color rgb="FF000000"/>
        <rFont val="Times New Roman"/>
        <family val="1"/>
      </rPr>
      <t>NOTE h:</t>
    </r>
    <r>
      <rPr>
        <sz val="10"/>
        <color rgb="FF000000"/>
        <rFont val="Times New Roman"/>
        <family val="1"/>
      </rPr>
      <t xml:space="preserve"> Sample was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furnace-cooled, then reheated to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for 4 hours and air-cooled in a Vycor capsule.</t>
    </r>
  </si>
  <si>
    <t>Reference: [132]</t>
  </si>
  <si>
    <r>
      <rPr>
        <b/>
        <sz val="10"/>
        <color rgb="FF000000"/>
        <rFont val="Times New Roman"/>
        <family val="1"/>
      </rPr>
      <t>NOTE i:</t>
    </r>
    <r>
      <rPr>
        <sz val="10"/>
        <color rgb="FF000000"/>
        <rFont val="Times New Roman"/>
        <family val="1"/>
      </rPr>
      <t xml:space="preserve"> Sample was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furnace-cooled, then reheated to 800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for 1 hour and furnace cooled. Reference: [132]</t>
    </r>
  </si>
  <si>
    <r>
      <rPr>
        <b/>
        <sz val="10"/>
        <color rgb="FF000000"/>
        <rFont val="Times New Roman"/>
        <family val="1"/>
      </rPr>
      <t>NOTE j:</t>
    </r>
    <r>
      <rPr>
        <sz val="10"/>
        <color rgb="FF000000"/>
        <rFont val="Times New Roman"/>
        <family val="1"/>
      </rPr>
      <t xml:space="preserve"> Sample was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furnace-cooled, then reheated to 800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for 1 hour and air-cooled in a Vycor capsule.</t>
    </r>
  </si>
  <si>
    <r>
      <rPr>
        <b/>
        <sz val="10"/>
        <color rgb="FF000000"/>
        <rFont val="Times New Roman"/>
        <family val="1"/>
      </rPr>
      <t>NOTE k:</t>
    </r>
    <r>
      <rPr>
        <sz val="10"/>
        <color rgb="FF000000"/>
        <rFont val="Times New Roman"/>
        <family val="1"/>
      </rPr>
      <t xml:space="preserve"> Sample was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furnace-cooled, then reheated to 800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for 1 hour and water-quenched. Both specimens failed in</t>
    </r>
  </si>
  <si>
    <t>a brittle manner. Reference: [132]</t>
  </si>
  <si>
    <r>
      <rPr>
        <b/>
        <sz val="10"/>
        <color rgb="FF000000"/>
        <rFont val="Times New Roman"/>
        <family val="1"/>
      </rPr>
      <t>NOTE l:</t>
    </r>
    <r>
      <rPr>
        <sz val="10"/>
        <color rgb="FF000000"/>
        <rFont val="Times New Roman"/>
        <family val="1"/>
      </rPr>
      <t xml:space="preserve"> Sample was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air cooled.  Reference: [132]</t>
    </r>
  </si>
  <si>
    <r>
      <rPr>
        <b/>
        <sz val="10"/>
        <color rgb="FF000000"/>
        <rFont val="Times New Roman"/>
        <family val="1"/>
      </rPr>
      <t>NOTE m:</t>
    </r>
    <r>
      <rPr>
        <sz val="10"/>
        <color rgb="FF000000"/>
        <rFont val="Times New Roman"/>
        <family val="1"/>
      </rPr>
      <t xml:space="preserve"> Sample was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air cooled, then reheated to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for 4 hours and furnace cooled. Reference: [132]</t>
    </r>
  </si>
  <si>
    <r>
      <rPr>
        <b/>
        <sz val="10"/>
        <color rgb="FF000000"/>
        <rFont val="Times New Roman"/>
        <family val="1"/>
      </rPr>
      <t>NOTE n:</t>
    </r>
    <r>
      <rPr>
        <sz val="10"/>
        <color rgb="FF000000"/>
        <rFont val="Times New Roman"/>
        <family val="1"/>
      </rPr>
      <t xml:space="preserve">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air cooled, then reheated to 800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for 1 hour and furnace cooled. Reference [132]</t>
    </r>
  </si>
  <si>
    <r>
      <rPr>
        <b/>
        <sz val="10"/>
        <color rgb="FF000000"/>
        <rFont val="Times New Roman"/>
        <family val="1"/>
      </rPr>
      <t>NOTE o:</t>
    </r>
    <r>
      <rPr>
        <sz val="10"/>
        <color rgb="FF000000"/>
        <rFont val="Times New Roman"/>
        <family val="1"/>
      </rPr>
      <t xml:space="preserve"> Hot rolled at 700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and air cooled, then reheated to 900</t>
    </r>
    <r>
      <rPr>
        <sz val="10"/>
        <color rgb="FF000000"/>
        <rFont val="Calibri"/>
        <family val="2"/>
      </rPr>
      <t>°</t>
    </r>
    <r>
      <rPr>
        <sz val="10"/>
        <color rgb="FF000000"/>
        <rFont val="Times New Roman"/>
        <family val="1"/>
      </rPr>
      <t>C for 1 hour and water-quenched. Reference [132]</t>
    </r>
  </si>
  <si>
    <t>Room-Temperature Tensile Properties</t>
  </si>
  <si>
    <t>DPH</t>
  </si>
  <si>
    <r>
      <t xml:space="preserve">TABLE 6.  MECHANICAL PROPERTIES OF ZIRCONIUM-41 w/o URANIUM ALLOY </t>
    </r>
    <r>
      <rPr>
        <vertAlign val="superscript"/>
        <sz val="10"/>
        <color rgb="FF000000"/>
        <rFont val="Times New Roman"/>
        <family val="1"/>
      </rPr>
      <t>(a)</t>
    </r>
  </si>
  <si>
    <t>Hardness</t>
  </si>
  <si>
    <t>Treatment 1:</t>
  </si>
  <si>
    <t>Treatment 2:</t>
  </si>
  <si>
    <t>Treatment 3:</t>
  </si>
  <si>
    <t>Treatment 4:</t>
  </si>
  <si>
    <t>Treatment 5:</t>
  </si>
  <si>
    <t>Hot rolled at 760 C (1400 F) and furnace cooled; reheated to 700 C (1300 F) for 4 hr and water quenched.</t>
  </si>
  <si>
    <t>Hot rolled at 760 C (1400 F) and furnace cooled; reheated to 700 C (1300 F) for 4 hr and air cooled in a Vycor capsule.</t>
  </si>
  <si>
    <t>Hot rolled at 760 C (1400 F) and furnace cooled.</t>
  </si>
  <si>
    <t>Hot rolled at 760 C (1400 F) and furnace colled; reheated to 575 C (1070 F) for 24 hr and furnace cooled.</t>
  </si>
  <si>
    <t>Hot rolled at 900 C (1650 F) and water quenched from 900 C; reheated to 575 (1070 F) for 24 and furnace cooled.</t>
  </si>
  <si>
    <t>Ultimate</t>
  </si>
  <si>
    <t>Total Elongation</t>
  </si>
  <si>
    <t>Elongation to</t>
  </si>
  <si>
    <t>0.2 Per Cent Offset</t>
  </si>
  <si>
    <t>Yield Strength, psi</t>
  </si>
  <si>
    <r>
      <t>R</t>
    </r>
    <r>
      <rPr>
        <vertAlign val="subscript"/>
        <sz val="10"/>
        <color rgb="FF000000"/>
        <rFont val="Times New Roman"/>
        <family val="1"/>
      </rPr>
      <t>A</t>
    </r>
  </si>
  <si>
    <r>
      <rPr>
        <vertAlign val="superscript"/>
        <sz val="10"/>
        <color rgb="FF000000"/>
        <rFont val="Times New Roman"/>
        <family val="1"/>
      </rPr>
      <t>(a)</t>
    </r>
    <r>
      <rPr>
        <sz val="10"/>
        <color rgb="FF000000"/>
        <rFont val="Times New Roman"/>
        <family val="1"/>
      </rPr>
      <t xml:space="preserve"> From Reference 22.</t>
    </r>
  </si>
  <si>
    <t>Treatment</t>
  </si>
  <si>
    <t>Heat</t>
  </si>
  <si>
    <t>Strength,</t>
  </si>
  <si>
    <t>Maximum Load,</t>
  </si>
  <si>
    <t>in 1 In.,</t>
  </si>
  <si>
    <t>of Area,</t>
  </si>
  <si>
    <t>in 2 In.,</t>
  </si>
  <si>
    <t>Elongation</t>
  </si>
  <si>
    <t>Induction-Melted Fernald Uranium</t>
  </si>
  <si>
    <t>(a)</t>
  </si>
  <si>
    <t>Arc-Melted Derby Uranium</t>
  </si>
  <si>
    <r>
      <t>6.0</t>
    </r>
    <r>
      <rPr>
        <vertAlign val="superscript"/>
        <sz val="10"/>
        <color rgb="FF000000"/>
        <rFont val="Times New Roman"/>
        <family val="1"/>
      </rPr>
      <t xml:space="preserve"> (b)</t>
    </r>
  </si>
  <si>
    <r>
      <t>19.0</t>
    </r>
    <r>
      <rPr>
        <vertAlign val="superscript"/>
        <sz val="10"/>
        <color rgb="FF000000"/>
        <rFont val="Times New Roman"/>
        <family val="1"/>
      </rPr>
      <t xml:space="preserve"> (b)</t>
    </r>
  </si>
  <si>
    <t>(a) Specimens contained rolling defects.</t>
  </si>
  <si>
    <t>(b) Specimens broke in what appeared to be rolling defects.</t>
  </si>
  <si>
    <t>Evaluation of Data on Zirconium-Uranium Alloys (Report BMI-1030), Battelle Memorial Institute,</t>
  </si>
  <si>
    <t>Columbus, OH, 1955, pp. 47-68.</t>
  </si>
  <si>
    <t>Evaluation of the Properties and Behavior of Zirconium-Uranium Alloys (Report BMI-1350), Battelle</t>
  </si>
  <si>
    <t>Memorial Institute, Columbus, OH, 1959, pp. 55-77.</t>
  </si>
  <si>
    <r>
      <t>11.0</t>
    </r>
    <r>
      <rPr>
        <vertAlign val="superscript"/>
        <sz val="10"/>
        <color rgb="FF000000"/>
        <rFont val="Times New Roman"/>
        <family val="1"/>
      </rPr>
      <t xml:space="preserve"> (b)</t>
    </r>
  </si>
  <si>
    <r>
      <t>7.0</t>
    </r>
    <r>
      <rPr>
        <vertAlign val="superscript"/>
        <sz val="10"/>
        <color rgb="FF000000"/>
        <rFont val="Times New Roman"/>
        <family val="1"/>
      </rPr>
      <t xml:space="preserve"> (b)</t>
    </r>
  </si>
  <si>
    <t>370 C (700 F)</t>
  </si>
  <si>
    <t>TABLE 2.  TENSILE PROPERTIES OF ZIRCONIUM-URANIUM ALLOYS ANNEALED 24 HR AT 575 C (1065 F)</t>
  </si>
  <si>
    <t xml:space="preserve">Mean, MPa </t>
  </si>
  <si>
    <t xml:space="preserve">Var, MPa </t>
  </si>
  <si>
    <t>YS</t>
  </si>
  <si>
    <t>Mpa</t>
  </si>
  <si>
    <t>EL</t>
  </si>
  <si>
    <t>%</t>
  </si>
  <si>
    <t>UTS</t>
  </si>
  <si>
    <t>K</t>
  </si>
  <si>
    <t>UE(%)</t>
  </si>
  <si>
    <t>YS(MPa)</t>
  </si>
  <si>
    <t>UTS(MPa)</t>
  </si>
  <si>
    <t>Temperature</t>
  </si>
  <si>
    <r>
      <rPr>
        <vertAlign val="superscript"/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C</t>
    </r>
  </si>
  <si>
    <t>Vicker Hardness</t>
  </si>
  <si>
    <t>Source</t>
  </si>
  <si>
    <t>L.L.J. Marsh, Strength characteristics of zirconium-uranium alloys, in: F.A. Rough (Ed.) An</t>
  </si>
  <si>
    <r>
      <t>Vicker Hardness for</t>
    </r>
    <r>
      <rPr>
        <b/>
        <sz val="10"/>
        <color rgb="FF000000"/>
        <rFont val="Symbol"/>
        <family val="1"/>
        <charset val="2"/>
      </rPr>
      <t xml:space="preserve"> </t>
    </r>
    <r>
      <rPr>
        <b/>
        <sz val="10"/>
        <color rgb="FF000000"/>
        <rFont val="Times New Roman"/>
        <family val="1"/>
      </rPr>
      <t>U-50wt%Zr at Different Temperatures</t>
    </r>
  </si>
  <si>
    <r>
      <t>1.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Janney, Dawn E.  Metallic Fuels Handbook, Part 1: Alloys Based on U-Zr, Pu-Zr, U-Pu, or U-Pu-Zr, Including Those with Minor Actinides (Np, Am, Cm), Rare-earth Elements (La, Ce, Pr, Nd, Gd), and Y, 2018-08, INL/EXT-15-36520</t>
    </r>
  </si>
  <si>
    <t>kg/mm^2</t>
  </si>
  <si>
    <t>L.L.J. Marsh, Strength characteristics of uranium-zirconium alloys, in: A.A. Bauer (Ed.) An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</si>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</sst>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3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0"/>
      <color rgb="FF000000"/>
      <name val="Symbol"/>
      <family val="1"/>
      <charset val="2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8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Continuous" vertical="top"/>
    </xf>
    <xf numFmtId="0" fontId="0" fillId="0" borderId="0" xfId="0" applyFill="1" applyBorder="1" applyAlignment="1">
      <alignment horizontal="centerContinuous" vertical="top"/>
    </xf>
    <xf numFmtId="0" fontId="3" fillId="0" borderId="8" xfId="0" applyFont="1" applyFill="1" applyBorder="1" applyAlignment="1">
      <alignment horizontal="centerContinuous" vertical="top"/>
    </xf>
    <xf numFmtId="0" fontId="0" fillId="0" borderId="8" xfId="0" applyFill="1" applyBorder="1" applyAlignment="1">
      <alignment horizontal="centerContinuous" vertical="top"/>
    </xf>
    <xf numFmtId="0" fontId="3" fillId="0" borderId="8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left" vertical="top"/>
    </xf>
    <xf numFmtId="0" fontId="3" fillId="0" borderId="11" xfId="0" applyFont="1" applyFill="1" applyBorder="1" applyAlignment="1">
      <alignment horizontal="centerContinuous" vertical="top"/>
    </xf>
    <xf numFmtId="0" fontId="0" fillId="0" borderId="11" xfId="0" applyFill="1" applyBorder="1" applyAlignment="1">
      <alignment horizontal="centerContinuous" vertical="top"/>
    </xf>
    <xf numFmtId="0" fontId="3" fillId="0" borderId="0" xfId="0" applyFont="1" applyFill="1" applyBorder="1" applyAlignment="1">
      <alignment horizontal="centerContinuous"/>
    </xf>
    <xf numFmtId="0" fontId="0" fillId="0" borderId="8" xfId="0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Continuous" vertical="top"/>
    </xf>
    <xf numFmtId="164" fontId="0" fillId="0" borderId="0" xfId="0" applyNumberForma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12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0" fontId="0" fillId="0" borderId="12" xfId="0" applyFill="1" applyBorder="1" applyAlignment="1">
      <alignment horizontal="centerContinuous" vertical="top"/>
    </xf>
    <xf numFmtId="165" fontId="0" fillId="0" borderId="0" xfId="1" applyNumberFormat="1" applyFont="1" applyFill="1" applyBorder="1" applyAlignment="1">
      <alignment horizontal="center"/>
    </xf>
    <xf numFmtId="43" fontId="0" fillId="0" borderId="0" xfId="0" applyNumberFormat="1" applyFill="1" applyBorder="1" applyAlignment="1">
      <alignment horizontal="left" vertical="top"/>
    </xf>
    <xf numFmtId="43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11" fillId="0" borderId="0" xfId="0" applyNumberFormat="1" applyFont="1" applyFill="1" applyBorder="1" applyAlignment="1">
      <alignment vertical="center"/>
    </xf>
    <xf numFmtId="164" fontId="0" fillId="0" borderId="0" xfId="0" applyNumberForma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U-Zr Yield Strength</a:t>
            </a:r>
            <a:r>
              <a:rPr lang="en-US" baseline="0"/>
              <a:t> at 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'Table 14 and Notes'!$K$3:$K$39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5.5</c:v>
                </c:pt>
                <c:pt idx="4">
                  <c:v>5.8</c:v>
                </c:pt>
                <c:pt idx="5">
                  <c:v>10.9</c:v>
                </c:pt>
                <c:pt idx="6">
                  <c:v>11.5</c:v>
                </c:pt>
                <c:pt idx="8">
                  <c:v>21.9</c:v>
                </c:pt>
                <c:pt idx="9">
                  <c:v>31.4</c:v>
                </c:pt>
                <c:pt idx="10">
                  <c:v>39.700000000000003</c:v>
                </c:pt>
                <c:pt idx="11">
                  <c:v>41.7</c:v>
                </c:pt>
                <c:pt idx="12">
                  <c:v>50.5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59.5</c:v>
                </c:pt>
                <c:pt idx="19">
                  <c:v>60.6</c:v>
                </c:pt>
                <c:pt idx="20">
                  <c:v>70.400000000000006</c:v>
                </c:pt>
                <c:pt idx="21">
                  <c:v>71.7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80</c:v>
                </c:pt>
                <c:pt idx="28">
                  <c:v>80.8</c:v>
                </c:pt>
                <c:pt idx="29">
                  <c:v>89.4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100</c:v>
                </c:pt>
                <c:pt idx="36">
                  <c:v>100</c:v>
                </c:pt>
              </c:numCache>
            </c:numRef>
          </c:xVal>
          <c:yVal>
            <c:numRef>
              <c:f>'Table 14 and Notes'!$L$3:$L$39</c:f>
              <c:numCache>
                <c:formatCode>General</c:formatCode>
                <c:ptCount val="37"/>
                <c:pt idx="0">
                  <c:v>454.36468400000001</c:v>
                </c:pt>
                <c:pt idx="1">
                  <c:v>333.70638400000001</c:v>
                </c:pt>
                <c:pt idx="2">
                  <c:v>326.12214799999998</c:v>
                </c:pt>
                <c:pt idx="3">
                  <c:v>606.73887999999999</c:v>
                </c:pt>
                <c:pt idx="4">
                  <c:v>670.17067199999997</c:v>
                </c:pt>
                <c:pt idx="5">
                  <c:v>762.56045600000004</c:v>
                </c:pt>
                <c:pt idx="6">
                  <c:v>999.74019999999996</c:v>
                </c:pt>
                <c:pt idx="8">
                  <c:v>965.26639999999998</c:v>
                </c:pt>
                <c:pt idx="9">
                  <c:v>914.93465200000003</c:v>
                </c:pt>
                <c:pt idx="10">
                  <c:v>818.40801199999999</c:v>
                </c:pt>
                <c:pt idx="11">
                  <c:v>655.00220000000002</c:v>
                </c:pt>
                <c:pt idx="12">
                  <c:v>581.22826799999996</c:v>
                </c:pt>
                <c:pt idx="13">
                  <c:v>576.40193599999998</c:v>
                </c:pt>
                <c:pt idx="14">
                  <c:v>552.95975199999998</c:v>
                </c:pt>
                <c:pt idx="15">
                  <c:v>369.55913600000002</c:v>
                </c:pt>
                <c:pt idx="17">
                  <c:v>769.45521599999995</c:v>
                </c:pt>
                <c:pt idx="18">
                  <c:v>556.40713200000005</c:v>
                </c:pt>
                <c:pt idx="19">
                  <c:v>557.09660799999995</c:v>
                </c:pt>
                <c:pt idx="20">
                  <c:v>491.59638799999999</c:v>
                </c:pt>
                <c:pt idx="21">
                  <c:v>604.67045199999995</c:v>
                </c:pt>
                <c:pt idx="22">
                  <c:v>708.78132800000003</c:v>
                </c:pt>
                <c:pt idx="23">
                  <c:v>648.10744</c:v>
                </c:pt>
                <c:pt idx="24">
                  <c:v>411.61717199999998</c:v>
                </c:pt>
                <c:pt idx="25">
                  <c:v>561.23346400000003</c:v>
                </c:pt>
                <c:pt idx="27">
                  <c:v>598.46516799999995</c:v>
                </c:pt>
                <c:pt idx="28">
                  <c:v>589.50198</c:v>
                </c:pt>
                <c:pt idx="29">
                  <c:v>417.13297999999998</c:v>
                </c:pt>
                <c:pt idx="30">
                  <c:v>536.412328</c:v>
                </c:pt>
                <c:pt idx="31">
                  <c:v>375.76441999999997</c:v>
                </c:pt>
                <c:pt idx="32">
                  <c:v>281.30620800000003</c:v>
                </c:pt>
                <c:pt idx="33">
                  <c:v>607.42835600000001</c:v>
                </c:pt>
                <c:pt idx="34">
                  <c:v>405.41188799999998</c:v>
                </c:pt>
                <c:pt idx="35">
                  <c:v>184.090092</c:v>
                </c:pt>
                <c:pt idx="36">
                  <c:v>124.10568000000001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4-479A-BF9E-FF93AFAE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15088"/>
        <c:axId val="549521320"/>
      </c:scatterChart>
      <c:valAx>
        <c:axId val="5495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Zr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1320"/>
        <c:crosses val="autoZero"/>
        <c:crossBetween val="midCat"/>
      </c:valAx>
      <c:valAx>
        <c:axId val="5495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Strength,</a:t>
                </a:r>
                <a:r>
                  <a:rPr lang="en-US" baseline="0"/>
                  <a:t> MPa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37'!$C$10:$C$14</c:f>
              <c:numCache>
                <c:formatCode>General</c:formatCode>
                <c:ptCount val="5"/>
                <c:pt idx="0">
                  <c:v>923</c:v>
                </c:pt>
                <c:pt idx="1">
                  <c:v>873</c:v>
                </c:pt>
                <c:pt idx="2">
                  <c:v>773</c:v>
                </c:pt>
                <c:pt idx="3">
                  <c:v>573</c:v>
                </c:pt>
                <c:pt idx="4">
                  <c:v>298</c:v>
                </c:pt>
              </c:numCache>
            </c:numRef>
          </c:xVal>
          <c:yVal>
            <c:numRef>
              <c:f>'Figure 37'!$E$10:$E$14</c:f>
              <c:numCache>
                <c:formatCode>0.00</c:formatCode>
                <c:ptCount val="5"/>
                <c:pt idx="0">
                  <c:v>1.2787536009528289</c:v>
                </c:pt>
                <c:pt idx="1">
                  <c:v>2</c:v>
                </c:pt>
                <c:pt idx="2">
                  <c:v>2.2787536009528289</c:v>
                </c:pt>
                <c:pt idx="3">
                  <c:v>2.3979400086720375</c:v>
                </c:pt>
                <c:pt idx="4">
                  <c:v>2.4313637641589874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D-40DD-9E47-A6A223CC9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79672"/>
        <c:axId val="1059078688"/>
      </c:scatterChart>
      <c:valAx>
        <c:axId val="10590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78688"/>
        <c:crosses val="autoZero"/>
        <c:crossBetween val="midCat"/>
      </c:valAx>
      <c:valAx>
        <c:axId val="10590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Vicker Hardness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U-Zr Uniform Elongation </a:t>
            </a:r>
            <a:r>
              <a:rPr lang="en-US" baseline="0"/>
              <a:t>at 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14 and Notes'!$K$3:$K$39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5.5</c:v>
                </c:pt>
                <c:pt idx="4">
                  <c:v>5.8</c:v>
                </c:pt>
                <c:pt idx="5">
                  <c:v>10.9</c:v>
                </c:pt>
                <c:pt idx="6">
                  <c:v>11.5</c:v>
                </c:pt>
                <c:pt idx="8">
                  <c:v>21.9</c:v>
                </c:pt>
                <c:pt idx="9">
                  <c:v>31.4</c:v>
                </c:pt>
                <c:pt idx="10">
                  <c:v>39.700000000000003</c:v>
                </c:pt>
                <c:pt idx="11">
                  <c:v>41.7</c:v>
                </c:pt>
                <c:pt idx="12">
                  <c:v>50.5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59.5</c:v>
                </c:pt>
                <c:pt idx="19">
                  <c:v>60.6</c:v>
                </c:pt>
                <c:pt idx="20">
                  <c:v>70.400000000000006</c:v>
                </c:pt>
                <c:pt idx="21">
                  <c:v>71.7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80</c:v>
                </c:pt>
                <c:pt idx="28">
                  <c:v>80.8</c:v>
                </c:pt>
                <c:pt idx="29">
                  <c:v>89.4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100</c:v>
                </c:pt>
                <c:pt idx="36">
                  <c:v>100</c:v>
                </c:pt>
              </c:numCache>
            </c:numRef>
          </c:xVal>
          <c:yVal>
            <c:numRef>
              <c:f>'Table 14 and Notes'!$N$3:$N$39</c:f>
              <c:numCache>
                <c:formatCode>General</c:formatCode>
                <c:ptCount val="37"/>
                <c:pt idx="0">
                  <c:v>3.5</c:v>
                </c:pt>
                <c:pt idx="1">
                  <c:v>11</c:v>
                </c:pt>
                <c:pt idx="2">
                  <c:v>18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  <c:pt idx="12">
                  <c:v>4.5</c:v>
                </c:pt>
                <c:pt idx="18">
                  <c:v>3.6</c:v>
                </c:pt>
                <c:pt idx="19">
                  <c:v>9</c:v>
                </c:pt>
                <c:pt idx="20">
                  <c:v>14</c:v>
                </c:pt>
                <c:pt idx="21">
                  <c:v>4</c:v>
                </c:pt>
                <c:pt idx="27">
                  <c:v>24</c:v>
                </c:pt>
                <c:pt idx="28">
                  <c:v>10</c:v>
                </c:pt>
                <c:pt idx="34">
                  <c:v>16</c:v>
                </c:pt>
                <c:pt idx="35">
                  <c:v>34</c:v>
                </c:pt>
                <c:pt idx="36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4-479A-BF9E-FF93AFAE71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14 and Notes'!$K$3:$K$39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5.5</c:v>
                </c:pt>
                <c:pt idx="4">
                  <c:v>5.8</c:v>
                </c:pt>
                <c:pt idx="5">
                  <c:v>10.9</c:v>
                </c:pt>
                <c:pt idx="6">
                  <c:v>11.5</c:v>
                </c:pt>
                <c:pt idx="8">
                  <c:v>21.9</c:v>
                </c:pt>
                <c:pt idx="9">
                  <c:v>31.4</c:v>
                </c:pt>
                <c:pt idx="10">
                  <c:v>39.700000000000003</c:v>
                </c:pt>
                <c:pt idx="11">
                  <c:v>41.7</c:v>
                </c:pt>
                <c:pt idx="12">
                  <c:v>50.5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59.5</c:v>
                </c:pt>
                <c:pt idx="19">
                  <c:v>60.6</c:v>
                </c:pt>
                <c:pt idx="20">
                  <c:v>70.400000000000006</c:v>
                </c:pt>
                <c:pt idx="21">
                  <c:v>71.7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80</c:v>
                </c:pt>
                <c:pt idx="28">
                  <c:v>80.8</c:v>
                </c:pt>
                <c:pt idx="29">
                  <c:v>89.4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100</c:v>
                </c:pt>
                <c:pt idx="36">
                  <c:v>100</c:v>
                </c:pt>
              </c:numCache>
            </c:numRef>
          </c:xVal>
          <c:yVal>
            <c:numRef>
              <c:f>'Table 14 and Notes'!$O$3:$O$39</c:f>
              <c:numCache>
                <c:formatCode>General</c:formatCode>
                <c:ptCount val="37"/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7">
                  <c:v>4</c:v>
                </c:pt>
                <c:pt idx="22">
                  <c:v>16</c:v>
                </c:pt>
                <c:pt idx="23">
                  <c:v>17</c:v>
                </c:pt>
                <c:pt idx="24">
                  <c:v>23</c:v>
                </c:pt>
                <c:pt idx="25">
                  <c:v>3</c:v>
                </c:pt>
                <c:pt idx="30">
                  <c:v>8</c:v>
                </c:pt>
                <c:pt idx="31">
                  <c:v>17</c:v>
                </c:pt>
                <c:pt idx="32">
                  <c:v>32</c:v>
                </c:pt>
                <c:pt idx="3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6-47A2-99AA-C9F29446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15088"/>
        <c:axId val="549521320"/>
      </c:scatterChart>
      <c:valAx>
        <c:axId val="5495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Zr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1320"/>
        <c:crosses val="autoZero"/>
        <c:crossBetween val="midCat"/>
      </c:valAx>
      <c:valAx>
        <c:axId val="5495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UE,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U-Zr  Strength</a:t>
            </a:r>
            <a:r>
              <a:rPr lang="en-US" baseline="0"/>
              <a:t> at 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3308491153376"/>
          <c:y val="0.19892570528487571"/>
          <c:w val="0.81182906241328123"/>
          <c:h val="0.63547774312363581"/>
        </c:manualLayout>
      </c:layout>
      <c:scatterChart>
        <c:scatterStyle val="lineMarker"/>
        <c:varyColors val="0"/>
        <c:ser>
          <c:idx val="0"/>
          <c:order val="0"/>
          <c:tx>
            <c:v>Yield Strength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'Table 14 and Notes'!$K$3:$K$39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5.5</c:v>
                </c:pt>
                <c:pt idx="4">
                  <c:v>5.8</c:v>
                </c:pt>
                <c:pt idx="5">
                  <c:v>10.9</c:v>
                </c:pt>
                <c:pt idx="6">
                  <c:v>11.5</c:v>
                </c:pt>
                <c:pt idx="8">
                  <c:v>21.9</c:v>
                </c:pt>
                <c:pt idx="9">
                  <c:v>31.4</c:v>
                </c:pt>
                <c:pt idx="10">
                  <c:v>39.700000000000003</c:v>
                </c:pt>
                <c:pt idx="11">
                  <c:v>41.7</c:v>
                </c:pt>
                <c:pt idx="12">
                  <c:v>50.5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59.5</c:v>
                </c:pt>
                <c:pt idx="19">
                  <c:v>60.6</c:v>
                </c:pt>
                <c:pt idx="20">
                  <c:v>70.400000000000006</c:v>
                </c:pt>
                <c:pt idx="21">
                  <c:v>71.7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80</c:v>
                </c:pt>
                <c:pt idx="28">
                  <c:v>80.8</c:v>
                </c:pt>
                <c:pt idx="29">
                  <c:v>89.4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100</c:v>
                </c:pt>
                <c:pt idx="36">
                  <c:v>100</c:v>
                </c:pt>
              </c:numCache>
            </c:numRef>
          </c:xVal>
          <c:yVal>
            <c:numRef>
              <c:f>'Table 14 and Notes'!$L$3:$L$39</c:f>
              <c:numCache>
                <c:formatCode>General</c:formatCode>
                <c:ptCount val="37"/>
                <c:pt idx="0">
                  <c:v>454.36468400000001</c:v>
                </c:pt>
                <c:pt idx="1">
                  <c:v>333.70638400000001</c:v>
                </c:pt>
                <c:pt idx="2">
                  <c:v>326.12214799999998</c:v>
                </c:pt>
                <c:pt idx="3">
                  <c:v>606.73887999999999</c:v>
                </c:pt>
                <c:pt idx="4">
                  <c:v>670.17067199999997</c:v>
                </c:pt>
                <c:pt idx="5">
                  <c:v>762.56045600000004</c:v>
                </c:pt>
                <c:pt idx="6">
                  <c:v>999.74019999999996</c:v>
                </c:pt>
                <c:pt idx="8">
                  <c:v>965.26639999999998</c:v>
                </c:pt>
                <c:pt idx="9">
                  <c:v>914.93465200000003</c:v>
                </c:pt>
                <c:pt idx="10">
                  <c:v>818.40801199999999</c:v>
                </c:pt>
                <c:pt idx="11">
                  <c:v>655.00220000000002</c:v>
                </c:pt>
                <c:pt idx="12">
                  <c:v>581.22826799999996</c:v>
                </c:pt>
                <c:pt idx="13">
                  <c:v>576.40193599999998</c:v>
                </c:pt>
                <c:pt idx="14">
                  <c:v>552.95975199999998</c:v>
                </c:pt>
                <c:pt idx="15">
                  <c:v>369.55913600000002</c:v>
                </c:pt>
                <c:pt idx="17">
                  <c:v>769.45521599999995</c:v>
                </c:pt>
                <c:pt idx="18">
                  <c:v>556.40713200000005</c:v>
                </c:pt>
                <c:pt idx="19">
                  <c:v>557.09660799999995</c:v>
                </c:pt>
                <c:pt idx="20">
                  <c:v>491.59638799999999</c:v>
                </c:pt>
                <c:pt idx="21">
                  <c:v>604.67045199999995</c:v>
                </c:pt>
                <c:pt idx="22">
                  <c:v>708.78132800000003</c:v>
                </c:pt>
                <c:pt idx="23">
                  <c:v>648.10744</c:v>
                </c:pt>
                <c:pt idx="24">
                  <c:v>411.61717199999998</c:v>
                </c:pt>
                <c:pt idx="25">
                  <c:v>561.23346400000003</c:v>
                </c:pt>
                <c:pt idx="27">
                  <c:v>598.46516799999995</c:v>
                </c:pt>
                <c:pt idx="28">
                  <c:v>589.50198</c:v>
                </c:pt>
                <c:pt idx="29">
                  <c:v>417.13297999999998</c:v>
                </c:pt>
                <c:pt idx="30">
                  <c:v>536.412328</c:v>
                </c:pt>
                <c:pt idx="31">
                  <c:v>375.76441999999997</c:v>
                </c:pt>
                <c:pt idx="32">
                  <c:v>281.30620800000003</c:v>
                </c:pt>
                <c:pt idx="33">
                  <c:v>607.42835600000001</c:v>
                </c:pt>
                <c:pt idx="34">
                  <c:v>405.41188799999998</c:v>
                </c:pt>
                <c:pt idx="35">
                  <c:v>184.090092</c:v>
                </c:pt>
                <c:pt idx="36">
                  <c:v>124.10568000000001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4-479A-BF9E-FF93AFAE71E8}"/>
            </c:ext>
          </c:extLst>
        </c:ser>
        <c:ser>
          <c:idx val="1"/>
          <c:order val="1"/>
          <c:tx>
            <c:v>Ultimate Tensile Strength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'Table 14 and Notes'!$K$3:$K$39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5.5</c:v>
                </c:pt>
                <c:pt idx="4">
                  <c:v>5.8</c:v>
                </c:pt>
                <c:pt idx="5">
                  <c:v>10.9</c:v>
                </c:pt>
                <c:pt idx="6">
                  <c:v>11.5</c:v>
                </c:pt>
                <c:pt idx="8">
                  <c:v>21.9</c:v>
                </c:pt>
                <c:pt idx="9">
                  <c:v>31.4</c:v>
                </c:pt>
                <c:pt idx="10">
                  <c:v>39.700000000000003</c:v>
                </c:pt>
                <c:pt idx="11">
                  <c:v>41.7</c:v>
                </c:pt>
                <c:pt idx="12">
                  <c:v>50.5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59.5</c:v>
                </c:pt>
                <c:pt idx="19">
                  <c:v>60.6</c:v>
                </c:pt>
                <c:pt idx="20">
                  <c:v>70.400000000000006</c:v>
                </c:pt>
                <c:pt idx="21">
                  <c:v>71.7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80</c:v>
                </c:pt>
                <c:pt idx="28">
                  <c:v>80.8</c:v>
                </c:pt>
                <c:pt idx="29">
                  <c:v>89.4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100</c:v>
                </c:pt>
                <c:pt idx="36">
                  <c:v>100</c:v>
                </c:pt>
              </c:numCache>
            </c:numRef>
          </c:xVal>
          <c:yVal>
            <c:numRef>
              <c:f>'Table 14 and Notes'!$M$3:$M$39</c:f>
              <c:numCache>
                <c:formatCode>General</c:formatCode>
                <c:ptCount val="37"/>
                <c:pt idx="0">
                  <c:v>808.75534800000003</c:v>
                </c:pt>
                <c:pt idx="1">
                  <c:v>848.05547999999999</c:v>
                </c:pt>
                <c:pt idx="2">
                  <c:v>917.00307999999995</c:v>
                </c:pt>
                <c:pt idx="3">
                  <c:v>1116.9511199999999</c:v>
                </c:pt>
                <c:pt idx="4">
                  <c:v>1145.9091120000001</c:v>
                </c:pt>
                <c:pt idx="5">
                  <c:v>1125.2248320000001</c:v>
                </c:pt>
                <c:pt idx="6">
                  <c:v>1372.0572400000001</c:v>
                </c:pt>
                <c:pt idx="8">
                  <c:v>1234.1620399999999</c:v>
                </c:pt>
                <c:pt idx="9">
                  <c:v>1114.1932159999999</c:v>
                </c:pt>
                <c:pt idx="10">
                  <c:v>1084.545748</c:v>
                </c:pt>
                <c:pt idx="11">
                  <c:v>712.22870799999998</c:v>
                </c:pt>
                <c:pt idx="12">
                  <c:v>81.358168000000006</c:v>
                </c:pt>
                <c:pt idx="13">
                  <c:v>917.00307999999995</c:v>
                </c:pt>
                <c:pt idx="14">
                  <c:v>870.11871199999996</c:v>
                </c:pt>
                <c:pt idx="15">
                  <c:v>506.07538399999999</c:v>
                </c:pt>
                <c:pt idx="16">
                  <c:v>634.31791999999996</c:v>
                </c:pt>
                <c:pt idx="17">
                  <c:v>995.60334399999999</c:v>
                </c:pt>
                <c:pt idx="18">
                  <c:v>803.23954000000003</c:v>
                </c:pt>
                <c:pt idx="19">
                  <c:v>908.72936800000002</c:v>
                </c:pt>
                <c:pt idx="20">
                  <c:v>792.89739999999995</c:v>
                </c:pt>
                <c:pt idx="21">
                  <c:v>758.42359999999996</c:v>
                </c:pt>
                <c:pt idx="22">
                  <c:v>828.75015199999996</c:v>
                </c:pt>
                <c:pt idx="23">
                  <c:v>702.57604400000002</c:v>
                </c:pt>
                <c:pt idx="24">
                  <c:v>713.60766000000001</c:v>
                </c:pt>
                <c:pt idx="25">
                  <c:v>734.98141599999997</c:v>
                </c:pt>
                <c:pt idx="26">
                  <c:v>575.02298399999995</c:v>
                </c:pt>
                <c:pt idx="27">
                  <c:v>701.88656800000001</c:v>
                </c:pt>
                <c:pt idx="28">
                  <c:v>716.36556399999995</c:v>
                </c:pt>
                <c:pt idx="29">
                  <c:v>484.01215200000001</c:v>
                </c:pt>
                <c:pt idx="30">
                  <c:v>752.90779199999997</c:v>
                </c:pt>
                <c:pt idx="31">
                  <c:v>550.89132400000005</c:v>
                </c:pt>
                <c:pt idx="32">
                  <c:v>495.043768</c:v>
                </c:pt>
                <c:pt idx="33">
                  <c:v>728.08665599999995</c:v>
                </c:pt>
                <c:pt idx="34">
                  <c:v>581.22826799999996</c:v>
                </c:pt>
                <c:pt idx="35">
                  <c:v>370.93808799999999</c:v>
                </c:pt>
                <c:pt idx="36">
                  <c:v>253.03769199999999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F-4AC7-A67E-5834C768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15088"/>
        <c:axId val="549521320"/>
      </c:scatterChart>
      <c:valAx>
        <c:axId val="5495150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Zr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1320"/>
        <c:crosses val="autoZero"/>
        <c:crossBetween val="midCat"/>
      </c:valAx>
      <c:valAx>
        <c:axId val="5495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Strength,</a:t>
                </a:r>
                <a:r>
                  <a:rPr lang="en-US" baseline="0"/>
                  <a:t> MPa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UZr Yield Strength at 370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2'!$P$9:$P$20</c:f>
              <c:numCache>
                <c:formatCode>0.0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80.8</c:v>
                </c:pt>
                <c:pt idx="3">
                  <c:v>71.7</c:v>
                </c:pt>
                <c:pt idx="4">
                  <c:v>59.5</c:v>
                </c:pt>
                <c:pt idx="5">
                  <c:v>50.1</c:v>
                </c:pt>
                <c:pt idx="6">
                  <c:v>39.700000000000003</c:v>
                </c:pt>
                <c:pt idx="7">
                  <c:v>29.9</c:v>
                </c:pt>
                <c:pt idx="8">
                  <c:v>21.9</c:v>
                </c:pt>
                <c:pt idx="9">
                  <c:v>10.9</c:v>
                </c:pt>
                <c:pt idx="10">
                  <c:v>5.8</c:v>
                </c:pt>
                <c:pt idx="11">
                  <c:v>0</c:v>
                </c:pt>
              </c:numCache>
            </c:numRef>
          </c:xVal>
          <c:yVal>
            <c:numRef>
              <c:f>'Table 2'!$Q$9:$Q$20</c:f>
              <c:numCache>
                <c:formatCode>_(* #,##0.00_);_(* \(#,##0.00\);_(* "-"??_);_(@_)</c:formatCode>
                <c:ptCount val="12"/>
                <c:pt idx="0">
                  <c:v>72.394980000000004</c:v>
                </c:pt>
                <c:pt idx="1">
                  <c:v>301.99048800000003</c:v>
                </c:pt>
                <c:pt idx="2">
                  <c:v>477.80686800000001</c:v>
                </c:pt>
                <c:pt idx="3">
                  <c:v>509.522764</c:v>
                </c:pt>
                <c:pt idx="4">
                  <c:v>414.37507599999998</c:v>
                </c:pt>
                <c:pt idx="5">
                  <c:v>466.08577600000001</c:v>
                </c:pt>
                <c:pt idx="6">
                  <c:v>781.17630799999995</c:v>
                </c:pt>
                <c:pt idx="7">
                  <c:v>786.00264000000004</c:v>
                </c:pt>
                <c:pt idx="8">
                  <c:v>804.61849199999995</c:v>
                </c:pt>
                <c:pt idx="9">
                  <c:v>522.62280799999996</c:v>
                </c:pt>
                <c:pt idx="10">
                  <c:v>439.196212</c:v>
                </c:pt>
                <c:pt idx="11">
                  <c:v>186.84799599999999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D-402B-B88D-B4C0C0E3A14B}"/>
            </c:ext>
          </c:extLst>
        </c:ser>
        <c:ser>
          <c:idx val="1"/>
          <c:order val="1"/>
          <c:tx>
            <c:strRef>
              <c:f>'Table 2'!$F$23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2'!$P$24:$P$36</c:f>
              <c:numCache>
                <c:formatCode>0.0</c:formatCode>
                <c:ptCount val="13"/>
                <c:pt idx="0">
                  <c:v>100</c:v>
                </c:pt>
                <c:pt idx="1">
                  <c:v>89.4</c:v>
                </c:pt>
                <c:pt idx="2">
                  <c:v>80</c:v>
                </c:pt>
                <c:pt idx="3">
                  <c:v>70.400000000000006</c:v>
                </c:pt>
                <c:pt idx="4">
                  <c:v>60.6</c:v>
                </c:pt>
                <c:pt idx="5">
                  <c:v>50.5</c:v>
                </c:pt>
                <c:pt idx="6">
                  <c:v>41.7</c:v>
                </c:pt>
                <c:pt idx="7">
                  <c:v>31.4</c:v>
                </c:pt>
                <c:pt idx="8">
                  <c:v>20.5</c:v>
                </c:pt>
                <c:pt idx="9">
                  <c:v>11.5</c:v>
                </c:pt>
                <c:pt idx="10">
                  <c:v>5.5</c:v>
                </c:pt>
                <c:pt idx="11">
                  <c:v>2.4</c:v>
                </c:pt>
                <c:pt idx="12">
                  <c:v>0</c:v>
                </c:pt>
              </c:numCache>
            </c:numRef>
          </c:xVal>
          <c:yVal>
            <c:numRef>
              <c:f>'Table 2'!$Q$24:$Q$36</c:f>
              <c:numCache>
                <c:formatCode>_(* #,##0.00_);_(* \(#,##0.00\);_(* "-"??_);_(@_)</c:formatCode>
                <c:ptCount val="13"/>
                <c:pt idx="0">
                  <c:v>58.605460000000001</c:v>
                </c:pt>
                <c:pt idx="1">
                  <c:v>366.80123200000003</c:v>
                </c:pt>
                <c:pt idx="2">
                  <c:v>496.42272000000003</c:v>
                </c:pt>
                <c:pt idx="3">
                  <c:v>446.78044799999998</c:v>
                </c:pt>
                <c:pt idx="4">
                  <c:v>439.88568800000002</c:v>
                </c:pt>
                <c:pt idx="5">
                  <c:v>469.53315600000002</c:v>
                </c:pt>
                <c:pt idx="6">
                  <c:v>668.79172000000005</c:v>
                </c:pt>
                <c:pt idx="7">
                  <c:v>772.21312</c:v>
                </c:pt>
                <c:pt idx="8">
                  <c:v>854.95024000000001</c:v>
                </c:pt>
                <c:pt idx="9">
                  <c:v>694.99180799999999</c:v>
                </c:pt>
                <c:pt idx="10">
                  <c:v>348.18538000000001</c:v>
                </c:pt>
                <c:pt idx="11">
                  <c:v>242.00607600000001</c:v>
                </c:pt>
                <c:pt idx="12">
                  <c:v>146.85838799999999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DD-402B-B88D-B4C0C0E3A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80688"/>
        <c:axId val="815779376"/>
      </c:scatterChart>
      <c:valAx>
        <c:axId val="815780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Zr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79376"/>
        <c:crosses val="autoZero"/>
        <c:crossBetween val="midCat"/>
      </c:valAx>
      <c:valAx>
        <c:axId val="8157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Strength,</a:t>
                </a:r>
                <a:r>
                  <a:rPr lang="en-US" baseline="0"/>
                  <a:t> MPa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UZr Uniform Elongation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2'!$P$9:$P$20</c:f>
              <c:numCache>
                <c:formatCode>0.0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80.8</c:v>
                </c:pt>
                <c:pt idx="3">
                  <c:v>71.7</c:v>
                </c:pt>
                <c:pt idx="4">
                  <c:v>59.5</c:v>
                </c:pt>
                <c:pt idx="5">
                  <c:v>50.1</c:v>
                </c:pt>
                <c:pt idx="6">
                  <c:v>39.700000000000003</c:v>
                </c:pt>
                <c:pt idx="7">
                  <c:v>29.9</c:v>
                </c:pt>
                <c:pt idx="8">
                  <c:v>21.9</c:v>
                </c:pt>
                <c:pt idx="9">
                  <c:v>10.9</c:v>
                </c:pt>
                <c:pt idx="10">
                  <c:v>5.8</c:v>
                </c:pt>
                <c:pt idx="11">
                  <c:v>0</c:v>
                </c:pt>
              </c:numCache>
            </c:numRef>
          </c:xVal>
          <c:yVal>
            <c:numRef>
              <c:f>'Table 2'!$S$9:$S$20</c:f>
              <c:numCache>
                <c:formatCode>0.0</c:formatCode>
                <c:ptCount val="12"/>
                <c:pt idx="0">
                  <c:v>34</c:v>
                </c:pt>
                <c:pt idx="1">
                  <c:v>16</c:v>
                </c:pt>
                <c:pt idx="2">
                  <c:v>10</c:v>
                </c:pt>
                <c:pt idx="3">
                  <c:v>4</c:v>
                </c:pt>
                <c:pt idx="4">
                  <c:v>3.6</c:v>
                </c:pt>
                <c:pt idx="5">
                  <c:v>2.6</c:v>
                </c:pt>
                <c:pt idx="6">
                  <c:v>1.5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D-402B-B88D-B4C0C0E3A14B}"/>
            </c:ext>
          </c:extLst>
        </c:ser>
        <c:ser>
          <c:idx val="1"/>
          <c:order val="1"/>
          <c:tx>
            <c:strRef>
              <c:f>'Table 2'!$F$23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2'!$P$24:$P$36</c:f>
              <c:numCache>
                <c:formatCode>0.0</c:formatCode>
                <c:ptCount val="13"/>
                <c:pt idx="0">
                  <c:v>100</c:v>
                </c:pt>
                <c:pt idx="1">
                  <c:v>89.4</c:v>
                </c:pt>
                <c:pt idx="2">
                  <c:v>80</c:v>
                </c:pt>
                <c:pt idx="3">
                  <c:v>70.400000000000006</c:v>
                </c:pt>
                <c:pt idx="4">
                  <c:v>60.6</c:v>
                </c:pt>
                <c:pt idx="5">
                  <c:v>50.5</c:v>
                </c:pt>
                <c:pt idx="6">
                  <c:v>41.7</c:v>
                </c:pt>
                <c:pt idx="7">
                  <c:v>31.4</c:v>
                </c:pt>
                <c:pt idx="8">
                  <c:v>20.5</c:v>
                </c:pt>
                <c:pt idx="9">
                  <c:v>11.5</c:v>
                </c:pt>
                <c:pt idx="10">
                  <c:v>5.5</c:v>
                </c:pt>
                <c:pt idx="11">
                  <c:v>2.4</c:v>
                </c:pt>
                <c:pt idx="12">
                  <c:v>0</c:v>
                </c:pt>
              </c:numCache>
            </c:numRef>
          </c:xVal>
          <c:yVal>
            <c:numRef>
              <c:f>'Table 2'!$S$24:$S$36</c:f>
              <c:numCache>
                <c:formatCode>0.0</c:formatCode>
                <c:ptCount val="13"/>
                <c:pt idx="0">
                  <c:v>43</c:v>
                </c:pt>
                <c:pt idx="1">
                  <c:v>6</c:v>
                </c:pt>
                <c:pt idx="2">
                  <c:v>24</c:v>
                </c:pt>
                <c:pt idx="3">
                  <c:v>14</c:v>
                </c:pt>
                <c:pt idx="4">
                  <c:v>9</c:v>
                </c:pt>
                <c:pt idx="5">
                  <c:v>4.5</c:v>
                </c:pt>
                <c:pt idx="6">
                  <c:v>1</c:v>
                </c:pt>
                <c:pt idx="7">
                  <c:v>2</c:v>
                </c:pt>
                <c:pt idx="9">
                  <c:v>9</c:v>
                </c:pt>
                <c:pt idx="10">
                  <c:v>6</c:v>
                </c:pt>
                <c:pt idx="11">
                  <c:v>18</c:v>
                </c:pt>
                <c:pt idx="1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DD-402B-B88D-B4C0C0E3A14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'Table 2'!$P$9:$P$36</c:f>
              <c:numCache>
                <c:formatCode>0.0</c:formatCode>
                <c:ptCount val="28"/>
                <c:pt idx="0">
                  <c:v>100</c:v>
                </c:pt>
                <c:pt idx="1">
                  <c:v>90</c:v>
                </c:pt>
                <c:pt idx="2">
                  <c:v>80.8</c:v>
                </c:pt>
                <c:pt idx="3">
                  <c:v>71.7</c:v>
                </c:pt>
                <c:pt idx="4">
                  <c:v>59.5</c:v>
                </c:pt>
                <c:pt idx="5">
                  <c:v>50.1</c:v>
                </c:pt>
                <c:pt idx="6">
                  <c:v>39.700000000000003</c:v>
                </c:pt>
                <c:pt idx="7">
                  <c:v>29.9</c:v>
                </c:pt>
                <c:pt idx="8">
                  <c:v>21.9</c:v>
                </c:pt>
                <c:pt idx="9">
                  <c:v>10.9</c:v>
                </c:pt>
                <c:pt idx="10">
                  <c:v>5.8</c:v>
                </c:pt>
                <c:pt idx="11">
                  <c:v>0</c:v>
                </c:pt>
                <c:pt idx="15">
                  <c:v>100</c:v>
                </c:pt>
                <c:pt idx="16">
                  <c:v>89.4</c:v>
                </c:pt>
                <c:pt idx="17">
                  <c:v>80</c:v>
                </c:pt>
                <c:pt idx="18">
                  <c:v>70.400000000000006</c:v>
                </c:pt>
                <c:pt idx="19">
                  <c:v>60.6</c:v>
                </c:pt>
                <c:pt idx="20">
                  <c:v>50.5</c:v>
                </c:pt>
                <c:pt idx="21">
                  <c:v>41.7</c:v>
                </c:pt>
                <c:pt idx="22">
                  <c:v>31.4</c:v>
                </c:pt>
                <c:pt idx="23">
                  <c:v>20.5</c:v>
                </c:pt>
                <c:pt idx="24">
                  <c:v>11.5</c:v>
                </c:pt>
                <c:pt idx="25">
                  <c:v>5.5</c:v>
                </c:pt>
                <c:pt idx="26">
                  <c:v>2.4</c:v>
                </c:pt>
                <c:pt idx="27">
                  <c:v>0</c:v>
                </c:pt>
              </c:numCache>
            </c:numRef>
          </c:xVal>
          <c:yVal>
            <c:numRef>
              <c:f>'Table 2'!$T$9:$T$36</c:f>
              <c:numCache>
                <c:formatCode>0.0</c:formatCode>
                <c:ptCount val="28"/>
                <c:pt idx="0">
                  <c:v>30</c:v>
                </c:pt>
                <c:pt idx="1">
                  <c:v>5.6</c:v>
                </c:pt>
                <c:pt idx="2">
                  <c:v>5.7</c:v>
                </c:pt>
                <c:pt idx="3">
                  <c:v>8</c:v>
                </c:pt>
                <c:pt idx="4">
                  <c:v>3.5</c:v>
                </c:pt>
                <c:pt idx="5">
                  <c:v>6</c:v>
                </c:pt>
                <c:pt idx="6">
                  <c:v>0.5</c:v>
                </c:pt>
                <c:pt idx="7">
                  <c:v>2</c:v>
                </c:pt>
                <c:pt idx="8">
                  <c:v>4.3</c:v>
                </c:pt>
                <c:pt idx="9">
                  <c:v>6</c:v>
                </c:pt>
                <c:pt idx="10">
                  <c:v>9</c:v>
                </c:pt>
                <c:pt idx="11">
                  <c:v>16</c:v>
                </c:pt>
                <c:pt idx="15">
                  <c:v>42</c:v>
                </c:pt>
                <c:pt idx="16">
                  <c:v>0</c:v>
                </c:pt>
                <c:pt idx="17">
                  <c:v>5</c:v>
                </c:pt>
                <c:pt idx="18">
                  <c:v>20</c:v>
                </c:pt>
                <c:pt idx="19">
                  <c:v>22</c:v>
                </c:pt>
                <c:pt idx="20">
                  <c:v>22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17</c:v>
                </c:pt>
                <c:pt idx="2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0-459A-A6BC-A32858A2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80688"/>
        <c:axId val="815779376"/>
      </c:scatterChart>
      <c:valAx>
        <c:axId val="815780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Zr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79376"/>
        <c:crosses val="autoZero"/>
        <c:crossBetween val="midCat"/>
      </c:valAx>
      <c:valAx>
        <c:axId val="8157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UE,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UZr  Strength at 370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2'!$P$9:$P$20</c:f>
              <c:numCache>
                <c:formatCode>0.0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80.8</c:v>
                </c:pt>
                <c:pt idx="3">
                  <c:v>71.7</c:v>
                </c:pt>
                <c:pt idx="4">
                  <c:v>59.5</c:v>
                </c:pt>
                <c:pt idx="5">
                  <c:v>50.1</c:v>
                </c:pt>
                <c:pt idx="6">
                  <c:v>39.700000000000003</c:v>
                </c:pt>
                <c:pt idx="7">
                  <c:v>29.9</c:v>
                </c:pt>
                <c:pt idx="8">
                  <c:v>21.9</c:v>
                </c:pt>
                <c:pt idx="9">
                  <c:v>10.9</c:v>
                </c:pt>
                <c:pt idx="10">
                  <c:v>5.8</c:v>
                </c:pt>
                <c:pt idx="11">
                  <c:v>0</c:v>
                </c:pt>
              </c:numCache>
            </c:numRef>
          </c:xVal>
          <c:yVal>
            <c:numRef>
              <c:f>'Table 2'!$Q$9:$Q$20</c:f>
              <c:numCache>
                <c:formatCode>_(* #,##0.00_);_(* \(#,##0.00\);_(* "-"??_);_(@_)</c:formatCode>
                <c:ptCount val="12"/>
                <c:pt idx="0">
                  <c:v>72.394980000000004</c:v>
                </c:pt>
                <c:pt idx="1">
                  <c:v>301.99048800000003</c:v>
                </c:pt>
                <c:pt idx="2">
                  <c:v>477.80686800000001</c:v>
                </c:pt>
                <c:pt idx="3">
                  <c:v>509.522764</c:v>
                </c:pt>
                <c:pt idx="4">
                  <c:v>414.37507599999998</c:v>
                </c:pt>
                <c:pt idx="5">
                  <c:v>466.08577600000001</c:v>
                </c:pt>
                <c:pt idx="6">
                  <c:v>781.17630799999995</c:v>
                </c:pt>
                <c:pt idx="7">
                  <c:v>786.00264000000004</c:v>
                </c:pt>
                <c:pt idx="8">
                  <c:v>804.61849199999995</c:v>
                </c:pt>
                <c:pt idx="9">
                  <c:v>522.62280799999996</c:v>
                </c:pt>
                <c:pt idx="10">
                  <c:v>439.196212</c:v>
                </c:pt>
                <c:pt idx="11">
                  <c:v>186.84799599999999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D-402B-B88D-B4C0C0E3A14B}"/>
            </c:ext>
          </c:extLst>
        </c:ser>
        <c:ser>
          <c:idx val="1"/>
          <c:order val="1"/>
          <c:tx>
            <c:strRef>
              <c:f>'Table 2'!$F$23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2'!$P$24:$P$36</c:f>
              <c:numCache>
                <c:formatCode>0.0</c:formatCode>
                <c:ptCount val="13"/>
                <c:pt idx="0">
                  <c:v>100</c:v>
                </c:pt>
                <c:pt idx="1">
                  <c:v>89.4</c:v>
                </c:pt>
                <c:pt idx="2">
                  <c:v>80</c:v>
                </c:pt>
                <c:pt idx="3">
                  <c:v>70.400000000000006</c:v>
                </c:pt>
                <c:pt idx="4">
                  <c:v>60.6</c:v>
                </c:pt>
                <c:pt idx="5">
                  <c:v>50.5</c:v>
                </c:pt>
                <c:pt idx="6">
                  <c:v>41.7</c:v>
                </c:pt>
                <c:pt idx="7">
                  <c:v>31.4</c:v>
                </c:pt>
                <c:pt idx="8">
                  <c:v>20.5</c:v>
                </c:pt>
                <c:pt idx="9">
                  <c:v>11.5</c:v>
                </c:pt>
                <c:pt idx="10">
                  <c:v>5.5</c:v>
                </c:pt>
                <c:pt idx="11">
                  <c:v>2.4</c:v>
                </c:pt>
                <c:pt idx="12">
                  <c:v>0</c:v>
                </c:pt>
              </c:numCache>
            </c:numRef>
          </c:xVal>
          <c:yVal>
            <c:numRef>
              <c:f>'Table 2'!$Q$24:$Q$36</c:f>
              <c:numCache>
                <c:formatCode>_(* #,##0.00_);_(* \(#,##0.00\);_(* "-"??_);_(@_)</c:formatCode>
                <c:ptCount val="13"/>
                <c:pt idx="0">
                  <c:v>58.605460000000001</c:v>
                </c:pt>
                <c:pt idx="1">
                  <c:v>366.80123200000003</c:v>
                </c:pt>
                <c:pt idx="2">
                  <c:v>496.42272000000003</c:v>
                </c:pt>
                <c:pt idx="3">
                  <c:v>446.78044799999998</c:v>
                </c:pt>
                <c:pt idx="4">
                  <c:v>439.88568800000002</c:v>
                </c:pt>
                <c:pt idx="5">
                  <c:v>469.53315600000002</c:v>
                </c:pt>
                <c:pt idx="6">
                  <c:v>668.79172000000005</c:v>
                </c:pt>
                <c:pt idx="7">
                  <c:v>772.21312</c:v>
                </c:pt>
                <c:pt idx="8">
                  <c:v>854.95024000000001</c:v>
                </c:pt>
                <c:pt idx="9">
                  <c:v>694.99180799999999</c:v>
                </c:pt>
                <c:pt idx="10">
                  <c:v>348.18538000000001</c:v>
                </c:pt>
                <c:pt idx="11">
                  <c:v>242.00607600000001</c:v>
                </c:pt>
                <c:pt idx="12">
                  <c:v>146.85838799999999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DD-402B-B88D-B4C0C0E3A14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'Table 2'!$P$9:$P$20</c:f>
              <c:numCache>
                <c:formatCode>0.0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80.8</c:v>
                </c:pt>
                <c:pt idx="3">
                  <c:v>71.7</c:v>
                </c:pt>
                <c:pt idx="4">
                  <c:v>59.5</c:v>
                </c:pt>
                <c:pt idx="5">
                  <c:v>50.1</c:v>
                </c:pt>
                <c:pt idx="6">
                  <c:v>39.700000000000003</c:v>
                </c:pt>
                <c:pt idx="7">
                  <c:v>29.9</c:v>
                </c:pt>
                <c:pt idx="8">
                  <c:v>21.9</c:v>
                </c:pt>
                <c:pt idx="9">
                  <c:v>10.9</c:v>
                </c:pt>
                <c:pt idx="10">
                  <c:v>5.8</c:v>
                </c:pt>
                <c:pt idx="11">
                  <c:v>0</c:v>
                </c:pt>
              </c:numCache>
            </c:numRef>
          </c:xVal>
          <c:yVal>
            <c:numRef>
              <c:f>'Table 2'!$R$9:$R$20</c:f>
              <c:numCache>
                <c:formatCode>_(* #,##0.00_);_(* \(#,##0.00\);_(* "-"??_);_(@_)</c:formatCode>
                <c:ptCount val="12"/>
                <c:pt idx="0">
                  <c:v>154.442624</c:v>
                </c:pt>
                <c:pt idx="1">
                  <c:v>420.58035999999998</c:v>
                </c:pt>
                <c:pt idx="2">
                  <c:v>552.27027599999997</c:v>
                </c:pt>
                <c:pt idx="3">
                  <c:v>645.34953599999994</c:v>
                </c:pt>
                <c:pt idx="4">
                  <c:v>648.79691600000001</c:v>
                </c:pt>
                <c:pt idx="5">
                  <c:v>598.46516799999995</c:v>
                </c:pt>
                <c:pt idx="6">
                  <c:v>866.67133200000001</c:v>
                </c:pt>
                <c:pt idx="7">
                  <c:v>999.74019999999996</c:v>
                </c:pt>
                <c:pt idx="8">
                  <c:v>945.96107199999994</c:v>
                </c:pt>
                <c:pt idx="9">
                  <c:v>694.99180799999999</c:v>
                </c:pt>
                <c:pt idx="10">
                  <c:v>583.296696</c:v>
                </c:pt>
                <c:pt idx="11">
                  <c:v>238.21395799999999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B-46C7-94AC-1AD79F3789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'Table 2'!$P$24:$P$36</c:f>
              <c:numCache>
                <c:formatCode>0.0</c:formatCode>
                <c:ptCount val="13"/>
                <c:pt idx="0">
                  <c:v>100</c:v>
                </c:pt>
                <c:pt idx="1">
                  <c:v>89.4</c:v>
                </c:pt>
                <c:pt idx="2">
                  <c:v>80</c:v>
                </c:pt>
                <c:pt idx="3">
                  <c:v>70.400000000000006</c:v>
                </c:pt>
                <c:pt idx="4">
                  <c:v>60.6</c:v>
                </c:pt>
                <c:pt idx="5">
                  <c:v>50.5</c:v>
                </c:pt>
                <c:pt idx="6">
                  <c:v>41.7</c:v>
                </c:pt>
                <c:pt idx="7">
                  <c:v>31.4</c:v>
                </c:pt>
                <c:pt idx="8">
                  <c:v>20.5</c:v>
                </c:pt>
                <c:pt idx="9">
                  <c:v>11.5</c:v>
                </c:pt>
                <c:pt idx="10">
                  <c:v>5.5</c:v>
                </c:pt>
                <c:pt idx="11">
                  <c:v>2.4</c:v>
                </c:pt>
                <c:pt idx="12">
                  <c:v>0</c:v>
                </c:pt>
              </c:numCache>
            </c:numRef>
          </c:xVal>
          <c:yVal>
            <c:numRef>
              <c:f>'Table 2'!$R$24:$R$36</c:f>
              <c:numCache>
                <c:formatCode>_(* #,##0.00_);_(* \(#,##0.00\);_(* "-"??_);_(@_)</c:formatCode>
                <c:ptCount val="13"/>
                <c:pt idx="0">
                  <c:v>119.279348</c:v>
                </c:pt>
                <c:pt idx="1">
                  <c:v>442.64359200000001</c:v>
                </c:pt>
                <c:pt idx="2">
                  <c:v>537.10180400000002</c:v>
                </c:pt>
                <c:pt idx="3">
                  <c:v>595.70726400000001</c:v>
                </c:pt>
                <c:pt idx="4">
                  <c:v>674.30752800000005</c:v>
                </c:pt>
                <c:pt idx="5">
                  <c:v>662.58643600000005</c:v>
                </c:pt>
                <c:pt idx="6">
                  <c:v>794.96582799999999</c:v>
                </c:pt>
                <c:pt idx="7">
                  <c:v>1001.119152</c:v>
                </c:pt>
                <c:pt idx="8">
                  <c:v>932.17155200000002</c:v>
                </c:pt>
                <c:pt idx="9">
                  <c:v>846.67652799999996</c:v>
                </c:pt>
                <c:pt idx="10">
                  <c:v>530.89652000000001</c:v>
                </c:pt>
                <c:pt idx="11">
                  <c:v>333.70638400000001</c:v>
                </c:pt>
                <c:pt idx="12">
                  <c:v>216.495464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B-46C7-94AC-1AD79F37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80688"/>
        <c:axId val="815779376"/>
      </c:scatterChart>
      <c:valAx>
        <c:axId val="815780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Zr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79376"/>
        <c:crosses val="autoZero"/>
        <c:crossBetween val="midCat"/>
      </c:valAx>
      <c:valAx>
        <c:axId val="8157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Strength,</a:t>
                </a:r>
                <a:r>
                  <a:rPr lang="en-US" baseline="0"/>
                  <a:t> MPa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9.3211752786220875E-2"/>
          <c:w val="0.80596062992125983"/>
          <c:h val="0.726835634907338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37'!$C$5:$C$14</c:f>
              <c:numCache>
                <c:formatCode>General</c:formatCode>
                <c:ptCount val="10"/>
                <c:pt idx="0">
                  <c:v>1173</c:v>
                </c:pt>
                <c:pt idx="1">
                  <c:v>1123</c:v>
                </c:pt>
                <c:pt idx="2">
                  <c:v>1073</c:v>
                </c:pt>
                <c:pt idx="3">
                  <c:v>1023</c:v>
                </c:pt>
                <c:pt idx="4">
                  <c:v>973</c:v>
                </c:pt>
                <c:pt idx="5">
                  <c:v>923</c:v>
                </c:pt>
                <c:pt idx="6">
                  <c:v>873</c:v>
                </c:pt>
                <c:pt idx="7">
                  <c:v>773</c:v>
                </c:pt>
                <c:pt idx="8">
                  <c:v>573</c:v>
                </c:pt>
                <c:pt idx="9">
                  <c:v>298</c:v>
                </c:pt>
              </c:numCache>
            </c:numRef>
          </c:xVal>
          <c:yVal>
            <c:numRef>
              <c:f>'Figure 37'!$D$5:$D$14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19</c:v>
                </c:pt>
                <c:pt idx="6">
                  <c:v>100</c:v>
                </c:pt>
                <c:pt idx="7">
                  <c:v>190</c:v>
                </c:pt>
                <c:pt idx="8">
                  <c:v>250</c:v>
                </c:pt>
                <c:pt idx="9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D-40DD-9E47-A6A223CC9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79672"/>
        <c:axId val="1059078688"/>
      </c:scatterChart>
      <c:valAx>
        <c:axId val="10590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78688"/>
        <c:crosses val="autoZero"/>
        <c:crossBetween val="midCat"/>
      </c:valAx>
      <c:valAx>
        <c:axId val="10590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Vicker Hardness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37'!$C$10:$C$14</c:f>
              <c:numCache>
                <c:formatCode>General</c:formatCode>
                <c:ptCount val="5"/>
                <c:pt idx="0">
                  <c:v>923</c:v>
                </c:pt>
                <c:pt idx="1">
                  <c:v>873</c:v>
                </c:pt>
                <c:pt idx="2">
                  <c:v>773</c:v>
                </c:pt>
                <c:pt idx="3">
                  <c:v>573</c:v>
                </c:pt>
                <c:pt idx="4">
                  <c:v>298</c:v>
                </c:pt>
              </c:numCache>
            </c:numRef>
          </c:xVal>
          <c:yVal>
            <c:numRef>
              <c:f>'Figure 37'!$D$10:$D$14</c:f>
              <c:numCache>
                <c:formatCode>General</c:formatCode>
                <c:ptCount val="5"/>
                <c:pt idx="0">
                  <c:v>19</c:v>
                </c:pt>
                <c:pt idx="1">
                  <c:v>100</c:v>
                </c:pt>
                <c:pt idx="2">
                  <c:v>190</c:v>
                </c:pt>
                <c:pt idx="3">
                  <c:v>250</c:v>
                </c:pt>
                <c:pt idx="4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D-40DD-9E47-A6A223CC9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79672"/>
        <c:axId val="1059078688"/>
      </c:scatterChart>
      <c:valAx>
        <c:axId val="10590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78688"/>
        <c:crosses val="autoZero"/>
        <c:crossBetween val="midCat"/>
      </c:valAx>
      <c:valAx>
        <c:axId val="10590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Vicker Hardness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'Figure 37'!$C$5:$C$14</c:f>
              <c:numCache>
                <c:formatCode>General</c:formatCode>
                <c:ptCount val="10"/>
                <c:pt idx="0">
                  <c:v>1173</c:v>
                </c:pt>
                <c:pt idx="1">
                  <c:v>1123</c:v>
                </c:pt>
                <c:pt idx="2">
                  <c:v>1073</c:v>
                </c:pt>
                <c:pt idx="3">
                  <c:v>1023</c:v>
                </c:pt>
                <c:pt idx="4">
                  <c:v>973</c:v>
                </c:pt>
                <c:pt idx="5">
                  <c:v>923</c:v>
                </c:pt>
                <c:pt idx="6">
                  <c:v>873</c:v>
                </c:pt>
                <c:pt idx="7">
                  <c:v>773</c:v>
                </c:pt>
                <c:pt idx="8">
                  <c:v>573</c:v>
                </c:pt>
                <c:pt idx="9">
                  <c:v>298</c:v>
                </c:pt>
              </c:numCache>
            </c:numRef>
          </c:xVal>
          <c:yVal>
            <c:numRef>
              <c:f>'Figure 37'!$E$5:$E$14</c:f>
              <c:numCache>
                <c:formatCode>0.00</c:formatCode>
                <c:ptCount val="10"/>
                <c:pt idx="0">
                  <c:v>0.69897000433601886</c:v>
                </c:pt>
                <c:pt idx="1">
                  <c:v>0.77815125038364363</c:v>
                </c:pt>
                <c:pt idx="2">
                  <c:v>0.90308998699194354</c:v>
                </c:pt>
                <c:pt idx="3">
                  <c:v>0.95424250943932487</c:v>
                </c:pt>
                <c:pt idx="4">
                  <c:v>1.0791812460476249</c:v>
                </c:pt>
                <c:pt idx="5">
                  <c:v>1.2787536009528289</c:v>
                </c:pt>
                <c:pt idx="6">
                  <c:v>2</c:v>
                </c:pt>
                <c:pt idx="7">
                  <c:v>2.2787536009528289</c:v>
                </c:pt>
                <c:pt idx="8">
                  <c:v>2.3979400086720375</c:v>
                </c:pt>
                <c:pt idx="9">
                  <c:v>2.4313637641589874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D-40DD-9E47-A6A223CC9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79672"/>
        <c:axId val="1059078688"/>
      </c:scatterChart>
      <c:valAx>
        <c:axId val="10590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78688"/>
        <c:crosses val="autoZero"/>
        <c:crossBetween val="midCat"/>
      </c:valAx>
      <c:valAx>
        <c:axId val="10590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Vicker Hardness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285749</xdr:colOff>
      <xdr:row>1</xdr:row>
      <xdr:rowOff>520211</xdr:rowOff>
    </xdr:from>
    <xdr:to>
      <xdr:col>25</xdr:col>
      <xdr:colOff>43961</xdr:colOff>
      <xdr:row>22</xdr:row>
      <xdr:rowOff>12454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1D9D7-F0AD-4569-88A4-C542D2A35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340701</xdr:colOff>
      <xdr:row>22</xdr:row>
      <xdr:rowOff>76200</xdr:rowOff>
    </xdr:from>
    <xdr:to>
      <xdr:col>24</xdr:col>
      <xdr:colOff>514350</xdr:colOff>
      <xdr:row>43</xdr:row>
      <xdr:rowOff>61545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480F2-6D60-4E1D-9948-010DDACF3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126627</xdr:colOff>
      <xdr:row>1</xdr:row>
      <xdr:rowOff>534218</xdr:rowOff>
    </xdr:from>
    <xdr:to>
      <xdr:col>33</xdr:col>
      <xdr:colOff>524694</xdr:colOff>
      <xdr:row>22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28CBDF-6E60-4A2C-982D-ECC32EA36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397567</xdr:colOff>
      <xdr:row>4</xdr:row>
      <xdr:rowOff>115127</xdr:rowOff>
    </xdr:from>
    <xdr:to>
      <xdr:col>29</xdr:col>
      <xdr:colOff>198784</xdr:colOff>
      <xdr:row>20</xdr:row>
      <xdr:rowOff>108501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CEF40-3A30-4859-8E8A-4B7E96D86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414131</xdr:colOff>
      <xdr:row>20</xdr:row>
      <xdr:rowOff>148257</xdr:rowOff>
    </xdr:from>
    <xdr:to>
      <xdr:col>29</xdr:col>
      <xdr:colOff>215348</xdr:colOff>
      <xdr:row>36</xdr:row>
      <xdr:rowOff>149085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B9A67-0024-49FE-B458-44F927E4D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273328</xdr:colOff>
      <xdr:row>4</xdr:row>
      <xdr:rowOff>73714</xdr:rowOff>
    </xdr:from>
    <xdr:to>
      <xdr:col>38</xdr:col>
      <xdr:colOff>74546</xdr:colOff>
      <xdr:row>20</xdr:row>
      <xdr:rowOff>132522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476849-B2AD-452F-AA2E-B52A75A5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496411</xdr:colOff>
      <xdr:row>42</xdr:row>
      <xdr:rowOff>105739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E54D4B-776C-410E-8F70-A2D9AC03B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64011" cy="69065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3</xdr:row>
      <xdr:rowOff>85725</xdr:rowOff>
    </xdr:from>
    <xdr:to>
      <xdr:col>24</xdr:col>
      <xdr:colOff>328612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68571-107C-4A0E-A20D-20A8F5113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452436</xdr:colOff>
      <xdr:row>3</xdr:row>
      <xdr:rowOff>85725</xdr:rowOff>
    </xdr:from>
    <xdr:to>
      <xdr:col>33</xdr:col>
      <xdr:colOff>171449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EF78-412E-4F5A-A288-E120314AC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128587</xdr:colOff>
      <xdr:row>24</xdr:row>
      <xdr:rowOff>47625</xdr:rowOff>
    </xdr:from>
    <xdr:to>
      <xdr:col>24</xdr:col>
      <xdr:colOff>433387</xdr:colOff>
      <xdr:row>43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A60676-10F8-4C20-99D0-1A60439F6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119062</xdr:colOff>
      <xdr:row>23</xdr:row>
      <xdr:rowOff>57150</xdr:rowOff>
    </xdr:from>
    <xdr:to>
      <xdr:col>33</xdr:col>
      <xdr:colOff>423862</xdr:colOff>
      <xdr:row>42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304EE-8E87-4D7D-8448-B46A970F3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285750</xdr:colOff>
      <xdr:row>43</xdr:row>
      <xdr:rowOff>142875</xdr:rowOff>
    </xdr:from>
    <xdr:to>
      <xdr:col>22</xdr:col>
      <xdr:colOff>477244</xdr:colOff>
      <xdr:row>87</xdr:row>
      <xdr:rowOff>29553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B0752C-1723-4B10-B938-4ADFD088E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2125" y="7258050"/>
          <a:ext cx="7125694" cy="7011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C9A2-1B4E-49CD-963C-0BCBE702AC28}">
  <sheetPr codeName="Sheet1"/>
  <dimension ref="A1:O69"/>
  <sheetViews>
    <sheetView topLeftCell="A25" zoomScaleNormal="100" workbookViewId="0">
      <selection activeCell="J28" sqref="J28"/>
    </sheetView>
  </sheetViews>
  <sheetFormatPr defaultRowHeight="12.75" x14ac:dyDescent="0.2"/>
  <cols>
    <col min="1" max="1" width="11.1640625" customWidth="1"/>
    <col min="2" max="2" width="9.83203125" customWidth="1"/>
    <col min="3" max="3" width="10" customWidth="1"/>
    <col min="4" max="4" width="12.5" customWidth="1"/>
    <col min="5" max="5" width="9.83203125" customWidth="1"/>
    <col min="9" max="9" width="11.83203125" customWidth="1"/>
    <col min="10" max="10" width="16.83203125" customWidth="1"/>
    <col min="11" max="11" width="9.83203125" bestFit="1" customWidth="1"/>
    <col min="12" max="13" width="11.5" customWidth="1"/>
  </cols>
  <sheetData>
    <row r="1" spans="1:15" x14ac:dyDescent="0.2">
      <c r="A1" s="2" t="s">
        <v>62</v>
      </c>
    </row>
    <row r="2" spans="1:15" s="1" customFormat="1" ht="49.9" customHeight="1" x14ac:dyDescent="0.2">
      <c r="A2" s="3" t="s">
        <v>53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60</v>
      </c>
      <c r="I2" s="3" t="s">
        <v>61</v>
      </c>
      <c r="L2" s="1" t="s">
        <v>139</v>
      </c>
      <c r="M2" s="1" t="s">
        <v>140</v>
      </c>
      <c r="N2" s="1" t="s">
        <v>138</v>
      </c>
      <c r="O2" s="1" t="s">
        <v>138</v>
      </c>
    </row>
    <row r="3" spans="1:15" x14ac:dyDescent="0.2">
      <c r="A3" s="4" t="s">
        <v>13</v>
      </c>
      <c r="B3" s="5">
        <v>65900</v>
      </c>
      <c r="C3" s="5">
        <v>117300</v>
      </c>
      <c r="D3" s="5" t="s">
        <v>36</v>
      </c>
      <c r="E3" s="5">
        <v>3.5</v>
      </c>
      <c r="F3" s="5">
        <v>4.9000000000000004</v>
      </c>
      <c r="G3" s="5">
        <v>265</v>
      </c>
      <c r="H3" s="5" t="s">
        <v>37</v>
      </c>
      <c r="I3" s="5" t="s">
        <v>44</v>
      </c>
      <c r="K3">
        <v>0</v>
      </c>
      <c r="L3">
        <f>B3*6894.76/1000000</f>
        <v>454.36468400000001</v>
      </c>
      <c r="M3">
        <f>C3*6894.76/1000000</f>
        <v>808.75534800000003</v>
      </c>
      <c r="N3">
        <f t="shared" ref="N3:N9" si="0">E3</f>
        <v>3.5</v>
      </c>
    </row>
    <row r="4" spans="1:15" x14ac:dyDescent="0.2">
      <c r="A4" s="4" t="s">
        <v>13</v>
      </c>
      <c r="B4" s="5">
        <v>48400</v>
      </c>
      <c r="C4" s="5">
        <v>123000</v>
      </c>
      <c r="D4" s="5" t="s">
        <v>36</v>
      </c>
      <c r="E4" s="5">
        <v>11</v>
      </c>
      <c r="F4" s="5" t="s">
        <v>36</v>
      </c>
      <c r="G4" s="5">
        <v>263</v>
      </c>
      <c r="H4" s="5" t="s">
        <v>38</v>
      </c>
      <c r="I4" s="5" t="s">
        <v>44</v>
      </c>
      <c r="K4">
        <v>0</v>
      </c>
      <c r="L4">
        <f t="shared" ref="L4:L39" si="1">B4*6894.76/1000000</f>
        <v>333.70638400000001</v>
      </c>
      <c r="M4">
        <f t="shared" ref="M4:M39" si="2">C4*6894.76/1000000</f>
        <v>848.05547999999999</v>
      </c>
      <c r="N4">
        <f t="shared" si="0"/>
        <v>11</v>
      </c>
    </row>
    <row r="5" spans="1:15" x14ac:dyDescent="0.2">
      <c r="A5" s="4" t="s">
        <v>15</v>
      </c>
      <c r="B5" s="5">
        <v>47300</v>
      </c>
      <c r="C5" s="5">
        <v>133000</v>
      </c>
      <c r="D5" s="5" t="s">
        <v>36</v>
      </c>
      <c r="E5" s="5">
        <v>18</v>
      </c>
      <c r="F5" s="5">
        <v>21</v>
      </c>
      <c r="G5" s="5">
        <v>283</v>
      </c>
      <c r="H5" s="5" t="s">
        <v>38</v>
      </c>
      <c r="I5" s="5" t="s">
        <v>44</v>
      </c>
      <c r="K5">
        <v>2.4</v>
      </c>
      <c r="L5">
        <f t="shared" si="1"/>
        <v>326.12214799999998</v>
      </c>
      <c r="M5">
        <f t="shared" si="2"/>
        <v>917.00307999999995</v>
      </c>
      <c r="N5">
        <f t="shared" si="0"/>
        <v>18</v>
      </c>
    </row>
    <row r="6" spans="1:15" x14ac:dyDescent="0.2">
      <c r="A6" s="4" t="s">
        <v>14</v>
      </c>
      <c r="B6" s="5">
        <v>88000</v>
      </c>
      <c r="C6" s="5">
        <v>162000</v>
      </c>
      <c r="D6" s="5" t="s">
        <v>36</v>
      </c>
      <c r="E6" s="5">
        <v>6</v>
      </c>
      <c r="F6" s="5">
        <v>7.5</v>
      </c>
      <c r="G6" s="5">
        <v>307</v>
      </c>
      <c r="H6" s="5" t="s">
        <v>38</v>
      </c>
      <c r="I6" s="5" t="s">
        <v>44</v>
      </c>
      <c r="K6">
        <v>5.5</v>
      </c>
      <c r="L6">
        <f t="shared" si="1"/>
        <v>606.73887999999999</v>
      </c>
      <c r="M6">
        <f t="shared" si="2"/>
        <v>1116.9511199999999</v>
      </c>
      <c r="N6">
        <f t="shared" si="0"/>
        <v>6</v>
      </c>
    </row>
    <row r="7" spans="1:15" x14ac:dyDescent="0.2">
      <c r="A7" s="4" t="s">
        <v>16</v>
      </c>
      <c r="B7" s="5">
        <v>97200</v>
      </c>
      <c r="C7" s="5">
        <v>166200</v>
      </c>
      <c r="D7" s="5" t="s">
        <v>36</v>
      </c>
      <c r="E7" s="5">
        <v>5</v>
      </c>
      <c r="F7" s="5">
        <v>6</v>
      </c>
      <c r="G7" s="5">
        <v>347</v>
      </c>
      <c r="H7" s="5" t="s">
        <v>37</v>
      </c>
      <c r="I7" s="5" t="s">
        <v>44</v>
      </c>
      <c r="K7">
        <v>5.8</v>
      </c>
      <c r="L7">
        <f t="shared" si="1"/>
        <v>670.17067199999997</v>
      </c>
      <c r="M7">
        <f t="shared" si="2"/>
        <v>1145.9091120000001</v>
      </c>
      <c r="N7">
        <f t="shared" si="0"/>
        <v>5</v>
      </c>
    </row>
    <row r="8" spans="1:15" x14ac:dyDescent="0.2">
      <c r="A8" s="4" t="s">
        <v>26</v>
      </c>
      <c r="B8" s="5">
        <v>110600</v>
      </c>
      <c r="C8" s="5">
        <v>163200</v>
      </c>
      <c r="D8" s="5" t="s">
        <v>36</v>
      </c>
      <c r="E8" s="5">
        <v>5</v>
      </c>
      <c r="F8" s="5">
        <v>6</v>
      </c>
      <c r="G8" s="5">
        <v>363</v>
      </c>
      <c r="H8" s="5" t="s">
        <v>37</v>
      </c>
      <c r="I8" s="5" t="s">
        <v>44</v>
      </c>
      <c r="K8">
        <v>10.9</v>
      </c>
      <c r="L8">
        <f t="shared" si="1"/>
        <v>762.56045600000004</v>
      </c>
      <c r="M8">
        <f t="shared" si="2"/>
        <v>1125.2248320000001</v>
      </c>
      <c r="N8">
        <f t="shared" si="0"/>
        <v>5</v>
      </c>
    </row>
    <row r="9" spans="1:15" x14ac:dyDescent="0.2">
      <c r="A9" s="4" t="s">
        <v>17</v>
      </c>
      <c r="B9" s="5">
        <v>145000</v>
      </c>
      <c r="C9" s="5">
        <v>199000</v>
      </c>
      <c r="D9" s="5" t="s">
        <v>36</v>
      </c>
      <c r="E9" s="5">
        <v>9</v>
      </c>
      <c r="F9" s="5" t="s">
        <v>36</v>
      </c>
      <c r="G9" s="5">
        <v>359</v>
      </c>
      <c r="H9" s="5" t="s">
        <v>38</v>
      </c>
      <c r="I9" s="5" t="s">
        <v>44</v>
      </c>
      <c r="K9">
        <v>11.5</v>
      </c>
      <c r="L9">
        <f t="shared" si="1"/>
        <v>999.74019999999996</v>
      </c>
      <c r="M9">
        <f t="shared" si="2"/>
        <v>1372.0572400000001</v>
      </c>
      <c r="N9">
        <f t="shared" si="0"/>
        <v>9</v>
      </c>
    </row>
    <row r="10" spans="1:15" x14ac:dyDescent="0.2">
      <c r="A10" s="4" t="s">
        <v>18</v>
      </c>
      <c r="B10" s="5" t="s">
        <v>36</v>
      </c>
      <c r="C10" s="5" t="s">
        <v>36</v>
      </c>
      <c r="D10" s="5" t="s">
        <v>36</v>
      </c>
      <c r="E10" s="5" t="s">
        <v>36</v>
      </c>
      <c r="F10" s="5" t="s">
        <v>36</v>
      </c>
      <c r="G10" s="5">
        <v>411</v>
      </c>
      <c r="H10" s="5" t="s">
        <v>38</v>
      </c>
      <c r="I10" s="5" t="s">
        <v>44</v>
      </c>
    </row>
    <row r="11" spans="1:15" x14ac:dyDescent="0.2">
      <c r="A11" s="4" t="s">
        <v>19</v>
      </c>
      <c r="B11" s="5">
        <v>140000</v>
      </c>
      <c r="C11" s="5">
        <v>179000</v>
      </c>
      <c r="D11" s="5" t="s">
        <v>36</v>
      </c>
      <c r="E11" s="5">
        <v>4</v>
      </c>
      <c r="F11" s="5">
        <v>5.8</v>
      </c>
      <c r="G11" s="5">
        <v>291</v>
      </c>
      <c r="H11" s="5" t="s">
        <v>37</v>
      </c>
      <c r="I11" s="5" t="s">
        <v>44</v>
      </c>
      <c r="K11">
        <v>21.9</v>
      </c>
      <c r="L11">
        <f t="shared" si="1"/>
        <v>965.26639999999998</v>
      </c>
      <c r="M11">
        <f t="shared" si="2"/>
        <v>1234.1620399999999</v>
      </c>
      <c r="N11">
        <f>E11</f>
        <v>4</v>
      </c>
    </row>
    <row r="12" spans="1:15" x14ac:dyDescent="0.2">
      <c r="A12" s="4" t="s">
        <v>20</v>
      </c>
      <c r="B12" s="5">
        <v>132700</v>
      </c>
      <c r="C12" s="5">
        <v>161600</v>
      </c>
      <c r="D12" s="5" t="s">
        <v>36</v>
      </c>
      <c r="E12" s="5">
        <v>2</v>
      </c>
      <c r="F12" s="5">
        <v>4</v>
      </c>
      <c r="G12" s="5">
        <v>350</v>
      </c>
      <c r="H12" s="5" t="s">
        <v>38</v>
      </c>
      <c r="I12" s="5" t="s">
        <v>44</v>
      </c>
      <c r="K12">
        <v>31.4</v>
      </c>
      <c r="L12">
        <f t="shared" si="1"/>
        <v>914.93465200000003</v>
      </c>
      <c r="M12">
        <f t="shared" si="2"/>
        <v>1114.1932159999999</v>
      </c>
      <c r="N12">
        <f>E12</f>
        <v>2</v>
      </c>
    </row>
    <row r="13" spans="1:15" x14ac:dyDescent="0.2">
      <c r="A13" s="4" t="s">
        <v>21</v>
      </c>
      <c r="B13" s="5">
        <v>118700</v>
      </c>
      <c r="C13" s="5">
        <v>157300</v>
      </c>
      <c r="D13" s="5" t="s">
        <v>36</v>
      </c>
      <c r="E13" s="5">
        <v>1.5</v>
      </c>
      <c r="F13" s="5">
        <v>1.6</v>
      </c>
      <c r="G13" s="5">
        <v>384</v>
      </c>
      <c r="H13" s="5" t="s">
        <v>37</v>
      </c>
      <c r="I13" s="5" t="s">
        <v>44</v>
      </c>
      <c r="K13">
        <v>39.700000000000003</v>
      </c>
      <c r="L13">
        <f t="shared" si="1"/>
        <v>818.40801199999999</v>
      </c>
      <c r="M13">
        <f t="shared" si="2"/>
        <v>1084.545748</v>
      </c>
      <c r="N13">
        <f>E13</f>
        <v>1.5</v>
      </c>
    </row>
    <row r="14" spans="1:15" x14ac:dyDescent="0.2">
      <c r="A14" s="4" t="s">
        <v>22</v>
      </c>
      <c r="B14" s="5">
        <v>95000</v>
      </c>
      <c r="C14" s="5">
        <v>103300</v>
      </c>
      <c r="D14" s="5" t="s">
        <v>36</v>
      </c>
      <c r="E14" s="5">
        <v>1</v>
      </c>
      <c r="F14" s="5" t="s">
        <v>36</v>
      </c>
      <c r="G14" s="5">
        <v>279</v>
      </c>
      <c r="H14" s="5" t="s">
        <v>38</v>
      </c>
      <c r="I14" s="5" t="s">
        <v>44</v>
      </c>
      <c r="K14">
        <v>41.7</v>
      </c>
      <c r="L14">
        <f t="shared" si="1"/>
        <v>655.00220000000002</v>
      </c>
      <c r="M14">
        <f t="shared" si="2"/>
        <v>712.22870799999998</v>
      </c>
      <c r="N14">
        <f>E14</f>
        <v>1</v>
      </c>
    </row>
    <row r="15" spans="1:15" x14ac:dyDescent="0.2">
      <c r="A15" s="4" t="s">
        <v>23</v>
      </c>
      <c r="B15" s="5">
        <v>84300</v>
      </c>
      <c r="C15" s="5">
        <v>11800</v>
      </c>
      <c r="D15" s="5" t="s">
        <v>36</v>
      </c>
      <c r="E15" s="5">
        <v>4.5</v>
      </c>
      <c r="F15" s="5">
        <v>8</v>
      </c>
      <c r="G15" s="5">
        <v>272</v>
      </c>
      <c r="H15" s="5" t="s">
        <v>38</v>
      </c>
      <c r="I15" s="5" t="s">
        <v>44</v>
      </c>
      <c r="K15">
        <v>50.5</v>
      </c>
      <c r="L15">
        <f t="shared" si="1"/>
        <v>581.22826799999996</v>
      </c>
      <c r="M15">
        <f t="shared" si="2"/>
        <v>81.358168000000006</v>
      </c>
      <c r="N15">
        <f>E15</f>
        <v>4.5</v>
      </c>
    </row>
    <row r="16" spans="1:15" x14ac:dyDescent="0.2">
      <c r="A16" s="4" t="s">
        <v>24</v>
      </c>
      <c r="B16" s="5">
        <v>83600</v>
      </c>
      <c r="C16" s="5">
        <v>133000</v>
      </c>
      <c r="D16" s="5">
        <v>5</v>
      </c>
      <c r="E16" s="5" t="s">
        <v>36</v>
      </c>
      <c r="F16" s="5">
        <v>5</v>
      </c>
      <c r="G16" s="5" t="s">
        <v>36</v>
      </c>
      <c r="H16" s="5" t="s">
        <v>39</v>
      </c>
      <c r="I16" s="5" t="s">
        <v>45</v>
      </c>
      <c r="K16">
        <v>59</v>
      </c>
      <c r="L16">
        <f t="shared" si="1"/>
        <v>576.40193599999998</v>
      </c>
      <c r="M16">
        <f t="shared" si="2"/>
        <v>917.00307999999995</v>
      </c>
      <c r="O16">
        <v>5</v>
      </c>
    </row>
    <row r="17" spans="1:15" x14ac:dyDescent="0.2">
      <c r="A17" s="4" t="s">
        <v>24</v>
      </c>
      <c r="B17" s="5">
        <v>80200</v>
      </c>
      <c r="C17" s="5">
        <v>126200</v>
      </c>
      <c r="D17" s="5">
        <v>4</v>
      </c>
      <c r="E17" s="5" t="s">
        <v>36</v>
      </c>
      <c r="F17" s="5">
        <v>4</v>
      </c>
      <c r="G17" s="5" t="s">
        <v>36</v>
      </c>
      <c r="H17" s="5" t="s">
        <v>40</v>
      </c>
      <c r="I17" s="5" t="s">
        <v>45</v>
      </c>
      <c r="K17">
        <v>59</v>
      </c>
      <c r="L17">
        <f t="shared" si="1"/>
        <v>552.95975199999998</v>
      </c>
      <c r="M17">
        <f t="shared" si="2"/>
        <v>870.11871199999996</v>
      </c>
      <c r="O17">
        <v>4</v>
      </c>
    </row>
    <row r="18" spans="1:15" x14ac:dyDescent="0.2">
      <c r="A18" s="4" t="s">
        <v>24</v>
      </c>
      <c r="B18" s="5">
        <v>53600</v>
      </c>
      <c r="C18" s="5">
        <v>73400</v>
      </c>
      <c r="D18" s="5">
        <v>2</v>
      </c>
      <c r="E18" s="5" t="s">
        <v>36</v>
      </c>
      <c r="F18" s="5">
        <v>5</v>
      </c>
      <c r="G18" s="5" t="s">
        <v>36</v>
      </c>
      <c r="H18" s="5" t="s">
        <v>41</v>
      </c>
      <c r="I18" s="5" t="s">
        <v>45</v>
      </c>
      <c r="K18">
        <v>59</v>
      </c>
      <c r="L18">
        <f t="shared" si="1"/>
        <v>369.55913600000002</v>
      </c>
      <c r="M18">
        <f t="shared" si="2"/>
        <v>506.07538399999999</v>
      </c>
      <c r="O18">
        <v>2</v>
      </c>
    </row>
    <row r="19" spans="1:15" x14ac:dyDescent="0.2">
      <c r="A19" s="4" t="s">
        <v>24</v>
      </c>
      <c r="B19" s="5" t="s">
        <v>36</v>
      </c>
      <c r="C19" s="5">
        <v>92000</v>
      </c>
      <c r="D19" s="5">
        <v>0</v>
      </c>
      <c r="E19" s="5" t="s">
        <v>36</v>
      </c>
      <c r="F19" s="5">
        <v>0</v>
      </c>
      <c r="G19" s="5" t="s">
        <v>36</v>
      </c>
      <c r="H19" s="5" t="s">
        <v>42</v>
      </c>
      <c r="I19" s="5" t="s">
        <v>45</v>
      </c>
      <c r="K19">
        <v>59</v>
      </c>
      <c r="M19">
        <f t="shared" si="2"/>
        <v>634.31791999999996</v>
      </c>
    </row>
    <row r="20" spans="1:15" x14ac:dyDescent="0.2">
      <c r="A20" s="4" t="s">
        <v>24</v>
      </c>
      <c r="B20" s="5">
        <v>111600</v>
      </c>
      <c r="C20" s="5">
        <v>144400</v>
      </c>
      <c r="D20" s="5">
        <v>4</v>
      </c>
      <c r="E20" s="5" t="s">
        <v>36</v>
      </c>
      <c r="F20" s="5">
        <v>1</v>
      </c>
      <c r="G20" s="5" t="s">
        <v>36</v>
      </c>
      <c r="H20" s="5" t="s">
        <v>43</v>
      </c>
      <c r="I20" s="5" t="s">
        <v>45</v>
      </c>
      <c r="K20">
        <v>59</v>
      </c>
      <c r="L20">
        <f t="shared" si="1"/>
        <v>769.45521599999995</v>
      </c>
      <c r="M20">
        <f t="shared" si="2"/>
        <v>995.60334399999999</v>
      </c>
      <c r="O20">
        <v>4</v>
      </c>
    </row>
    <row r="21" spans="1:15" x14ac:dyDescent="0.2">
      <c r="A21" s="4" t="s">
        <v>25</v>
      </c>
      <c r="B21" s="5">
        <v>80700</v>
      </c>
      <c r="C21" s="5">
        <v>116500</v>
      </c>
      <c r="D21" s="5" t="s">
        <v>36</v>
      </c>
      <c r="E21" s="5">
        <v>3.6</v>
      </c>
      <c r="F21" s="5">
        <v>6.2</v>
      </c>
      <c r="G21" s="5">
        <v>302</v>
      </c>
      <c r="H21" s="5" t="s">
        <v>37</v>
      </c>
      <c r="I21" s="5" t="s">
        <v>44</v>
      </c>
      <c r="K21">
        <v>59.5</v>
      </c>
      <c r="L21">
        <f t="shared" si="1"/>
        <v>556.40713200000005</v>
      </c>
      <c r="M21">
        <f t="shared" si="2"/>
        <v>803.23954000000003</v>
      </c>
      <c r="N21">
        <f>E21</f>
        <v>3.6</v>
      </c>
    </row>
    <row r="22" spans="1:15" x14ac:dyDescent="0.2">
      <c r="A22" s="4" t="s">
        <v>27</v>
      </c>
      <c r="B22" s="5">
        <v>80800</v>
      </c>
      <c r="C22" s="5">
        <v>131800</v>
      </c>
      <c r="D22" s="5" t="s">
        <v>36</v>
      </c>
      <c r="E22" s="5">
        <v>9</v>
      </c>
      <c r="F22" s="5">
        <v>14</v>
      </c>
      <c r="G22" s="5">
        <v>295</v>
      </c>
      <c r="H22" s="5" t="s">
        <v>38</v>
      </c>
      <c r="I22" s="5" t="s">
        <v>44</v>
      </c>
      <c r="K22">
        <v>60.6</v>
      </c>
      <c r="L22">
        <f t="shared" si="1"/>
        <v>557.09660799999995</v>
      </c>
      <c r="M22">
        <f t="shared" si="2"/>
        <v>908.72936800000002</v>
      </c>
      <c r="N22">
        <f>E22</f>
        <v>9</v>
      </c>
    </row>
    <row r="23" spans="1:15" x14ac:dyDescent="0.2">
      <c r="A23" s="4" t="s">
        <v>28</v>
      </c>
      <c r="B23" s="5">
        <v>71300</v>
      </c>
      <c r="C23" s="5">
        <v>115000</v>
      </c>
      <c r="D23" s="5" t="s">
        <v>36</v>
      </c>
      <c r="E23" s="5">
        <v>14</v>
      </c>
      <c r="F23" s="5">
        <v>16</v>
      </c>
      <c r="G23" s="5">
        <v>243</v>
      </c>
      <c r="H23" s="5" t="s">
        <v>38</v>
      </c>
      <c r="I23" s="5" t="s">
        <v>44</v>
      </c>
      <c r="K23">
        <v>70.400000000000006</v>
      </c>
      <c r="L23">
        <f t="shared" si="1"/>
        <v>491.59638799999999</v>
      </c>
      <c r="M23">
        <f t="shared" si="2"/>
        <v>792.89739999999995</v>
      </c>
      <c r="N23">
        <f>E23</f>
        <v>14</v>
      </c>
    </row>
    <row r="24" spans="1:15" x14ac:dyDescent="0.2">
      <c r="A24" s="4" t="s">
        <v>29</v>
      </c>
      <c r="B24" s="5">
        <v>87700</v>
      </c>
      <c r="C24" s="5">
        <v>110000</v>
      </c>
      <c r="D24" s="5" t="s">
        <v>36</v>
      </c>
      <c r="E24" s="5">
        <v>4</v>
      </c>
      <c r="F24" s="5">
        <v>4</v>
      </c>
      <c r="G24" s="5">
        <v>298</v>
      </c>
      <c r="H24" s="5" t="s">
        <v>37</v>
      </c>
      <c r="I24" s="5" t="s">
        <v>44</v>
      </c>
      <c r="K24">
        <v>71.7</v>
      </c>
      <c r="L24">
        <f t="shared" si="1"/>
        <v>604.67045199999995</v>
      </c>
      <c r="M24">
        <f t="shared" si="2"/>
        <v>758.42359999999996</v>
      </c>
      <c r="N24">
        <f>E24</f>
        <v>4</v>
      </c>
    </row>
    <row r="25" spans="1:15" x14ac:dyDescent="0.2">
      <c r="A25" s="4" t="s">
        <v>30</v>
      </c>
      <c r="B25" s="5">
        <v>102800</v>
      </c>
      <c r="C25" s="5">
        <v>120200</v>
      </c>
      <c r="D25" s="5">
        <v>16</v>
      </c>
      <c r="E25" s="5" t="s">
        <v>36</v>
      </c>
      <c r="F25" s="5">
        <v>23</v>
      </c>
      <c r="G25" s="5" t="s">
        <v>36</v>
      </c>
      <c r="H25" s="5" t="s">
        <v>39</v>
      </c>
      <c r="I25" s="5" t="s">
        <v>45</v>
      </c>
      <c r="K25">
        <v>78</v>
      </c>
      <c r="L25">
        <f t="shared" si="1"/>
        <v>708.78132800000003</v>
      </c>
      <c r="M25">
        <f t="shared" si="2"/>
        <v>828.75015199999996</v>
      </c>
      <c r="O25">
        <v>16</v>
      </c>
    </row>
    <row r="26" spans="1:15" x14ac:dyDescent="0.2">
      <c r="A26" s="4" t="s">
        <v>30</v>
      </c>
      <c r="B26" s="5">
        <v>94000</v>
      </c>
      <c r="C26" s="5">
        <v>101900</v>
      </c>
      <c r="D26" s="5">
        <v>17</v>
      </c>
      <c r="E26" s="5" t="s">
        <v>36</v>
      </c>
      <c r="F26" s="5">
        <v>25</v>
      </c>
      <c r="G26" s="5" t="s">
        <v>36</v>
      </c>
      <c r="H26" s="5" t="s">
        <v>40</v>
      </c>
      <c r="I26" s="5" t="s">
        <v>45</v>
      </c>
      <c r="K26">
        <v>78</v>
      </c>
      <c r="L26">
        <f t="shared" si="1"/>
        <v>648.10744</v>
      </c>
      <c r="M26">
        <f t="shared" si="2"/>
        <v>702.57604400000002</v>
      </c>
      <c r="O26">
        <v>17</v>
      </c>
    </row>
    <row r="27" spans="1:15" x14ac:dyDescent="0.2">
      <c r="A27" s="4" t="s">
        <v>30</v>
      </c>
      <c r="B27" s="5">
        <v>59700</v>
      </c>
      <c r="C27" s="5">
        <v>103500</v>
      </c>
      <c r="D27" s="5">
        <v>23</v>
      </c>
      <c r="E27" s="5" t="s">
        <v>36</v>
      </c>
      <c r="F27" s="5">
        <v>24</v>
      </c>
      <c r="G27" s="5" t="s">
        <v>36</v>
      </c>
      <c r="H27" s="5" t="s">
        <v>46</v>
      </c>
      <c r="I27" s="5" t="s">
        <v>45</v>
      </c>
      <c r="K27">
        <v>78</v>
      </c>
      <c r="L27">
        <f t="shared" si="1"/>
        <v>411.61717199999998</v>
      </c>
      <c r="M27">
        <f t="shared" si="2"/>
        <v>713.60766000000001</v>
      </c>
      <c r="O27">
        <v>23</v>
      </c>
    </row>
    <row r="28" spans="1:15" x14ac:dyDescent="0.2">
      <c r="A28" s="4" t="s">
        <v>30</v>
      </c>
      <c r="B28" s="5">
        <v>81400</v>
      </c>
      <c r="C28" s="5">
        <v>106600</v>
      </c>
      <c r="D28" s="5">
        <v>3</v>
      </c>
      <c r="E28" s="5" t="s">
        <v>36</v>
      </c>
      <c r="F28" s="5">
        <v>2</v>
      </c>
      <c r="G28" s="5" t="s">
        <v>36</v>
      </c>
      <c r="H28" s="5" t="s">
        <v>47</v>
      </c>
      <c r="I28" s="5" t="s">
        <v>45</v>
      </c>
      <c r="K28">
        <v>78</v>
      </c>
      <c r="L28">
        <f t="shared" si="1"/>
        <v>561.23346400000003</v>
      </c>
      <c r="M28">
        <f t="shared" si="2"/>
        <v>734.98141599999997</v>
      </c>
      <c r="O28">
        <v>3</v>
      </c>
    </row>
    <row r="29" spans="1:15" x14ac:dyDescent="0.2">
      <c r="A29" s="4" t="s">
        <v>30</v>
      </c>
      <c r="B29" s="5" t="s">
        <v>36</v>
      </c>
      <c r="C29" s="5">
        <v>83400</v>
      </c>
      <c r="D29" s="5">
        <v>0</v>
      </c>
      <c r="E29" s="5" t="s">
        <v>36</v>
      </c>
      <c r="F29" s="5">
        <v>0</v>
      </c>
      <c r="G29" s="5" t="s">
        <v>36</v>
      </c>
      <c r="H29" s="5" t="s">
        <v>48</v>
      </c>
      <c r="I29" s="5" t="s">
        <v>45</v>
      </c>
      <c r="K29">
        <v>78</v>
      </c>
      <c r="M29">
        <f t="shared" si="2"/>
        <v>575.02298399999995</v>
      </c>
    </row>
    <row r="30" spans="1:15" x14ac:dyDescent="0.2">
      <c r="A30" s="4" t="s">
        <v>31</v>
      </c>
      <c r="B30" s="5">
        <v>86800</v>
      </c>
      <c r="C30" s="5">
        <v>101800</v>
      </c>
      <c r="D30" s="5" t="s">
        <v>36</v>
      </c>
      <c r="E30" s="5">
        <v>24</v>
      </c>
      <c r="F30" s="5">
        <v>41</v>
      </c>
      <c r="G30" s="5">
        <v>235</v>
      </c>
      <c r="H30" s="5" t="s">
        <v>38</v>
      </c>
      <c r="I30" s="5" t="s">
        <v>44</v>
      </c>
      <c r="K30">
        <v>80</v>
      </c>
      <c r="L30">
        <f t="shared" si="1"/>
        <v>598.46516799999995</v>
      </c>
      <c r="M30">
        <f t="shared" si="2"/>
        <v>701.88656800000001</v>
      </c>
      <c r="N30">
        <f>E30</f>
        <v>24</v>
      </c>
    </row>
    <row r="31" spans="1:15" x14ac:dyDescent="0.2">
      <c r="A31" s="4" t="s">
        <v>32</v>
      </c>
      <c r="B31" s="5">
        <v>85500</v>
      </c>
      <c r="C31" s="5">
        <v>103900</v>
      </c>
      <c r="D31" s="5" t="s">
        <v>36</v>
      </c>
      <c r="E31" s="5">
        <v>10</v>
      </c>
      <c r="F31" s="5">
        <v>8</v>
      </c>
      <c r="G31" s="5">
        <v>252</v>
      </c>
      <c r="H31" s="5" t="s">
        <v>37</v>
      </c>
      <c r="I31" s="5" t="s">
        <v>44</v>
      </c>
      <c r="K31">
        <v>80.8</v>
      </c>
      <c r="L31">
        <f t="shared" si="1"/>
        <v>589.50198</v>
      </c>
      <c r="M31">
        <f t="shared" si="2"/>
        <v>716.36556399999995</v>
      </c>
      <c r="N31">
        <f>E31</f>
        <v>10</v>
      </c>
    </row>
    <row r="32" spans="1:15" x14ac:dyDescent="0.2">
      <c r="A32" s="4" t="s">
        <v>33</v>
      </c>
      <c r="B32" s="5">
        <v>60500</v>
      </c>
      <c r="C32" s="5">
        <v>70200</v>
      </c>
      <c r="D32" s="5" t="s">
        <v>36</v>
      </c>
      <c r="E32" s="5" t="s">
        <v>36</v>
      </c>
      <c r="F32" s="5" t="s">
        <v>36</v>
      </c>
      <c r="G32" s="5">
        <v>246</v>
      </c>
      <c r="H32" s="5" t="s">
        <v>38</v>
      </c>
      <c r="I32" s="5" t="s">
        <v>44</v>
      </c>
      <c r="K32">
        <v>89.4</v>
      </c>
      <c r="L32">
        <f t="shared" si="1"/>
        <v>417.13297999999998</v>
      </c>
      <c r="M32">
        <f t="shared" si="2"/>
        <v>484.01215200000001</v>
      </c>
    </row>
    <row r="33" spans="1:15" x14ac:dyDescent="0.2">
      <c r="A33" s="4" t="s">
        <v>34</v>
      </c>
      <c r="B33" s="5">
        <v>77800</v>
      </c>
      <c r="C33" s="5">
        <v>109200</v>
      </c>
      <c r="D33" s="5">
        <v>8</v>
      </c>
      <c r="E33" s="5" t="s">
        <v>36</v>
      </c>
      <c r="F33" s="5">
        <v>13</v>
      </c>
      <c r="G33" s="5" t="s">
        <v>36</v>
      </c>
      <c r="H33" s="5" t="s">
        <v>49</v>
      </c>
      <c r="I33" s="5" t="s">
        <v>45</v>
      </c>
      <c r="K33">
        <v>90</v>
      </c>
      <c r="L33">
        <f t="shared" si="1"/>
        <v>536.412328</v>
      </c>
      <c r="M33">
        <f t="shared" si="2"/>
        <v>752.90779199999997</v>
      </c>
      <c r="O33">
        <v>8</v>
      </c>
    </row>
    <row r="34" spans="1:15" x14ac:dyDescent="0.2">
      <c r="A34" s="4" t="s">
        <v>34</v>
      </c>
      <c r="B34" s="5">
        <v>54500</v>
      </c>
      <c r="C34" s="5">
        <v>79900</v>
      </c>
      <c r="D34" s="5">
        <v>17</v>
      </c>
      <c r="E34" s="5" t="s">
        <v>36</v>
      </c>
      <c r="F34" s="5">
        <v>20</v>
      </c>
      <c r="G34" s="5" t="s">
        <v>36</v>
      </c>
      <c r="H34" s="5" t="s">
        <v>50</v>
      </c>
      <c r="I34" s="5" t="s">
        <v>45</v>
      </c>
      <c r="K34">
        <v>90</v>
      </c>
      <c r="L34">
        <f t="shared" si="1"/>
        <v>375.76441999999997</v>
      </c>
      <c r="M34">
        <f t="shared" si="2"/>
        <v>550.89132400000005</v>
      </c>
      <c r="O34">
        <v>17</v>
      </c>
    </row>
    <row r="35" spans="1:15" x14ac:dyDescent="0.2">
      <c r="A35" s="4" t="s">
        <v>34</v>
      </c>
      <c r="B35" s="5">
        <v>40800</v>
      </c>
      <c r="C35" s="5">
        <v>71800</v>
      </c>
      <c r="D35" s="5">
        <v>32</v>
      </c>
      <c r="E35" s="5" t="s">
        <v>36</v>
      </c>
      <c r="F35" s="5">
        <v>32</v>
      </c>
      <c r="G35" s="5" t="s">
        <v>36</v>
      </c>
      <c r="H35" s="5" t="s">
        <v>51</v>
      </c>
      <c r="I35" s="5" t="s">
        <v>45</v>
      </c>
      <c r="K35">
        <v>90</v>
      </c>
      <c r="L35">
        <f t="shared" si="1"/>
        <v>281.30620800000003</v>
      </c>
      <c r="M35">
        <f t="shared" si="2"/>
        <v>495.043768</v>
      </c>
      <c r="O35">
        <v>32</v>
      </c>
    </row>
    <row r="36" spans="1:15" x14ac:dyDescent="0.2">
      <c r="A36" s="4" t="s">
        <v>34</v>
      </c>
      <c r="B36" s="5">
        <v>88100</v>
      </c>
      <c r="C36" s="5">
        <v>105600</v>
      </c>
      <c r="D36" s="5">
        <v>8</v>
      </c>
      <c r="E36" s="5" t="s">
        <v>36</v>
      </c>
      <c r="F36" s="5">
        <v>10</v>
      </c>
      <c r="G36" s="5" t="s">
        <v>36</v>
      </c>
      <c r="H36" s="5" t="s">
        <v>52</v>
      </c>
      <c r="I36" s="5" t="s">
        <v>45</v>
      </c>
      <c r="K36">
        <v>90</v>
      </c>
      <c r="L36">
        <f t="shared" si="1"/>
        <v>607.42835600000001</v>
      </c>
      <c r="M36">
        <f t="shared" si="2"/>
        <v>728.08665599999995</v>
      </c>
      <c r="O36">
        <v>8</v>
      </c>
    </row>
    <row r="37" spans="1:15" x14ac:dyDescent="0.2">
      <c r="A37" s="4" t="s">
        <v>34</v>
      </c>
      <c r="B37" s="5">
        <v>58800</v>
      </c>
      <c r="C37" s="5">
        <v>84300</v>
      </c>
      <c r="D37" s="5" t="s">
        <v>36</v>
      </c>
      <c r="E37" s="5">
        <v>16</v>
      </c>
      <c r="F37" s="5">
        <v>27</v>
      </c>
      <c r="G37" s="5">
        <v>197</v>
      </c>
      <c r="H37" s="5" t="s">
        <v>37</v>
      </c>
      <c r="I37" s="5" t="s">
        <v>44</v>
      </c>
      <c r="K37">
        <v>90</v>
      </c>
      <c r="L37">
        <f t="shared" si="1"/>
        <v>405.41188799999998</v>
      </c>
      <c r="M37">
        <f t="shared" si="2"/>
        <v>581.22826799999996</v>
      </c>
      <c r="N37">
        <f>E37</f>
        <v>16</v>
      </c>
    </row>
    <row r="38" spans="1:15" x14ac:dyDescent="0.2">
      <c r="A38" s="4" t="s">
        <v>35</v>
      </c>
      <c r="B38" s="5">
        <v>26700</v>
      </c>
      <c r="C38" s="5">
        <v>53800</v>
      </c>
      <c r="D38" s="5" t="s">
        <v>36</v>
      </c>
      <c r="E38" s="5">
        <v>34</v>
      </c>
      <c r="F38" s="5">
        <v>27</v>
      </c>
      <c r="G38" s="5">
        <v>138</v>
      </c>
      <c r="H38" s="5" t="s">
        <v>37</v>
      </c>
      <c r="I38" s="5" t="s">
        <v>44</v>
      </c>
      <c r="K38">
        <v>100</v>
      </c>
      <c r="L38">
        <f t="shared" si="1"/>
        <v>184.090092</v>
      </c>
      <c r="M38">
        <f t="shared" si="2"/>
        <v>370.93808799999999</v>
      </c>
      <c r="N38">
        <f>E38</f>
        <v>34</v>
      </c>
    </row>
    <row r="39" spans="1:15" x14ac:dyDescent="0.2">
      <c r="A39" s="4" t="s">
        <v>35</v>
      </c>
      <c r="B39" s="5">
        <v>18000</v>
      </c>
      <c r="C39" s="5">
        <v>36700</v>
      </c>
      <c r="D39" s="5" t="s">
        <v>36</v>
      </c>
      <c r="E39" s="5">
        <v>43</v>
      </c>
      <c r="F39" s="5">
        <v>56</v>
      </c>
      <c r="G39" s="5">
        <v>113</v>
      </c>
      <c r="H39" s="5" t="s">
        <v>38</v>
      </c>
      <c r="I39" s="5" t="s">
        <v>44</v>
      </c>
      <c r="K39">
        <v>100</v>
      </c>
      <c r="L39">
        <f t="shared" si="1"/>
        <v>124.10568000000001</v>
      </c>
      <c r="M39">
        <f t="shared" si="2"/>
        <v>253.03769199999999</v>
      </c>
      <c r="N39">
        <f>E39</f>
        <v>43</v>
      </c>
    </row>
    <row r="42" spans="1:15" x14ac:dyDescent="0.2">
      <c r="A42" s="6" t="s">
        <v>65</v>
      </c>
      <c r="B42" s="7"/>
      <c r="C42" s="7"/>
      <c r="D42" s="7"/>
      <c r="E42" s="7"/>
      <c r="F42" s="7"/>
      <c r="G42" s="7"/>
      <c r="H42" s="7"/>
      <c r="I42" s="7"/>
      <c r="J42" s="8"/>
    </row>
    <row r="43" spans="1:15" x14ac:dyDescent="0.2">
      <c r="A43" s="9" t="s">
        <v>63</v>
      </c>
      <c r="J43" s="10"/>
    </row>
    <row r="44" spans="1:15" x14ac:dyDescent="0.2">
      <c r="A44" s="9" t="s">
        <v>64</v>
      </c>
      <c r="J44" s="10"/>
    </row>
    <row r="45" spans="1:15" x14ac:dyDescent="0.2">
      <c r="A45" s="9" t="s">
        <v>69</v>
      </c>
      <c r="J45" s="10"/>
    </row>
    <row r="46" spans="1:15" x14ac:dyDescent="0.2">
      <c r="A46" s="9" t="s">
        <v>66</v>
      </c>
      <c r="J46" s="10"/>
    </row>
    <row r="47" spans="1:15" x14ac:dyDescent="0.2">
      <c r="A47" s="9" t="s">
        <v>70</v>
      </c>
      <c r="J47" s="10"/>
    </row>
    <row r="48" spans="1:15" x14ac:dyDescent="0.2">
      <c r="A48" s="9" t="s">
        <v>67</v>
      </c>
      <c r="J48" s="10"/>
    </row>
    <row r="49" spans="1:10" x14ac:dyDescent="0.2">
      <c r="A49" s="9" t="s">
        <v>68</v>
      </c>
      <c r="J49" s="10"/>
    </row>
    <row r="50" spans="1:10" x14ac:dyDescent="0.2">
      <c r="A50" s="9" t="s">
        <v>71</v>
      </c>
      <c r="J50" s="10"/>
    </row>
    <row r="51" spans="1:10" x14ac:dyDescent="0.2">
      <c r="A51" s="9" t="s">
        <v>72</v>
      </c>
      <c r="J51" s="10"/>
    </row>
    <row r="52" spans="1:10" x14ac:dyDescent="0.2">
      <c r="A52" s="9" t="s">
        <v>73</v>
      </c>
      <c r="J52" s="10"/>
    </row>
    <row r="53" spans="1:10" x14ac:dyDescent="0.2">
      <c r="A53" s="9" t="s">
        <v>74</v>
      </c>
      <c r="J53" s="10"/>
    </row>
    <row r="54" spans="1:10" x14ac:dyDescent="0.2">
      <c r="A54" s="9" t="s">
        <v>75</v>
      </c>
      <c r="J54" s="10"/>
    </row>
    <row r="55" spans="1:10" x14ac:dyDescent="0.2">
      <c r="A55" s="9" t="s">
        <v>76</v>
      </c>
      <c r="J55" s="10"/>
    </row>
    <row r="56" spans="1:10" x14ac:dyDescent="0.2">
      <c r="A56" s="9" t="s">
        <v>77</v>
      </c>
      <c r="J56" s="10"/>
    </row>
    <row r="57" spans="1:10" x14ac:dyDescent="0.2">
      <c r="A57" s="9" t="s">
        <v>78</v>
      </c>
      <c r="J57" s="10"/>
    </row>
    <row r="58" spans="1:10" x14ac:dyDescent="0.2">
      <c r="A58" s="9" t="s">
        <v>79</v>
      </c>
      <c r="J58" s="10"/>
    </row>
    <row r="59" spans="1:10" x14ac:dyDescent="0.2">
      <c r="A59" s="9" t="s">
        <v>77</v>
      </c>
      <c r="J59" s="10"/>
    </row>
    <row r="60" spans="1:10" x14ac:dyDescent="0.2">
      <c r="A60" s="9" t="s">
        <v>80</v>
      </c>
      <c r="J60" s="10"/>
    </row>
    <row r="61" spans="1:10" x14ac:dyDescent="0.2">
      <c r="A61" s="9" t="s">
        <v>81</v>
      </c>
      <c r="J61" s="10"/>
    </row>
    <row r="62" spans="1:10" x14ac:dyDescent="0.2">
      <c r="A62" s="9" t="s">
        <v>82</v>
      </c>
      <c r="J62" s="10"/>
    </row>
    <row r="63" spans="1:10" x14ac:dyDescent="0.2">
      <c r="A63" s="9" t="s">
        <v>83</v>
      </c>
      <c r="J63" s="10"/>
    </row>
    <row r="64" spans="1:10" x14ac:dyDescent="0.2">
      <c r="A64" s="9" t="s">
        <v>84</v>
      </c>
      <c r="J64" s="10"/>
    </row>
    <row r="65" spans="1:14" x14ac:dyDescent="0.2">
      <c r="A65" s="11" t="s">
        <v>85</v>
      </c>
      <c r="B65" s="12"/>
      <c r="C65" s="12"/>
      <c r="D65" s="12"/>
      <c r="E65" s="12"/>
      <c r="F65" s="12"/>
      <c r="G65" s="12"/>
      <c r="H65" s="12"/>
      <c r="I65" s="12"/>
      <c r="J65" s="13"/>
    </row>
    <row r="68" spans="1:14" x14ac:dyDescent="0.2">
      <c r="A68" s="45" t="s">
        <v>144</v>
      </c>
    </row>
    <row r="69" spans="1:14" ht="15.75" x14ac:dyDescent="0.2">
      <c r="A69" s="46" t="s">
        <v>147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BE38-E7FD-45E9-B63B-13BDF68F3D7A}">
  <sheetPr codeName="Sheet2"/>
  <dimension ref="A1:T47"/>
  <sheetViews>
    <sheetView zoomScaleNormal="100" workbookViewId="0">
      <selection activeCell="A45" sqref="A45:G47"/>
    </sheetView>
  </sheetViews>
  <sheetFormatPr defaultRowHeight="12.75" x14ac:dyDescent="0.2"/>
  <cols>
    <col min="1" max="2" width="13.83203125" customWidth="1"/>
    <col min="3" max="7" width="14" customWidth="1"/>
    <col min="8" max="8" width="3.83203125" customWidth="1"/>
    <col min="9" max="9" width="13.1640625" customWidth="1"/>
    <col min="10" max="10" width="12.5" customWidth="1"/>
    <col min="11" max="11" width="12.33203125" customWidth="1"/>
    <col min="12" max="12" width="12.1640625" customWidth="1"/>
  </cols>
  <sheetData>
    <row r="1" spans="1:20" x14ac:dyDescent="0.2">
      <c r="A1" s="18" t="s">
        <v>129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20" ht="13.5" thickBo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20" ht="13.5" thickTop="1" x14ac:dyDescent="0.2">
      <c r="C3" s="20" t="s">
        <v>10</v>
      </c>
      <c r="D3" s="21"/>
      <c r="E3" s="21"/>
      <c r="F3" s="21"/>
      <c r="G3" s="21"/>
      <c r="I3" s="25" t="s">
        <v>128</v>
      </c>
      <c r="J3" s="26"/>
      <c r="K3" s="26"/>
      <c r="L3" s="26"/>
    </row>
    <row r="4" spans="1:20" s="17" customFormat="1" x14ac:dyDescent="0.2">
      <c r="C4" s="17" t="s">
        <v>11</v>
      </c>
      <c r="D4" s="17" t="s">
        <v>7</v>
      </c>
      <c r="E4" s="17" t="s">
        <v>114</v>
      </c>
      <c r="F4" s="17" t="s">
        <v>8</v>
      </c>
      <c r="I4" s="17" t="s">
        <v>11</v>
      </c>
      <c r="J4" s="17" t="s">
        <v>7</v>
      </c>
      <c r="K4" s="17" t="s">
        <v>114</v>
      </c>
      <c r="L4" s="17" t="s">
        <v>8</v>
      </c>
    </row>
    <row r="5" spans="1:20" s="17" customFormat="1" x14ac:dyDescent="0.2">
      <c r="A5" s="21" t="s">
        <v>0</v>
      </c>
      <c r="B5" s="21"/>
      <c r="C5" s="17" t="s">
        <v>12</v>
      </c>
      <c r="D5" s="17" t="s">
        <v>109</v>
      </c>
      <c r="E5" s="17" t="s">
        <v>113</v>
      </c>
      <c r="F5" s="17" t="s">
        <v>9</v>
      </c>
      <c r="G5" s="17" t="s">
        <v>89</v>
      </c>
      <c r="I5" s="17" t="s">
        <v>12</v>
      </c>
      <c r="J5" s="17" t="s">
        <v>109</v>
      </c>
      <c r="K5" s="17" t="s">
        <v>113</v>
      </c>
      <c r="L5" s="17" t="s">
        <v>9</v>
      </c>
    </row>
    <row r="6" spans="1:20" s="17" customFormat="1" x14ac:dyDescent="0.2">
      <c r="A6" s="28" t="s">
        <v>1</v>
      </c>
      <c r="B6" s="28" t="s">
        <v>2</v>
      </c>
      <c r="C6" s="28" t="s">
        <v>3</v>
      </c>
      <c r="D6" s="28" t="s">
        <v>4</v>
      </c>
      <c r="E6" s="28" t="s">
        <v>5</v>
      </c>
      <c r="F6" s="28" t="s">
        <v>5</v>
      </c>
      <c r="G6" s="28" t="s">
        <v>6</v>
      </c>
      <c r="H6" s="28"/>
      <c r="I6" s="28" t="s">
        <v>3</v>
      </c>
      <c r="J6" s="28" t="s">
        <v>4</v>
      </c>
      <c r="K6" s="28" t="s">
        <v>5</v>
      </c>
      <c r="L6" s="28" t="s">
        <v>5</v>
      </c>
    </row>
    <row r="7" spans="1:20" x14ac:dyDescent="0.2">
      <c r="A7" s="18"/>
      <c r="B7" s="19"/>
      <c r="C7" s="19"/>
      <c r="D7" s="19"/>
      <c r="E7" s="19"/>
      <c r="F7" s="19"/>
      <c r="G7" s="19"/>
      <c r="H7" s="19"/>
      <c r="I7" s="19"/>
      <c r="Q7" s="2" t="s">
        <v>132</v>
      </c>
      <c r="R7" s="2" t="s">
        <v>136</v>
      </c>
      <c r="S7" s="2" t="s">
        <v>134</v>
      </c>
      <c r="T7" s="2" t="s">
        <v>134</v>
      </c>
    </row>
    <row r="8" spans="1:20" x14ac:dyDescent="0.2">
      <c r="A8" s="29" t="s">
        <v>115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Q8" s="2" t="s">
        <v>133</v>
      </c>
      <c r="R8" s="2" t="s">
        <v>133</v>
      </c>
      <c r="S8" s="2" t="s">
        <v>135</v>
      </c>
    </row>
    <row r="9" spans="1:20" s="32" customFormat="1" ht="21" customHeight="1" x14ac:dyDescent="0.2">
      <c r="A9" s="30">
        <v>100</v>
      </c>
      <c r="B9" s="30">
        <v>0</v>
      </c>
      <c r="C9" s="31">
        <v>26700</v>
      </c>
      <c r="D9" s="31">
        <v>53800</v>
      </c>
      <c r="E9" s="30">
        <v>34</v>
      </c>
      <c r="F9" s="30">
        <v>27</v>
      </c>
      <c r="G9" s="32">
        <v>138</v>
      </c>
      <c r="I9" s="31">
        <v>10500</v>
      </c>
      <c r="J9" s="31">
        <v>22400</v>
      </c>
      <c r="K9" s="30">
        <v>30</v>
      </c>
      <c r="L9" s="30">
        <v>55</v>
      </c>
      <c r="P9" s="30">
        <f>A9</f>
        <v>100</v>
      </c>
      <c r="Q9" s="42">
        <f>I9*6894.76/1000000</f>
        <v>72.394980000000004</v>
      </c>
      <c r="R9" s="42">
        <f>J9*6894.76/1000000</f>
        <v>154.442624</v>
      </c>
      <c r="S9" s="30">
        <f t="shared" ref="S9:S15" si="0">E9</f>
        <v>34</v>
      </c>
      <c r="T9" s="30">
        <v>30</v>
      </c>
    </row>
    <row r="10" spans="1:20" s="32" customFormat="1" x14ac:dyDescent="0.2">
      <c r="A10" s="30">
        <v>90</v>
      </c>
      <c r="B10" s="30">
        <v>10</v>
      </c>
      <c r="C10" s="31">
        <v>58800</v>
      </c>
      <c r="D10" s="31">
        <v>84300</v>
      </c>
      <c r="E10" s="30">
        <v>16</v>
      </c>
      <c r="F10" s="30">
        <v>27</v>
      </c>
      <c r="G10" s="32">
        <v>197</v>
      </c>
      <c r="I10" s="31">
        <v>43800</v>
      </c>
      <c r="J10" s="31">
        <v>61000</v>
      </c>
      <c r="K10" s="30">
        <v>5.6</v>
      </c>
      <c r="L10" s="30">
        <v>29</v>
      </c>
      <c r="P10" s="30">
        <f t="shared" ref="P10:P36" si="1">A10</f>
        <v>90</v>
      </c>
      <c r="Q10" s="42">
        <f t="shared" ref="Q10:Q20" si="2">I10*6894.76/1000000</f>
        <v>301.99048800000003</v>
      </c>
      <c r="R10" s="42">
        <f t="shared" ref="R10:R36" si="3">J10*6894.76/1000000</f>
        <v>420.58035999999998</v>
      </c>
      <c r="S10" s="30">
        <f t="shared" si="0"/>
        <v>16</v>
      </c>
      <c r="T10" s="30">
        <v>5.6</v>
      </c>
    </row>
    <row r="11" spans="1:20" s="32" customFormat="1" x14ac:dyDescent="0.2">
      <c r="A11" s="30">
        <v>80.8</v>
      </c>
      <c r="B11" s="30">
        <v>19.2</v>
      </c>
      <c r="C11" s="31">
        <v>85500</v>
      </c>
      <c r="D11" s="31">
        <v>103900</v>
      </c>
      <c r="E11" s="30">
        <v>10</v>
      </c>
      <c r="F11" s="30">
        <v>8</v>
      </c>
      <c r="G11" s="32">
        <v>252</v>
      </c>
      <c r="I11" s="31">
        <v>69300</v>
      </c>
      <c r="J11" s="31">
        <v>80100</v>
      </c>
      <c r="K11" s="30">
        <v>5.7</v>
      </c>
      <c r="L11" s="30">
        <v>9</v>
      </c>
      <c r="P11" s="30">
        <f t="shared" si="1"/>
        <v>80.8</v>
      </c>
      <c r="Q11" s="42">
        <f t="shared" si="2"/>
        <v>477.80686800000001</v>
      </c>
      <c r="R11" s="42">
        <f t="shared" si="3"/>
        <v>552.27027599999997</v>
      </c>
      <c r="S11" s="30">
        <f t="shared" si="0"/>
        <v>10</v>
      </c>
      <c r="T11" s="30">
        <v>5.7</v>
      </c>
    </row>
    <row r="12" spans="1:20" s="32" customFormat="1" x14ac:dyDescent="0.2">
      <c r="A12" s="30">
        <v>71.7</v>
      </c>
      <c r="B12" s="30">
        <v>28.3</v>
      </c>
      <c r="C12" s="31">
        <v>87700</v>
      </c>
      <c r="D12" s="31">
        <v>110000</v>
      </c>
      <c r="E12" s="30">
        <v>4</v>
      </c>
      <c r="F12" s="30">
        <v>4</v>
      </c>
      <c r="G12" s="32">
        <v>298</v>
      </c>
      <c r="I12" s="31">
        <v>73900</v>
      </c>
      <c r="J12" s="31">
        <v>93600</v>
      </c>
      <c r="K12" s="30">
        <v>8</v>
      </c>
      <c r="L12" s="30">
        <v>8</v>
      </c>
      <c r="P12" s="30">
        <f t="shared" si="1"/>
        <v>71.7</v>
      </c>
      <c r="Q12" s="42">
        <f t="shared" si="2"/>
        <v>509.522764</v>
      </c>
      <c r="R12" s="42">
        <f t="shared" si="3"/>
        <v>645.34953599999994</v>
      </c>
      <c r="S12" s="30">
        <f t="shared" si="0"/>
        <v>4</v>
      </c>
      <c r="T12" s="30">
        <v>8</v>
      </c>
    </row>
    <row r="13" spans="1:20" s="32" customFormat="1" x14ac:dyDescent="0.2">
      <c r="A13" s="30">
        <v>59.5</v>
      </c>
      <c r="B13" s="30">
        <v>40.5</v>
      </c>
      <c r="C13" s="31">
        <v>80700</v>
      </c>
      <c r="D13" s="31">
        <v>116500</v>
      </c>
      <c r="E13" s="30">
        <v>3.6</v>
      </c>
      <c r="F13" s="30">
        <v>6.2</v>
      </c>
      <c r="G13" s="32">
        <v>302</v>
      </c>
      <c r="I13" s="31">
        <v>60100</v>
      </c>
      <c r="J13" s="31">
        <v>94100</v>
      </c>
      <c r="K13" s="30">
        <v>3.5</v>
      </c>
      <c r="L13" s="30">
        <v>1.1000000000000001</v>
      </c>
      <c r="P13" s="30">
        <f t="shared" si="1"/>
        <v>59.5</v>
      </c>
      <c r="Q13" s="42">
        <f t="shared" si="2"/>
        <v>414.37507599999998</v>
      </c>
      <c r="R13" s="42">
        <f t="shared" si="3"/>
        <v>648.79691600000001</v>
      </c>
      <c r="S13" s="30">
        <f t="shared" si="0"/>
        <v>3.6</v>
      </c>
      <c r="T13" s="30">
        <v>3.5</v>
      </c>
    </row>
    <row r="14" spans="1:20" s="32" customFormat="1" x14ac:dyDescent="0.2">
      <c r="A14" s="30">
        <v>50.1</v>
      </c>
      <c r="B14" s="30">
        <v>49.9</v>
      </c>
      <c r="C14" s="31">
        <v>79700</v>
      </c>
      <c r="D14" s="31">
        <v>109000</v>
      </c>
      <c r="E14" s="30">
        <v>2.6</v>
      </c>
      <c r="F14" s="30">
        <v>3.6</v>
      </c>
      <c r="G14" s="32">
        <v>264</v>
      </c>
      <c r="I14" s="31">
        <v>67600</v>
      </c>
      <c r="J14" s="31">
        <v>86800</v>
      </c>
      <c r="K14" s="30">
        <v>6</v>
      </c>
      <c r="L14" s="30">
        <v>9.6999999999999993</v>
      </c>
      <c r="P14" s="30">
        <f t="shared" si="1"/>
        <v>50.1</v>
      </c>
      <c r="Q14" s="42">
        <f t="shared" si="2"/>
        <v>466.08577600000001</v>
      </c>
      <c r="R14" s="42">
        <f t="shared" si="3"/>
        <v>598.46516799999995</v>
      </c>
      <c r="S14" s="30">
        <f t="shared" si="0"/>
        <v>2.6</v>
      </c>
      <c r="T14" s="30">
        <v>6</v>
      </c>
    </row>
    <row r="15" spans="1:20" s="32" customFormat="1" x14ac:dyDescent="0.2">
      <c r="A15" s="30">
        <v>39.700000000000003</v>
      </c>
      <c r="B15" s="33" t="s">
        <v>36</v>
      </c>
      <c r="C15" s="31">
        <v>118700</v>
      </c>
      <c r="D15" s="31">
        <v>157300</v>
      </c>
      <c r="E15" s="33">
        <v>1.5</v>
      </c>
      <c r="F15" s="30">
        <v>1.6</v>
      </c>
      <c r="G15" s="32">
        <v>384</v>
      </c>
      <c r="I15" s="31">
        <v>113300</v>
      </c>
      <c r="J15" s="31">
        <v>125700</v>
      </c>
      <c r="K15" s="30">
        <v>0.5</v>
      </c>
      <c r="L15" s="30">
        <v>1.8</v>
      </c>
      <c r="P15" s="30">
        <f t="shared" si="1"/>
        <v>39.700000000000003</v>
      </c>
      <c r="Q15" s="42">
        <f t="shared" si="2"/>
        <v>781.17630799999995</v>
      </c>
      <c r="R15" s="42">
        <f t="shared" si="3"/>
        <v>866.67133200000001</v>
      </c>
      <c r="S15" s="30">
        <f t="shared" si="0"/>
        <v>1.5</v>
      </c>
      <c r="T15" s="30">
        <v>0.5</v>
      </c>
    </row>
    <row r="16" spans="1:20" s="32" customFormat="1" x14ac:dyDescent="0.2">
      <c r="A16" s="30">
        <v>29.9</v>
      </c>
      <c r="B16" s="33" t="s">
        <v>36</v>
      </c>
      <c r="C16" s="34" t="s">
        <v>116</v>
      </c>
      <c r="D16" s="34" t="s">
        <v>36</v>
      </c>
      <c r="E16" s="33" t="s">
        <v>36</v>
      </c>
      <c r="F16" s="33" t="s">
        <v>36</v>
      </c>
      <c r="G16" s="32">
        <v>370</v>
      </c>
      <c r="I16" s="31">
        <v>114000</v>
      </c>
      <c r="J16" s="31">
        <v>145000</v>
      </c>
      <c r="K16" s="30">
        <v>2</v>
      </c>
      <c r="L16" s="30" t="s">
        <v>36</v>
      </c>
      <c r="P16" s="30">
        <f t="shared" si="1"/>
        <v>29.9</v>
      </c>
      <c r="Q16" s="42">
        <f t="shared" si="2"/>
        <v>786.00264000000004</v>
      </c>
      <c r="R16" s="42">
        <f t="shared" si="3"/>
        <v>999.74019999999996</v>
      </c>
      <c r="S16" s="30"/>
      <c r="T16" s="30">
        <v>2</v>
      </c>
    </row>
    <row r="17" spans="1:20" s="32" customFormat="1" x14ac:dyDescent="0.2">
      <c r="A17" s="30">
        <v>21.9</v>
      </c>
      <c r="B17" s="33" t="s">
        <v>36</v>
      </c>
      <c r="C17" s="31">
        <v>140000</v>
      </c>
      <c r="D17" s="31">
        <v>179000</v>
      </c>
      <c r="E17" s="30">
        <v>4</v>
      </c>
      <c r="F17" s="30">
        <v>5.8</v>
      </c>
      <c r="G17" s="32">
        <v>291</v>
      </c>
      <c r="I17" s="31">
        <v>116700</v>
      </c>
      <c r="J17" s="31">
        <v>137200</v>
      </c>
      <c r="K17" s="30">
        <v>4.3</v>
      </c>
      <c r="L17" s="30">
        <v>9.3000000000000007</v>
      </c>
      <c r="P17" s="30">
        <f t="shared" si="1"/>
        <v>21.9</v>
      </c>
      <c r="Q17" s="42">
        <f t="shared" si="2"/>
        <v>804.61849199999995</v>
      </c>
      <c r="R17" s="42">
        <f t="shared" si="3"/>
        <v>945.96107199999994</v>
      </c>
      <c r="S17" s="30">
        <f>E17</f>
        <v>4</v>
      </c>
      <c r="T17" s="30">
        <v>4.3</v>
      </c>
    </row>
    <row r="18" spans="1:20" s="32" customFormat="1" x14ac:dyDescent="0.2">
      <c r="A18" s="32">
        <v>10.9</v>
      </c>
      <c r="B18" s="35" t="s">
        <v>36</v>
      </c>
      <c r="C18" s="31">
        <v>110600</v>
      </c>
      <c r="D18" s="31">
        <v>163200</v>
      </c>
      <c r="E18" s="30">
        <v>5</v>
      </c>
      <c r="F18" s="30">
        <v>6</v>
      </c>
      <c r="G18" s="32">
        <v>363</v>
      </c>
      <c r="I18" s="31">
        <v>75800</v>
      </c>
      <c r="J18" s="31">
        <v>100800</v>
      </c>
      <c r="K18" s="30">
        <v>6</v>
      </c>
      <c r="L18" s="30">
        <v>17</v>
      </c>
      <c r="P18" s="30">
        <f t="shared" si="1"/>
        <v>10.9</v>
      </c>
      <c r="Q18" s="42">
        <f t="shared" si="2"/>
        <v>522.62280799999996</v>
      </c>
      <c r="R18" s="42">
        <f t="shared" si="3"/>
        <v>694.99180799999999</v>
      </c>
      <c r="S18" s="30">
        <f>E18</f>
        <v>5</v>
      </c>
      <c r="T18" s="30">
        <v>6</v>
      </c>
    </row>
    <row r="19" spans="1:20" s="32" customFormat="1" x14ac:dyDescent="0.2">
      <c r="A19" s="32">
        <v>5.8</v>
      </c>
      <c r="B19" s="35" t="s">
        <v>36</v>
      </c>
      <c r="C19" s="31">
        <v>97200</v>
      </c>
      <c r="D19" s="31">
        <v>166200</v>
      </c>
      <c r="E19" s="30">
        <v>5</v>
      </c>
      <c r="F19" s="30">
        <v>6</v>
      </c>
      <c r="G19" s="32">
        <v>347</v>
      </c>
      <c r="I19" s="31">
        <v>63700</v>
      </c>
      <c r="J19" s="31">
        <v>84600</v>
      </c>
      <c r="K19" s="30">
        <v>9</v>
      </c>
      <c r="L19" s="30">
        <v>35</v>
      </c>
      <c r="P19" s="30">
        <f t="shared" si="1"/>
        <v>5.8</v>
      </c>
      <c r="Q19" s="42">
        <f t="shared" si="2"/>
        <v>439.196212</v>
      </c>
      <c r="R19" s="42">
        <f t="shared" si="3"/>
        <v>583.296696</v>
      </c>
      <c r="S19" s="30">
        <f>E19</f>
        <v>5</v>
      </c>
      <c r="T19" s="30">
        <v>9</v>
      </c>
    </row>
    <row r="20" spans="1:20" s="32" customFormat="1" x14ac:dyDescent="0.2">
      <c r="A20" s="32">
        <v>0</v>
      </c>
      <c r="B20" s="35" t="s">
        <v>36</v>
      </c>
      <c r="C20" s="31">
        <v>65900</v>
      </c>
      <c r="D20" s="31">
        <v>117300</v>
      </c>
      <c r="E20" s="30">
        <v>3.5</v>
      </c>
      <c r="F20" s="30">
        <v>4.9000000000000004</v>
      </c>
      <c r="G20" s="32">
        <v>265</v>
      </c>
      <c r="I20" s="31">
        <v>27100</v>
      </c>
      <c r="J20" s="31">
        <v>34550</v>
      </c>
      <c r="K20" s="30">
        <v>16</v>
      </c>
      <c r="L20" s="30">
        <v>37</v>
      </c>
      <c r="P20" s="30">
        <f t="shared" si="1"/>
        <v>0</v>
      </c>
      <c r="Q20" s="42">
        <f t="shared" si="2"/>
        <v>186.84799599999999</v>
      </c>
      <c r="R20" s="42">
        <f t="shared" si="3"/>
        <v>238.21395799999999</v>
      </c>
      <c r="S20" s="30">
        <f>E20</f>
        <v>3.5</v>
      </c>
      <c r="T20" s="30">
        <v>16</v>
      </c>
    </row>
    <row r="21" spans="1:20" x14ac:dyDescent="0.2">
      <c r="P21" s="30"/>
      <c r="R21" s="42"/>
    </row>
    <row r="22" spans="1:20" x14ac:dyDescent="0.2">
      <c r="P22" s="30"/>
      <c r="R22" s="42"/>
    </row>
    <row r="23" spans="1:20" x14ac:dyDescent="0.2">
      <c r="A23" s="29" t="s">
        <v>117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P23" s="30"/>
      <c r="R23" s="42"/>
      <c r="T23" s="19"/>
    </row>
    <row r="24" spans="1:20" s="32" customFormat="1" ht="21" customHeight="1" x14ac:dyDescent="0.2">
      <c r="A24" s="30">
        <v>100</v>
      </c>
      <c r="B24" s="30">
        <v>0</v>
      </c>
      <c r="C24" s="31">
        <v>18000</v>
      </c>
      <c r="D24" s="31">
        <v>36700</v>
      </c>
      <c r="E24" s="30">
        <v>43</v>
      </c>
      <c r="F24" s="30">
        <v>56</v>
      </c>
      <c r="G24" s="32">
        <v>113</v>
      </c>
      <c r="I24" s="31">
        <v>8500</v>
      </c>
      <c r="J24" s="31">
        <v>17300</v>
      </c>
      <c r="K24" s="30">
        <v>42</v>
      </c>
      <c r="L24" s="30" t="s">
        <v>36</v>
      </c>
      <c r="P24" s="30">
        <f t="shared" si="1"/>
        <v>100</v>
      </c>
      <c r="Q24" s="42">
        <f t="shared" ref="Q24:Q36" si="4">I24*6894.76/1000000</f>
        <v>58.605460000000001</v>
      </c>
      <c r="R24" s="42">
        <f t="shared" si="3"/>
        <v>119.279348</v>
      </c>
      <c r="S24" s="30">
        <f>E24</f>
        <v>43</v>
      </c>
      <c r="T24" s="30">
        <v>42</v>
      </c>
    </row>
    <row r="25" spans="1:20" s="32" customFormat="1" ht="15.75" x14ac:dyDescent="0.2">
      <c r="A25" s="30">
        <v>89.4</v>
      </c>
      <c r="B25" s="30">
        <v>10.6</v>
      </c>
      <c r="C25" s="31">
        <v>60500</v>
      </c>
      <c r="D25" s="31">
        <v>70200</v>
      </c>
      <c r="E25" s="33" t="s">
        <v>118</v>
      </c>
      <c r="F25" s="33" t="s">
        <v>119</v>
      </c>
      <c r="G25" s="32">
        <v>246</v>
      </c>
      <c r="I25" s="31">
        <v>53200</v>
      </c>
      <c r="J25" s="31">
        <v>64200</v>
      </c>
      <c r="K25" s="33" t="s">
        <v>127</v>
      </c>
      <c r="L25" s="33" t="s">
        <v>126</v>
      </c>
      <c r="P25" s="30">
        <f t="shared" si="1"/>
        <v>89.4</v>
      </c>
      <c r="Q25" s="42">
        <f t="shared" si="4"/>
        <v>366.80123200000003</v>
      </c>
      <c r="R25" s="42">
        <f t="shared" si="3"/>
        <v>442.64359200000001</v>
      </c>
      <c r="S25" s="30">
        <v>6</v>
      </c>
      <c r="T25" s="33" t="s">
        <v>127</v>
      </c>
    </row>
    <row r="26" spans="1:20" s="32" customFormat="1" x14ac:dyDescent="0.2">
      <c r="A26" s="30">
        <v>80</v>
      </c>
      <c r="B26" s="30">
        <v>20</v>
      </c>
      <c r="C26" s="31">
        <v>86800</v>
      </c>
      <c r="D26" s="31">
        <v>101800</v>
      </c>
      <c r="E26" s="30">
        <v>24</v>
      </c>
      <c r="F26" s="30">
        <v>41</v>
      </c>
      <c r="G26" s="32">
        <v>235</v>
      </c>
      <c r="I26" s="31">
        <v>72000</v>
      </c>
      <c r="J26" s="31">
        <v>77900</v>
      </c>
      <c r="K26" s="30">
        <v>5</v>
      </c>
      <c r="L26" s="30">
        <v>22</v>
      </c>
      <c r="P26" s="30">
        <f t="shared" si="1"/>
        <v>80</v>
      </c>
      <c r="Q26" s="42">
        <f t="shared" si="4"/>
        <v>496.42272000000003</v>
      </c>
      <c r="R26" s="42">
        <f t="shared" si="3"/>
        <v>537.10180400000002</v>
      </c>
      <c r="S26" s="30">
        <f t="shared" ref="S26:S31" si="5">E26</f>
        <v>24</v>
      </c>
      <c r="T26" s="30">
        <v>5</v>
      </c>
    </row>
    <row r="27" spans="1:20" s="32" customFormat="1" x14ac:dyDescent="0.2">
      <c r="A27" s="30">
        <v>70.400000000000006</v>
      </c>
      <c r="B27" s="30">
        <v>29.6</v>
      </c>
      <c r="C27" s="31">
        <v>71300</v>
      </c>
      <c r="D27" s="31">
        <v>115000</v>
      </c>
      <c r="E27" s="30">
        <v>14</v>
      </c>
      <c r="F27" s="30">
        <v>16</v>
      </c>
      <c r="G27" s="32">
        <v>243</v>
      </c>
      <c r="I27" s="31">
        <v>64800</v>
      </c>
      <c r="J27" s="31">
        <v>86400</v>
      </c>
      <c r="K27" s="30">
        <v>20</v>
      </c>
      <c r="L27" s="30">
        <v>27</v>
      </c>
      <c r="P27" s="30">
        <f t="shared" si="1"/>
        <v>70.400000000000006</v>
      </c>
      <c r="Q27" s="42">
        <f t="shared" si="4"/>
        <v>446.78044799999998</v>
      </c>
      <c r="R27" s="42">
        <f t="shared" si="3"/>
        <v>595.70726400000001</v>
      </c>
      <c r="S27" s="30">
        <f t="shared" si="5"/>
        <v>14</v>
      </c>
      <c r="T27" s="30">
        <v>20</v>
      </c>
    </row>
    <row r="28" spans="1:20" s="32" customFormat="1" x14ac:dyDescent="0.2">
      <c r="A28" s="30">
        <v>60.6</v>
      </c>
      <c r="B28" s="30">
        <v>39.4</v>
      </c>
      <c r="C28" s="31">
        <v>80800</v>
      </c>
      <c r="D28" s="31">
        <v>131800</v>
      </c>
      <c r="E28" s="30">
        <v>9</v>
      </c>
      <c r="F28" s="30">
        <v>14</v>
      </c>
      <c r="G28" s="32">
        <v>295</v>
      </c>
      <c r="I28" s="31">
        <v>63800</v>
      </c>
      <c r="J28" s="31">
        <v>97800</v>
      </c>
      <c r="K28" s="30">
        <v>22</v>
      </c>
      <c r="L28" s="30">
        <v>20</v>
      </c>
      <c r="P28" s="30">
        <f t="shared" si="1"/>
        <v>60.6</v>
      </c>
      <c r="Q28" s="42">
        <f t="shared" si="4"/>
        <v>439.88568800000002</v>
      </c>
      <c r="R28" s="42">
        <f t="shared" si="3"/>
        <v>674.30752800000005</v>
      </c>
      <c r="S28" s="30">
        <f t="shared" si="5"/>
        <v>9</v>
      </c>
      <c r="T28" s="30">
        <v>22</v>
      </c>
    </row>
    <row r="29" spans="1:20" s="32" customFormat="1" x14ac:dyDescent="0.2">
      <c r="A29" s="30">
        <v>50.5</v>
      </c>
      <c r="B29" s="30">
        <v>49.5</v>
      </c>
      <c r="C29" s="31">
        <v>84300</v>
      </c>
      <c r="D29" s="31">
        <v>118000</v>
      </c>
      <c r="E29" s="30">
        <v>4.5</v>
      </c>
      <c r="F29" s="30">
        <v>8</v>
      </c>
      <c r="G29" s="32">
        <v>272</v>
      </c>
      <c r="I29" s="31">
        <v>68100</v>
      </c>
      <c r="J29" s="31">
        <v>96100</v>
      </c>
      <c r="K29" s="30">
        <v>22</v>
      </c>
      <c r="L29" s="30">
        <v>28</v>
      </c>
      <c r="P29" s="30">
        <f t="shared" si="1"/>
        <v>50.5</v>
      </c>
      <c r="Q29" s="42">
        <f t="shared" si="4"/>
        <v>469.53315600000002</v>
      </c>
      <c r="R29" s="42">
        <f t="shared" si="3"/>
        <v>662.58643600000005</v>
      </c>
      <c r="S29" s="30">
        <f t="shared" si="5"/>
        <v>4.5</v>
      </c>
      <c r="T29" s="30">
        <v>22</v>
      </c>
    </row>
    <row r="30" spans="1:20" s="32" customFormat="1" x14ac:dyDescent="0.2">
      <c r="A30" s="30">
        <v>41.7</v>
      </c>
      <c r="B30" s="33">
        <v>58.3</v>
      </c>
      <c r="C30" s="31">
        <v>95000</v>
      </c>
      <c r="D30" s="31">
        <v>103300</v>
      </c>
      <c r="E30" s="33">
        <v>1</v>
      </c>
      <c r="F30" s="33" t="s">
        <v>36</v>
      </c>
      <c r="G30" s="32">
        <v>279</v>
      </c>
      <c r="I30" s="31">
        <v>97000</v>
      </c>
      <c r="J30" s="31">
        <v>115300</v>
      </c>
      <c r="K30" s="30">
        <v>8</v>
      </c>
      <c r="L30" s="30">
        <v>13</v>
      </c>
      <c r="P30" s="30">
        <f t="shared" si="1"/>
        <v>41.7</v>
      </c>
      <c r="Q30" s="42">
        <f t="shared" si="4"/>
        <v>668.79172000000005</v>
      </c>
      <c r="R30" s="42">
        <f t="shared" si="3"/>
        <v>794.96582799999999</v>
      </c>
      <c r="S30" s="30">
        <f t="shared" si="5"/>
        <v>1</v>
      </c>
      <c r="T30" s="30">
        <v>8</v>
      </c>
    </row>
    <row r="31" spans="1:20" s="32" customFormat="1" x14ac:dyDescent="0.2">
      <c r="A31" s="30">
        <v>31.4</v>
      </c>
      <c r="B31" s="33" t="s">
        <v>36</v>
      </c>
      <c r="C31" s="34">
        <v>132700</v>
      </c>
      <c r="D31" s="34">
        <v>161600</v>
      </c>
      <c r="E31" s="33">
        <v>2</v>
      </c>
      <c r="F31" s="33">
        <v>4</v>
      </c>
      <c r="G31" s="32">
        <v>350</v>
      </c>
      <c r="I31" s="31">
        <v>112000</v>
      </c>
      <c r="J31" s="31">
        <v>145200</v>
      </c>
      <c r="K31" s="30">
        <v>7</v>
      </c>
      <c r="L31" s="30">
        <v>7</v>
      </c>
      <c r="P31" s="30">
        <f t="shared" si="1"/>
        <v>31.4</v>
      </c>
      <c r="Q31" s="42">
        <f t="shared" si="4"/>
        <v>772.21312</v>
      </c>
      <c r="R31" s="42">
        <f t="shared" si="3"/>
        <v>1001.119152</v>
      </c>
      <c r="S31" s="30">
        <f t="shared" si="5"/>
        <v>2</v>
      </c>
      <c r="T31" s="30">
        <v>7</v>
      </c>
    </row>
    <row r="32" spans="1:20" s="32" customFormat="1" x14ac:dyDescent="0.2">
      <c r="A32" s="30">
        <v>20.5</v>
      </c>
      <c r="B32" s="33" t="s">
        <v>36</v>
      </c>
      <c r="C32" s="34" t="s">
        <v>116</v>
      </c>
      <c r="D32" s="34" t="s">
        <v>36</v>
      </c>
      <c r="E32" s="33" t="s">
        <v>36</v>
      </c>
      <c r="F32" s="33" t="s">
        <v>36</v>
      </c>
      <c r="G32" s="32">
        <v>411</v>
      </c>
      <c r="I32" s="31">
        <v>124000</v>
      </c>
      <c r="J32" s="31">
        <v>135200</v>
      </c>
      <c r="K32" s="30">
        <v>8</v>
      </c>
      <c r="L32" s="30">
        <v>18</v>
      </c>
      <c r="P32" s="30">
        <f t="shared" si="1"/>
        <v>20.5</v>
      </c>
      <c r="Q32" s="42">
        <f t="shared" si="4"/>
        <v>854.95024000000001</v>
      </c>
      <c r="R32" s="42">
        <f t="shared" si="3"/>
        <v>932.17155200000002</v>
      </c>
      <c r="S32" s="30"/>
      <c r="T32" s="30">
        <v>8</v>
      </c>
    </row>
    <row r="33" spans="1:20" s="32" customFormat="1" x14ac:dyDescent="0.2">
      <c r="A33" s="32">
        <v>11.5</v>
      </c>
      <c r="B33" s="35" t="s">
        <v>36</v>
      </c>
      <c r="C33" s="31">
        <v>145000</v>
      </c>
      <c r="D33" s="31">
        <v>199000</v>
      </c>
      <c r="E33" s="30">
        <v>9</v>
      </c>
      <c r="F33" s="33" t="s">
        <v>36</v>
      </c>
      <c r="G33" s="32">
        <v>359</v>
      </c>
      <c r="I33" s="31">
        <v>100800</v>
      </c>
      <c r="J33" s="31">
        <v>122800</v>
      </c>
      <c r="K33" s="30">
        <v>8</v>
      </c>
      <c r="L33" s="30">
        <v>29</v>
      </c>
      <c r="P33" s="30">
        <f t="shared" si="1"/>
        <v>11.5</v>
      </c>
      <c r="Q33" s="42">
        <f t="shared" si="4"/>
        <v>694.99180799999999</v>
      </c>
      <c r="R33" s="42">
        <f t="shared" si="3"/>
        <v>846.67652799999996</v>
      </c>
      <c r="S33" s="30">
        <f>E33</f>
        <v>9</v>
      </c>
      <c r="T33" s="30">
        <v>8</v>
      </c>
    </row>
    <row r="34" spans="1:20" s="32" customFormat="1" x14ac:dyDescent="0.2">
      <c r="A34" s="32">
        <v>5.5</v>
      </c>
      <c r="B34" s="35" t="s">
        <v>36</v>
      </c>
      <c r="C34" s="31">
        <v>88000</v>
      </c>
      <c r="D34" s="31">
        <v>162000</v>
      </c>
      <c r="E34" s="30">
        <v>6</v>
      </c>
      <c r="F34" s="30">
        <v>7.5</v>
      </c>
      <c r="G34" s="32">
        <v>307</v>
      </c>
      <c r="I34" s="31">
        <v>50500</v>
      </c>
      <c r="J34" s="31">
        <v>77000</v>
      </c>
      <c r="K34" s="30">
        <v>10</v>
      </c>
      <c r="L34" s="30">
        <v>25</v>
      </c>
      <c r="P34" s="30">
        <f t="shared" si="1"/>
        <v>5.5</v>
      </c>
      <c r="Q34" s="42">
        <f t="shared" si="4"/>
        <v>348.18538000000001</v>
      </c>
      <c r="R34" s="42">
        <f t="shared" si="3"/>
        <v>530.89652000000001</v>
      </c>
      <c r="S34" s="30">
        <f>E34</f>
        <v>6</v>
      </c>
      <c r="T34" s="30">
        <v>10</v>
      </c>
    </row>
    <row r="35" spans="1:20" s="32" customFormat="1" x14ac:dyDescent="0.2">
      <c r="A35" s="32">
        <v>2.4</v>
      </c>
      <c r="B35" s="35" t="s">
        <v>36</v>
      </c>
      <c r="C35" s="31">
        <v>47300</v>
      </c>
      <c r="D35" s="31">
        <v>133000</v>
      </c>
      <c r="E35" s="30">
        <v>18</v>
      </c>
      <c r="F35" s="30">
        <v>21</v>
      </c>
      <c r="G35" s="32">
        <v>283</v>
      </c>
      <c r="I35" s="31">
        <v>35100</v>
      </c>
      <c r="J35" s="31">
        <v>48400</v>
      </c>
      <c r="K35" s="30">
        <v>17</v>
      </c>
      <c r="L35" s="30">
        <v>49</v>
      </c>
      <c r="P35" s="30">
        <f t="shared" si="1"/>
        <v>2.4</v>
      </c>
      <c r="Q35" s="42">
        <f t="shared" si="4"/>
        <v>242.00607600000001</v>
      </c>
      <c r="R35" s="42">
        <f t="shared" si="3"/>
        <v>333.70638400000001</v>
      </c>
      <c r="S35" s="30">
        <f>E35</f>
        <v>18</v>
      </c>
      <c r="T35" s="30">
        <v>17</v>
      </c>
    </row>
    <row r="36" spans="1:20" x14ac:dyDescent="0.2">
      <c r="A36" s="32">
        <v>0</v>
      </c>
      <c r="B36" s="35"/>
      <c r="C36" s="31">
        <v>48400</v>
      </c>
      <c r="D36" s="31">
        <v>123000</v>
      </c>
      <c r="E36" s="30">
        <v>11</v>
      </c>
      <c r="F36" s="33" t="s">
        <v>36</v>
      </c>
      <c r="G36" s="32">
        <v>263</v>
      </c>
      <c r="H36" s="32"/>
      <c r="I36" s="31">
        <v>21300</v>
      </c>
      <c r="J36" s="31">
        <v>31400</v>
      </c>
      <c r="K36" s="30">
        <v>27</v>
      </c>
      <c r="L36" s="30">
        <v>57</v>
      </c>
      <c r="P36" s="30">
        <f t="shared" si="1"/>
        <v>0</v>
      </c>
      <c r="Q36" s="42">
        <f t="shared" si="4"/>
        <v>146.85838799999999</v>
      </c>
      <c r="R36" s="42">
        <f t="shared" si="3"/>
        <v>216.495464</v>
      </c>
      <c r="S36" s="30">
        <f>E36</f>
        <v>11</v>
      </c>
      <c r="T36" s="30">
        <v>27</v>
      </c>
    </row>
    <row r="37" spans="1:20" ht="13.5" thickBo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spans="1:20" ht="13.5" thickTop="1" x14ac:dyDescent="0.2">
      <c r="A38" s="2" t="s">
        <v>120</v>
      </c>
    </row>
    <row r="39" spans="1:20" x14ac:dyDescent="0.2">
      <c r="A39" s="2" t="s">
        <v>121</v>
      </c>
    </row>
    <row r="44" spans="1:20" x14ac:dyDescent="0.2">
      <c r="A44" s="2" t="s">
        <v>144</v>
      </c>
    </row>
    <row r="45" spans="1:20" ht="15" x14ac:dyDescent="0.2">
      <c r="A45" s="37" t="s">
        <v>149</v>
      </c>
    </row>
    <row r="46" spans="1:20" ht="15" x14ac:dyDescent="0.2">
      <c r="A46" s="37" t="s">
        <v>124</v>
      </c>
    </row>
    <row r="47" spans="1:20" ht="15" x14ac:dyDescent="0.2">
      <c r="A47" s="38" t="s">
        <v>125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475-A9AF-4FDF-8AEF-69BECB8CBFF4}">
  <sheetPr codeName="Sheet3"/>
  <dimension ref="A1:H31"/>
  <sheetViews>
    <sheetView zoomScale="130" zoomScaleNormal="130" workbookViewId="0">
      <selection activeCell="C23" sqref="C23"/>
    </sheetView>
  </sheetViews>
  <sheetFormatPr defaultRowHeight="12.75" x14ac:dyDescent="0.2"/>
  <cols>
    <col min="1" max="1" width="14" customWidth="1"/>
    <col min="2" max="2" width="19.6640625" customWidth="1"/>
    <col min="3" max="3" width="12.1640625" customWidth="1"/>
    <col min="4" max="4" width="13.33203125" customWidth="1"/>
    <col min="5" max="5" width="13.6640625" customWidth="1"/>
    <col min="6" max="8" width="12.83203125" customWidth="1"/>
  </cols>
  <sheetData>
    <row r="1" spans="1:8" ht="15.75" x14ac:dyDescent="0.2">
      <c r="A1" s="18" t="s">
        <v>88</v>
      </c>
      <c r="B1" s="19"/>
      <c r="C1" s="19"/>
      <c r="D1" s="19"/>
      <c r="E1" s="19"/>
      <c r="F1" s="19"/>
      <c r="G1" s="19"/>
      <c r="H1" s="19"/>
    </row>
    <row r="2" spans="1:8" ht="13.5" thickBot="1" x14ac:dyDescent="0.25"/>
    <row r="3" spans="1:8" ht="13.15" customHeight="1" thickTop="1" x14ac:dyDescent="0.2">
      <c r="A3" s="24"/>
      <c r="B3" s="25" t="s">
        <v>86</v>
      </c>
      <c r="C3" s="26"/>
      <c r="D3" s="26"/>
      <c r="E3" s="26"/>
      <c r="F3" s="26"/>
      <c r="G3" s="24"/>
      <c r="H3" s="24"/>
    </row>
    <row r="4" spans="1:8" s="15" customFormat="1" ht="13.15" customHeight="1" x14ac:dyDescent="0.2">
      <c r="A4" s="14"/>
      <c r="B4" s="14"/>
      <c r="C4" s="14" t="s">
        <v>100</v>
      </c>
      <c r="D4" s="14" t="s">
        <v>102</v>
      </c>
      <c r="E4" s="14" t="s">
        <v>101</v>
      </c>
      <c r="F4" s="14" t="s">
        <v>8</v>
      </c>
      <c r="G4" s="27"/>
      <c r="H4" s="27"/>
    </row>
    <row r="5" spans="1:8" s="15" customFormat="1" ht="13.15" customHeight="1" x14ac:dyDescent="0.2">
      <c r="A5" s="14" t="s">
        <v>108</v>
      </c>
      <c r="B5" s="14" t="s">
        <v>103</v>
      </c>
      <c r="C5" s="14" t="s">
        <v>109</v>
      </c>
      <c r="D5" s="14" t="s">
        <v>110</v>
      </c>
      <c r="E5" s="14" t="s">
        <v>111</v>
      </c>
      <c r="F5" s="14" t="s">
        <v>112</v>
      </c>
      <c r="G5" s="16" t="s">
        <v>89</v>
      </c>
      <c r="H5" s="16"/>
    </row>
    <row r="6" spans="1:8" ht="15" customHeight="1" x14ac:dyDescent="0.2">
      <c r="A6" s="22" t="s">
        <v>107</v>
      </c>
      <c r="B6" s="22" t="s">
        <v>104</v>
      </c>
      <c r="C6" s="22" t="s">
        <v>4</v>
      </c>
      <c r="D6" s="22" t="s">
        <v>5</v>
      </c>
      <c r="E6" s="22" t="s">
        <v>5</v>
      </c>
      <c r="F6" s="22" t="s">
        <v>5</v>
      </c>
      <c r="G6" s="23" t="s">
        <v>87</v>
      </c>
      <c r="H6" s="23" t="s">
        <v>105</v>
      </c>
    </row>
    <row r="7" spans="1:8" ht="16.149999999999999" customHeight="1" x14ac:dyDescent="0.2">
      <c r="A7" s="15">
        <v>1</v>
      </c>
      <c r="B7" s="40" t="s">
        <v>36</v>
      </c>
      <c r="C7" s="40">
        <v>92000</v>
      </c>
      <c r="D7" s="15" t="s">
        <v>36</v>
      </c>
      <c r="E7" s="15">
        <v>0</v>
      </c>
      <c r="F7" s="15">
        <v>0</v>
      </c>
      <c r="G7" s="15">
        <v>227</v>
      </c>
      <c r="H7" s="15">
        <v>61</v>
      </c>
    </row>
    <row r="8" spans="1:8" ht="16.149999999999999" customHeight="1" x14ac:dyDescent="0.2">
      <c r="A8" s="15">
        <v>2</v>
      </c>
      <c r="B8" s="40">
        <v>111600</v>
      </c>
      <c r="C8" s="40">
        <v>144400</v>
      </c>
      <c r="D8" s="15">
        <v>3</v>
      </c>
      <c r="E8" s="15">
        <v>4</v>
      </c>
      <c r="F8" s="15">
        <v>1</v>
      </c>
      <c r="G8" s="15">
        <v>325</v>
      </c>
      <c r="H8" s="15">
        <v>65</v>
      </c>
    </row>
    <row r="9" spans="1:8" ht="16.149999999999999" customHeight="1" x14ac:dyDescent="0.2">
      <c r="A9" s="15">
        <v>3</v>
      </c>
      <c r="B9" s="40">
        <v>83600</v>
      </c>
      <c r="C9" s="40">
        <v>133000</v>
      </c>
      <c r="D9" s="15">
        <v>4</v>
      </c>
      <c r="E9" s="15">
        <v>5</v>
      </c>
      <c r="F9" s="15">
        <v>5</v>
      </c>
      <c r="G9" s="15">
        <v>317</v>
      </c>
      <c r="H9" s="15">
        <v>65</v>
      </c>
    </row>
    <row r="10" spans="1:8" ht="16.149999999999999" customHeight="1" x14ac:dyDescent="0.2">
      <c r="A10" s="15">
        <v>4</v>
      </c>
      <c r="B10" s="40">
        <v>80200</v>
      </c>
      <c r="C10" s="40">
        <v>126200</v>
      </c>
      <c r="D10" s="15">
        <v>3</v>
      </c>
      <c r="E10" s="15">
        <v>4</v>
      </c>
      <c r="F10" s="15">
        <v>4</v>
      </c>
      <c r="G10" s="15">
        <v>287</v>
      </c>
      <c r="H10" s="15">
        <v>64</v>
      </c>
    </row>
    <row r="11" spans="1:8" ht="16.149999999999999" customHeight="1" x14ac:dyDescent="0.2">
      <c r="A11" s="15">
        <v>5</v>
      </c>
      <c r="B11" s="40">
        <v>53600</v>
      </c>
      <c r="C11" s="40">
        <v>73400</v>
      </c>
      <c r="D11" s="15">
        <v>1</v>
      </c>
      <c r="E11" s="15">
        <v>2</v>
      </c>
      <c r="F11" s="15">
        <v>5</v>
      </c>
      <c r="G11" s="15">
        <v>243</v>
      </c>
      <c r="H11" s="15">
        <v>60</v>
      </c>
    </row>
    <row r="12" spans="1:8" ht="14.25" customHeight="1" thickBot="1" x14ac:dyDescent="0.25"/>
    <row r="13" spans="1:8" ht="13.15" customHeight="1" thickTop="1" x14ac:dyDescent="0.2">
      <c r="A13" s="24" t="s">
        <v>90</v>
      </c>
      <c r="B13" s="24" t="s">
        <v>95</v>
      </c>
      <c r="C13" s="24"/>
      <c r="D13" s="24"/>
      <c r="E13" s="24"/>
      <c r="F13" s="24"/>
      <c r="G13" s="24"/>
      <c r="H13" s="24"/>
    </row>
    <row r="14" spans="1:8" x14ac:dyDescent="0.2">
      <c r="A14" t="s">
        <v>91</v>
      </c>
      <c r="B14" t="s">
        <v>96</v>
      </c>
    </row>
    <row r="15" spans="1:8" x14ac:dyDescent="0.2">
      <c r="A15" t="s">
        <v>92</v>
      </c>
      <c r="B15" t="s">
        <v>97</v>
      </c>
    </row>
    <row r="16" spans="1:8" x14ac:dyDescent="0.2">
      <c r="A16" t="s">
        <v>93</v>
      </c>
      <c r="B16" t="s">
        <v>98</v>
      </c>
    </row>
    <row r="17" spans="1:3" x14ac:dyDescent="0.2">
      <c r="A17" t="s">
        <v>94</v>
      </c>
      <c r="B17" t="s">
        <v>99</v>
      </c>
    </row>
    <row r="18" spans="1:3" ht="15.75" x14ac:dyDescent="0.2">
      <c r="A18" s="2" t="s">
        <v>106</v>
      </c>
    </row>
    <row r="21" spans="1:3" x14ac:dyDescent="0.2">
      <c r="B21" s="2" t="s">
        <v>130</v>
      </c>
      <c r="C21" s="41">
        <f>AVERAGE(C7:C11)*6894.76/1000000</f>
        <v>784.62368800000002</v>
      </c>
    </row>
    <row r="22" spans="1:3" x14ac:dyDescent="0.2">
      <c r="B22" s="2" t="s">
        <v>131</v>
      </c>
      <c r="C22" s="41">
        <f>STDEV(C7:C11)*6894.76/1000000</f>
        <v>205.86834346025304</v>
      </c>
    </row>
    <row r="28" spans="1:3" x14ac:dyDescent="0.2">
      <c r="A28" s="2" t="s">
        <v>144</v>
      </c>
    </row>
    <row r="29" spans="1:3" ht="15" x14ac:dyDescent="0.2">
      <c r="A29" s="37" t="s">
        <v>149</v>
      </c>
    </row>
    <row r="30" spans="1:3" ht="15" x14ac:dyDescent="0.2">
      <c r="A30" s="37" t="s">
        <v>124</v>
      </c>
    </row>
    <row r="31" spans="1:3" ht="15" x14ac:dyDescent="0.2">
      <c r="A31" s="38" t="s">
        <v>125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8277-3A27-4AD7-9C59-6F71F190DB12}">
  <dimension ref="A13:S50"/>
  <sheetViews>
    <sheetView zoomScale="145" zoomScaleNormal="145" workbookViewId="0">
      <selection activeCell="R17" sqref="R17"/>
    </sheetView>
  </sheetViews>
  <sheetFormatPr defaultRowHeight="12.75" x14ac:dyDescent="0.2"/>
  <sheetData>
    <row r="13" spans="18:19" x14ac:dyDescent="0.2">
      <c r="R13">
        <v>82700</v>
      </c>
      <c r="S13">
        <f>R13*6.895/1000</f>
        <v>570.2165</v>
      </c>
    </row>
    <row r="14" spans="18:19" x14ac:dyDescent="0.2">
      <c r="R14">
        <v>84000</v>
      </c>
      <c r="S14">
        <f t="shared" ref="S14:S23" si="0">R14*6.895/1000</f>
        <v>579.17999999999995</v>
      </c>
    </row>
    <row r="15" spans="18:19" x14ac:dyDescent="0.2">
      <c r="R15">
        <v>97500</v>
      </c>
      <c r="S15">
        <f t="shared" si="0"/>
        <v>672.26250000000005</v>
      </c>
    </row>
    <row r="16" spans="18:19" x14ac:dyDescent="0.2">
      <c r="R16">
        <v>94500</v>
      </c>
      <c r="S16">
        <f t="shared" si="0"/>
        <v>651.57749999999999</v>
      </c>
    </row>
    <row r="17" spans="18:19" x14ac:dyDescent="0.2">
      <c r="R17">
        <v>101000</v>
      </c>
      <c r="S17">
        <f t="shared" si="0"/>
        <v>696.39499999999998</v>
      </c>
    </row>
    <row r="18" spans="18:19" x14ac:dyDescent="0.2">
      <c r="R18">
        <v>73000</v>
      </c>
      <c r="S18">
        <f t="shared" si="0"/>
        <v>503.33499999999992</v>
      </c>
    </row>
    <row r="19" spans="18:19" x14ac:dyDescent="0.2">
      <c r="R19">
        <v>100000</v>
      </c>
      <c r="S19">
        <f t="shared" si="0"/>
        <v>689.5</v>
      </c>
    </row>
    <row r="20" spans="18:19" x14ac:dyDescent="0.2">
      <c r="R20">
        <v>98700</v>
      </c>
      <c r="S20">
        <f t="shared" si="0"/>
        <v>680.53650000000005</v>
      </c>
    </row>
    <row r="21" spans="18:19" x14ac:dyDescent="0.2">
      <c r="R21">
        <v>78000</v>
      </c>
      <c r="S21">
        <f t="shared" si="0"/>
        <v>537.80999999999995</v>
      </c>
    </row>
    <row r="22" spans="18:19" x14ac:dyDescent="0.2">
      <c r="R22">
        <v>108400</v>
      </c>
      <c r="S22">
        <f t="shared" si="0"/>
        <v>747.41800000000001</v>
      </c>
    </row>
    <row r="23" spans="18:19" x14ac:dyDescent="0.2">
      <c r="R23">
        <v>107600</v>
      </c>
      <c r="S23">
        <f t="shared" si="0"/>
        <v>741.90200000000004</v>
      </c>
    </row>
    <row r="25" spans="18:19" x14ac:dyDescent="0.2">
      <c r="R25" s="2" t="s">
        <v>150</v>
      </c>
      <c r="S25">
        <f>AVERAGE(S13:S23)</f>
        <v>642.73936363636358</v>
      </c>
    </row>
    <row r="26" spans="18:19" x14ac:dyDescent="0.2">
      <c r="R26" s="2" t="s">
        <v>151</v>
      </c>
      <c r="S26">
        <f>STDEV(S13:S23)</f>
        <v>82.448643379103871</v>
      </c>
    </row>
    <row r="47" spans="1:1" x14ac:dyDescent="0.2">
      <c r="A47" s="2" t="s">
        <v>144</v>
      </c>
    </row>
    <row r="48" spans="1:1" ht="15" x14ac:dyDescent="0.2">
      <c r="A48" s="37" t="s">
        <v>149</v>
      </c>
    </row>
    <row r="49" spans="1:1" ht="15" x14ac:dyDescent="0.2">
      <c r="A49" s="37" t="s">
        <v>124</v>
      </c>
    </row>
    <row r="50" spans="1:1" ht="15" x14ac:dyDescent="0.2">
      <c r="A50" s="38" t="s">
        <v>125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21A9-CE7E-49EE-8189-AEFB3E87DFCE}">
  <sheetPr codeName="Sheet4"/>
  <dimension ref="A2:K21"/>
  <sheetViews>
    <sheetView tabSelected="1" workbookViewId="0">
      <selection activeCell="M8" sqref="M8"/>
    </sheetView>
  </sheetViews>
  <sheetFormatPr defaultRowHeight="12.75" x14ac:dyDescent="0.2"/>
  <cols>
    <col min="4" max="4" width="12.5" customWidth="1"/>
    <col min="5" max="5" width="11.33203125" customWidth="1"/>
    <col min="7" max="7" width="12.6640625" customWidth="1"/>
  </cols>
  <sheetData>
    <row r="2" spans="2:11" x14ac:dyDescent="0.2">
      <c r="B2" s="45" t="s">
        <v>146</v>
      </c>
    </row>
    <row r="3" spans="2:11" x14ac:dyDescent="0.2">
      <c r="B3" s="2" t="s">
        <v>141</v>
      </c>
      <c r="D3" s="2" t="s">
        <v>143</v>
      </c>
      <c r="G3" s="2" t="s">
        <v>141</v>
      </c>
      <c r="I3" s="2" t="s">
        <v>143</v>
      </c>
      <c r="K3" s="2" t="s">
        <v>132</v>
      </c>
    </row>
    <row r="4" spans="2:11" ht="15.75" x14ac:dyDescent="0.2">
      <c r="B4" s="2" t="s">
        <v>142</v>
      </c>
      <c r="C4" s="2" t="s">
        <v>137</v>
      </c>
      <c r="D4" s="2" t="s">
        <v>148</v>
      </c>
      <c r="G4" s="2" t="s">
        <v>142</v>
      </c>
    </row>
    <row r="5" spans="2:11" x14ac:dyDescent="0.2">
      <c r="B5">
        <v>900</v>
      </c>
      <c r="C5">
        <f>B5+273</f>
        <v>1173</v>
      </c>
      <c r="D5">
        <v>5</v>
      </c>
      <c r="E5" s="43">
        <f>LOG(D5)</f>
        <v>0.69897000433601886</v>
      </c>
      <c r="F5" s="47">
        <f t="shared" ref="F5:F13" si="0">$K$5/$D$14*D5</f>
        <v>11.111111111111111</v>
      </c>
      <c r="G5">
        <v>25</v>
      </c>
      <c r="H5">
        <f>G5+273</f>
        <v>298</v>
      </c>
      <c r="I5">
        <v>270</v>
      </c>
      <c r="K5">
        <v>600</v>
      </c>
    </row>
    <row r="6" spans="2:11" x14ac:dyDescent="0.2">
      <c r="B6">
        <v>850</v>
      </c>
      <c r="C6">
        <f t="shared" ref="C6:C14" si="1">B6+273</f>
        <v>1123</v>
      </c>
      <c r="D6">
        <v>6</v>
      </c>
      <c r="E6" s="43">
        <f>LOG(D6)</f>
        <v>0.77815125038364363</v>
      </c>
      <c r="F6" s="47">
        <f t="shared" si="0"/>
        <v>13.333333333333334</v>
      </c>
      <c r="G6">
        <v>370</v>
      </c>
      <c r="H6">
        <f>G6+273</f>
        <v>643</v>
      </c>
      <c r="I6">
        <f>250+(190 - 250)/(773-573)*(H6-573)</f>
        <v>229</v>
      </c>
      <c r="K6">
        <v>500</v>
      </c>
    </row>
    <row r="7" spans="2:11" x14ac:dyDescent="0.2">
      <c r="B7">
        <v>800</v>
      </c>
      <c r="C7">
        <f t="shared" si="1"/>
        <v>1073</v>
      </c>
      <c r="D7">
        <v>8</v>
      </c>
      <c r="E7" s="43">
        <f t="shared" ref="E7:E14" si="2">LOG(D7)</f>
        <v>0.90308998699194354</v>
      </c>
      <c r="F7" s="47">
        <f t="shared" si="0"/>
        <v>17.777777777777779</v>
      </c>
      <c r="H7">
        <v>643</v>
      </c>
      <c r="I7">
        <f>F13+(F12 - F13)/(773-573)*(H7-573)</f>
        <v>508.88888888888891</v>
      </c>
    </row>
    <row r="8" spans="2:11" x14ac:dyDescent="0.2">
      <c r="B8">
        <v>750</v>
      </c>
      <c r="C8">
        <f t="shared" si="1"/>
        <v>1023</v>
      </c>
      <c r="D8">
        <v>9</v>
      </c>
      <c r="E8" s="43">
        <f t="shared" si="2"/>
        <v>0.95424250943932487</v>
      </c>
      <c r="F8" s="47">
        <f t="shared" si="0"/>
        <v>20</v>
      </c>
    </row>
    <row r="9" spans="2:11" x14ac:dyDescent="0.2">
      <c r="B9">
        <v>700</v>
      </c>
      <c r="C9">
        <f t="shared" si="1"/>
        <v>973</v>
      </c>
      <c r="D9">
        <v>12</v>
      </c>
      <c r="E9" s="43">
        <f t="shared" si="2"/>
        <v>1.0791812460476249</v>
      </c>
      <c r="F9" s="47">
        <f t="shared" si="0"/>
        <v>26.666666666666668</v>
      </c>
    </row>
    <row r="10" spans="2:11" x14ac:dyDescent="0.2">
      <c r="B10">
        <v>650</v>
      </c>
      <c r="C10">
        <f t="shared" si="1"/>
        <v>923</v>
      </c>
      <c r="D10">
        <v>19</v>
      </c>
      <c r="E10" s="43">
        <f t="shared" si="2"/>
        <v>1.2787536009528289</v>
      </c>
      <c r="F10" s="47">
        <f t="shared" si="0"/>
        <v>42.222222222222221</v>
      </c>
    </row>
    <row r="11" spans="2:11" x14ac:dyDescent="0.2">
      <c r="B11">
        <v>600</v>
      </c>
      <c r="C11">
        <f t="shared" si="1"/>
        <v>873</v>
      </c>
      <c r="D11">
        <v>100</v>
      </c>
      <c r="E11" s="43">
        <f t="shared" si="2"/>
        <v>2</v>
      </c>
      <c r="F11" s="47">
        <f t="shared" si="0"/>
        <v>222.22222222222223</v>
      </c>
    </row>
    <row r="12" spans="2:11" x14ac:dyDescent="0.2">
      <c r="B12">
        <v>500</v>
      </c>
      <c r="C12">
        <f t="shared" si="1"/>
        <v>773</v>
      </c>
      <c r="D12">
        <v>190</v>
      </c>
      <c r="E12" s="43">
        <f t="shared" si="2"/>
        <v>2.2787536009528289</v>
      </c>
      <c r="F12" s="47">
        <f t="shared" si="0"/>
        <v>422.22222222222223</v>
      </c>
    </row>
    <row r="13" spans="2:11" x14ac:dyDescent="0.2">
      <c r="B13">
        <v>300</v>
      </c>
      <c r="C13">
        <f t="shared" si="1"/>
        <v>573</v>
      </c>
      <c r="D13">
        <v>250</v>
      </c>
      <c r="E13" s="43">
        <f t="shared" si="2"/>
        <v>2.3979400086720375</v>
      </c>
      <c r="F13" s="47">
        <f t="shared" si="0"/>
        <v>555.55555555555554</v>
      </c>
    </row>
    <row r="14" spans="2:11" x14ac:dyDescent="0.2">
      <c r="B14">
        <v>25</v>
      </c>
      <c r="C14">
        <f t="shared" si="1"/>
        <v>298</v>
      </c>
      <c r="D14">
        <v>270</v>
      </c>
      <c r="E14" s="43">
        <f t="shared" si="2"/>
        <v>2.4313637641589874</v>
      </c>
      <c r="F14" s="47">
        <f>$K$5/$D$14*D14</f>
        <v>600</v>
      </c>
    </row>
    <row r="18" spans="1:1" ht="15" x14ac:dyDescent="0.2">
      <c r="A18" s="44" t="s">
        <v>144</v>
      </c>
    </row>
    <row r="19" spans="1:1" ht="15" x14ac:dyDescent="0.2">
      <c r="A19" s="37" t="s">
        <v>145</v>
      </c>
    </row>
    <row r="20" spans="1:1" ht="15" x14ac:dyDescent="0.2">
      <c r="A20" s="37" t="s">
        <v>122</v>
      </c>
    </row>
    <row r="21" spans="1:1" ht="15" x14ac:dyDescent="0.2">
      <c r="A21" s="37" t="s"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14 and Notes</vt:lpstr>
      <vt:lpstr>Table 2</vt:lpstr>
      <vt:lpstr>Table 8</vt:lpstr>
      <vt:lpstr>Table 9</vt:lpstr>
      <vt:lpstr>Figure 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Ferguson, Traci</dc:creator>
  <cp:lastModifiedBy>Liu, Wenfeng</cp:lastModifiedBy>
  <cp:lastPrinted>2022-02-01T18:59:22Z</cp:lastPrinted>
  <dcterms:created xsi:type="dcterms:W3CDTF">2022-01-27T18:13:21Z</dcterms:created>
  <dcterms:modified xsi:type="dcterms:W3CDTF">2022-08-18T22:51:32Z</dcterms:modified>
</cp:coreProperties>
</file>