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38 学习---\"/>
    </mc:Choice>
  </mc:AlternateContent>
  <xr:revisionPtr revIDLastSave="0" documentId="13_ncr:1_{9E758507-8A5A-4D6E-BC80-28A6A5F43745}" xr6:coauthVersionLast="40" xr6:coauthVersionMax="40" xr10:uidLastSave="{00000000-0000-0000-0000-000000000000}"/>
  <bookViews>
    <workbookView xWindow="0" yWindow="0" windowWidth="13650" windowHeight="5655" activeTab="1" xr2:uid="{00000000-000D-0000-FFFF-FFFF00000000}"/>
  </bookViews>
  <sheets>
    <sheet name="预扣税率表" sheetId="1" r:id="rId1"/>
    <sheet name="1月工资表" sheetId="3" r:id="rId2"/>
    <sheet name="2月工资表" sheetId="4" r:id="rId3"/>
    <sheet name="3月工资表" sheetId="8" r:id="rId4"/>
    <sheet name="4月工资表" sheetId="9" r:id="rId5"/>
    <sheet name="个税测算" sheetId="7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" i="8" l="1"/>
  <c r="D2" i="3"/>
  <c r="D2" i="9" l="1"/>
  <c r="E2" i="9" l="1"/>
  <c r="F2" i="9" s="1"/>
  <c r="E4" i="7"/>
  <c r="E5" i="7" s="1"/>
  <c r="F5" i="7" s="1"/>
  <c r="D2" i="4"/>
  <c r="E2" i="4" s="1"/>
  <c r="F2" i="4" s="1"/>
  <c r="D3" i="3"/>
  <c r="D4" i="4" s="1"/>
  <c r="D4" i="3"/>
  <c r="E4" i="3" s="1"/>
  <c r="F4" i="3" s="1"/>
  <c r="E2" i="3"/>
  <c r="F2" i="3" s="1"/>
  <c r="H4" i="7" a="1"/>
  <c r="H4" i="7" s="1"/>
  <c r="H15" i="7" a="1"/>
  <c r="H15" i="7" s="1"/>
  <c r="H14" i="7" a="1"/>
  <c r="H14" i="7" s="1"/>
  <c r="H13" i="7" a="1"/>
  <c r="H13" i="7" s="1"/>
  <c r="H12" i="7" a="1"/>
  <c r="H12" i="7" s="1"/>
  <c r="H11" i="7" a="1"/>
  <c r="H11" i="7" s="1"/>
  <c r="H10" i="7" a="1"/>
  <c r="H10" i="7" s="1"/>
  <c r="H9" i="7" a="1"/>
  <c r="H9" i="7" s="1"/>
  <c r="H8" i="7" a="1"/>
  <c r="H8" i="7" s="1"/>
  <c r="H7" i="7" a="1"/>
  <c r="H7" i="7" s="1"/>
  <c r="H6" i="7" a="1"/>
  <c r="H6" i="7" s="1"/>
  <c r="H5" i="7" a="1"/>
  <c r="H5" i="7" s="1"/>
  <c r="E3" i="3" l="1"/>
  <c r="F3" i="3" s="1"/>
  <c r="F4" i="7"/>
  <c r="D2" i="8"/>
  <c r="D3" i="9" s="1"/>
  <c r="E3" i="9" s="1"/>
  <c r="D4" i="8"/>
  <c r="D5" i="9" s="1"/>
  <c r="E5" i="9" s="1"/>
  <c r="E4" i="4"/>
  <c r="F4" i="4" s="1"/>
  <c r="D5" i="4"/>
  <c r="D3" i="4"/>
  <c r="H16" i="7"/>
  <c r="E6" i="7"/>
  <c r="F6" i="7" s="1"/>
  <c r="G6" i="7" s="1"/>
  <c r="F5" i="9" l="1"/>
  <c r="G5" i="7"/>
  <c r="E4" i="8"/>
  <c r="F4" i="8" s="1"/>
  <c r="E2" i="8"/>
  <c r="E3" i="4"/>
  <c r="F3" i="4" s="1"/>
  <c r="D3" i="8"/>
  <c r="D4" i="9" s="1"/>
  <c r="E4" i="9" s="1"/>
  <c r="D5" i="8"/>
  <c r="D6" i="9" s="1"/>
  <c r="E6" i="9" s="1"/>
  <c r="E5" i="4"/>
  <c r="F5" i="4" s="1"/>
  <c r="E7" i="7"/>
  <c r="F7" i="7" s="1"/>
  <c r="F6" i="9" l="1"/>
  <c r="F3" i="9"/>
  <c r="E5" i="8"/>
  <c r="F5" i="8" s="1"/>
  <c r="E3" i="8"/>
  <c r="F3" i="8" s="1"/>
  <c r="E8" i="7"/>
  <c r="F8" i="7" s="1"/>
  <c r="G7" i="7"/>
  <c r="F4" i="9" l="1"/>
  <c r="G8" i="7"/>
  <c r="E9" i="7"/>
  <c r="F9" i="7" s="1"/>
  <c r="E10" i="7" l="1"/>
  <c r="F10" i="7" s="1"/>
  <c r="G9" i="7"/>
  <c r="G10" i="7" l="1"/>
  <c r="E11" i="7"/>
  <c r="F11" i="7" s="1"/>
  <c r="E12" i="7" l="1"/>
  <c r="F12" i="7" s="1"/>
  <c r="G11" i="7"/>
  <c r="G12" i="7" l="1"/>
  <c r="E13" i="7"/>
  <c r="F13" i="7" s="1"/>
  <c r="E14" i="7" l="1"/>
  <c r="F14" i="7" s="1"/>
  <c r="G13" i="7"/>
  <c r="E15" i="7" l="1"/>
  <c r="F15" i="7" s="1"/>
  <c r="G14" i="7"/>
  <c r="G15" i="7" l="1"/>
</calcChain>
</file>

<file path=xl/sharedStrings.xml><?xml version="1.0" encoding="utf-8"?>
<sst xmlns="http://schemas.openxmlformats.org/spreadsheetml/2006/main" count="92" uniqueCount="68">
  <si>
    <t>级数</t>
    <phoneticPr fontId="2" type="noConversion"/>
  </si>
  <si>
    <t>累计预扣预缴应纳税所得额</t>
    <phoneticPr fontId="2" type="noConversion"/>
  </si>
  <si>
    <t>不超过36000的部分</t>
    <phoneticPr fontId="2" type="noConversion"/>
  </si>
  <si>
    <t>超过36000至144000的部分</t>
    <phoneticPr fontId="2" type="noConversion"/>
  </si>
  <si>
    <t>预扣率</t>
    <phoneticPr fontId="2" type="noConversion"/>
  </si>
  <si>
    <t>速算扣除数</t>
  </si>
  <si>
    <t>速算扣除数</t>
    <phoneticPr fontId="2" type="noConversion"/>
  </si>
  <si>
    <t>超过144000至300000的部分</t>
    <phoneticPr fontId="2" type="noConversion"/>
  </si>
  <si>
    <t>超过960000的部分</t>
    <phoneticPr fontId="2" type="noConversion"/>
  </si>
  <si>
    <t>超过300000至420000的部分</t>
    <phoneticPr fontId="2" type="noConversion"/>
  </si>
  <si>
    <t>超过420000至660000的部分</t>
    <phoneticPr fontId="2" type="noConversion"/>
  </si>
  <si>
    <t>超过660000至960000的部分</t>
    <phoneticPr fontId="2" type="noConversion"/>
  </si>
  <si>
    <t>姓名</t>
    <phoneticPr fontId="2" type="noConversion"/>
  </si>
  <si>
    <t>张三</t>
    <phoneticPr fontId="2" type="noConversion"/>
  </si>
  <si>
    <t>本月工资合计</t>
    <phoneticPr fontId="2" type="noConversion"/>
  </si>
  <si>
    <t>工资</t>
    <phoneticPr fontId="2" type="noConversion"/>
  </si>
  <si>
    <t>本月个税</t>
    <phoneticPr fontId="2" type="noConversion"/>
  </si>
  <si>
    <t>1月</t>
    <phoneticPr fontId="2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</si>
  <si>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</si>
  <si>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</si>
  <si>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</si>
  <si>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</si>
  <si>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</si>
  <si>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</si>
  <si>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</si>
  <si>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</si>
  <si>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</si>
  <si>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</si>
  <si>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</si>
  <si>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本月预扣预交税额累计</t>
    <phoneticPr fontId="2" type="noConversion"/>
  </si>
  <si>
    <t>扣减费用</t>
    <phoneticPr fontId="2" type="noConversion"/>
  </si>
  <si>
    <t>月份</t>
    <phoneticPr fontId="2" type="noConversion"/>
  </si>
  <si>
    <t>本月扣减</t>
    <phoneticPr fontId="2" type="noConversion"/>
  </si>
  <si>
    <t>18年单月算法</t>
    <phoneticPr fontId="2" type="noConversion"/>
  </si>
  <si>
    <t>含税级距</t>
  </si>
  <si>
    <t>税率</t>
  </si>
  <si>
    <t>应纳税额≤3000</t>
  </si>
  <si>
    <t>3000&lt;应纳税额≤12000</t>
  </si>
  <si>
    <t>12000&lt;应纳税额≤25000</t>
  </si>
  <si>
    <t>25000&lt;应纳税额≤35000</t>
  </si>
  <si>
    <t>35000&lt;应纳税额≤55000</t>
  </si>
  <si>
    <t>55000&lt;应纳税额≤80000</t>
  </si>
  <si>
    <t>应纳税额&gt;80000</t>
  </si>
  <si>
    <t>2019累计算法</t>
    <phoneticPr fontId="2" type="noConversion"/>
  </si>
  <si>
    <t>李四</t>
    <phoneticPr fontId="2" type="noConversion"/>
  </si>
  <si>
    <t>王五</t>
    <phoneticPr fontId="2" type="noConversion"/>
  </si>
  <si>
    <t>累计应缴预交所得额</t>
    <phoneticPr fontId="2" type="noConversion"/>
  </si>
  <si>
    <t>本月扣除项合计</t>
    <phoneticPr fontId="2" type="noConversion"/>
  </si>
  <si>
    <t>累计税额</t>
    <phoneticPr fontId="2" type="noConversion"/>
  </si>
  <si>
    <t>本月应扣缴额</t>
    <phoneticPr fontId="2" type="noConversion"/>
  </si>
  <si>
    <t>本月工资合计</t>
    <phoneticPr fontId="2" type="noConversion"/>
  </si>
  <si>
    <t>本月扣除项合计</t>
    <phoneticPr fontId="2" type="noConversion"/>
  </si>
  <si>
    <t>累计税额</t>
    <phoneticPr fontId="2" type="noConversion"/>
  </si>
  <si>
    <t>本月应扣缴额</t>
    <phoneticPr fontId="2" type="noConversion"/>
  </si>
  <si>
    <t>赵六</t>
    <phoneticPr fontId="2" type="noConversion"/>
  </si>
  <si>
    <t>张三</t>
    <phoneticPr fontId="2" type="noConversion"/>
  </si>
  <si>
    <t>姓名</t>
    <phoneticPr fontId="2" type="noConversion"/>
  </si>
  <si>
    <t>本月工资合计</t>
    <phoneticPr fontId="2" type="noConversion"/>
  </si>
  <si>
    <t>本月扣除项合计</t>
    <phoneticPr fontId="2" type="noConversion"/>
  </si>
  <si>
    <t>累计应缴预交所得额</t>
    <phoneticPr fontId="2" type="noConversion"/>
  </si>
  <si>
    <t>累计税额</t>
    <phoneticPr fontId="2" type="noConversion"/>
  </si>
  <si>
    <t>本月应扣缴额</t>
    <phoneticPr fontId="2" type="noConversion"/>
  </si>
  <si>
    <t>赵六</t>
    <phoneticPr fontId="2" type="noConversion"/>
  </si>
  <si>
    <t>张三</t>
    <phoneticPr fontId="2" type="noConversion"/>
  </si>
  <si>
    <t>李四</t>
    <phoneticPr fontId="2" type="noConversion"/>
  </si>
  <si>
    <t>王五</t>
    <phoneticPr fontId="2" type="noConversion"/>
  </si>
  <si>
    <t>累计应缴预缴所得额</t>
    <phoneticPr fontId="2" type="noConversion"/>
  </si>
  <si>
    <t>李七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</si>
</sst>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0"/>
      <color rgb="FF666666"/>
      <name val="Arial"/>
      <family val="2"/>
    </font>
    <font>
      <sz val="10"/>
      <color rgb="FF333333"/>
      <name val="Arial"/>
      <family val="2"/>
    </font>
    <font>
      <sz val="11"/>
      <color theme="0" tint="-0.499984740745262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medium">
        <color rgb="FFF2F2F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3" fillId="2" borderId="0" xfId="0" applyFont="1" applyFill="1">
      <alignment vertical="center"/>
    </xf>
    <xf numFmtId="9" fontId="3" fillId="2" borderId="0" xfId="1" applyFont="1" applyFill="1">
      <alignment vertical="center"/>
    </xf>
    <xf numFmtId="0" fontId="3" fillId="2" borderId="2" xfId="0" applyFont="1" applyFill="1" applyBorder="1">
      <alignment vertical="center"/>
    </xf>
    <xf numFmtId="9" fontId="3" fillId="2" borderId="2" xfId="1" applyFont="1" applyFill="1" applyBorder="1">
      <alignment vertical="center"/>
    </xf>
    <xf numFmtId="0" fontId="3" fillId="3" borderId="2" xfId="0" applyFont="1" applyFill="1" applyBorder="1">
      <alignment vertical="center"/>
    </xf>
    <xf numFmtId="9" fontId="3" fillId="3" borderId="2" xfId="1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3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top" wrapText="1"/>
    </xf>
    <xf numFmtId="9" fontId="5" fillId="4" borderId="3" xfId="0" applyNumberFormat="1" applyFont="1" applyFill="1" applyBorder="1" applyAlignment="1">
      <alignment horizontal="left" vertical="top" wrapText="1"/>
    </xf>
    <xf numFmtId="0" fontId="3" fillId="7" borderId="0" xfId="0" applyFont="1" applyFill="1">
      <alignment vertical="center"/>
    </xf>
    <xf numFmtId="0" fontId="3" fillId="0" borderId="4" xfId="0" applyFont="1" applyBorder="1">
      <alignment vertical="center"/>
    </xf>
    <xf numFmtId="0" fontId="3" fillId="2" borderId="4" xfId="0" applyFont="1" applyFill="1" applyBorder="1">
      <alignment vertical="center"/>
    </xf>
    <xf numFmtId="0" fontId="3" fillId="7" borderId="4" xfId="0" applyFont="1" applyFill="1" applyBorder="1">
      <alignment vertical="center"/>
    </xf>
    <xf numFmtId="0" fontId="3" fillId="5" borderId="4" xfId="0" applyFont="1" applyFill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5" borderId="5" xfId="0" applyFont="1" applyFill="1" applyBorder="1">
      <alignment vertical="center"/>
    </xf>
    <xf numFmtId="0" fontId="3" fillId="5" borderId="5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3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9"/>
  <sheetViews>
    <sheetView showGridLines="0" workbookViewId="0">
      <selection activeCell="B22" sqref="B22"/>
    </sheetView>
  </sheetViews>
  <sheetFormatPr defaultRowHeight="13.5" x14ac:dyDescent="0.15"/>
  <cols>
    <col min="2" max="2" width="5.5" style="11" bestFit="1" customWidth="1"/>
    <col min="3" max="3" width="30.75" customWidth="1"/>
    <col min="4" max="4" width="7.375" bestFit="1" customWidth="1"/>
    <col min="5" max="5" width="13.625" customWidth="1"/>
  </cols>
  <sheetData>
    <row r="2" spans="2:5" ht="26.25" customHeight="1" x14ac:dyDescent="0.15">
      <c r="B2" s="7" t="s">
        <v>0</v>
      </c>
      <c r="C2" s="7" t="s">
        <v>1</v>
      </c>
      <c r="D2" s="7" t="s">
        <v>4</v>
      </c>
      <c r="E2" s="7" t="s">
        <v>6</v>
      </c>
    </row>
    <row r="3" spans="2:5" ht="26.25" customHeight="1" x14ac:dyDescent="0.15">
      <c r="B3" s="8">
        <v>1</v>
      </c>
      <c r="C3" s="1" t="s">
        <v>2</v>
      </c>
      <c r="D3" s="2">
        <v>0.03</v>
      </c>
      <c r="E3" s="1">
        <v>0</v>
      </c>
    </row>
    <row r="4" spans="2:5" ht="26.25" customHeight="1" x14ac:dyDescent="0.15">
      <c r="B4" s="9">
        <v>2</v>
      </c>
      <c r="C4" s="5" t="s">
        <v>3</v>
      </c>
      <c r="D4" s="6">
        <v>0.1</v>
      </c>
      <c r="E4" s="5">
        <v>2520</v>
      </c>
    </row>
    <row r="5" spans="2:5" ht="26.25" customHeight="1" x14ac:dyDescent="0.15">
      <c r="B5" s="10">
        <v>3</v>
      </c>
      <c r="C5" s="3" t="s">
        <v>7</v>
      </c>
      <c r="D5" s="4">
        <v>0.2</v>
      </c>
      <c r="E5" s="3">
        <v>16920</v>
      </c>
    </row>
    <row r="6" spans="2:5" ht="26.25" customHeight="1" x14ac:dyDescent="0.15">
      <c r="B6" s="9">
        <v>4</v>
      </c>
      <c r="C6" s="5" t="s">
        <v>9</v>
      </c>
      <c r="D6" s="6">
        <v>0.25</v>
      </c>
      <c r="E6" s="5">
        <v>31920</v>
      </c>
    </row>
    <row r="7" spans="2:5" ht="26.25" customHeight="1" x14ac:dyDescent="0.15">
      <c r="B7" s="10">
        <v>5</v>
      </c>
      <c r="C7" s="3" t="s">
        <v>10</v>
      </c>
      <c r="D7" s="4">
        <v>0.3</v>
      </c>
      <c r="E7" s="3">
        <v>52920</v>
      </c>
    </row>
    <row r="8" spans="2:5" ht="26.25" customHeight="1" x14ac:dyDescent="0.15">
      <c r="B8" s="9">
        <v>6</v>
      </c>
      <c r="C8" s="5" t="s">
        <v>11</v>
      </c>
      <c r="D8" s="6">
        <v>0.35</v>
      </c>
      <c r="E8" s="5">
        <v>85920</v>
      </c>
    </row>
    <row r="9" spans="2:5" ht="26.25" customHeight="1" x14ac:dyDescent="0.15">
      <c r="B9" s="10">
        <v>7</v>
      </c>
      <c r="C9" s="3" t="s">
        <v>8</v>
      </c>
      <c r="D9" s="4">
        <v>0.45</v>
      </c>
      <c r="E9" s="3">
        <v>181920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showGridLines="0" tabSelected="1" workbookViewId="0">
      <selection activeCell="C7" sqref="C7"/>
    </sheetView>
  </sheetViews>
  <sheetFormatPr defaultRowHeight="13.5" x14ac:dyDescent="0.15"/>
  <cols>
    <col min="2" max="2" width="13.25" bestFit="1" customWidth="1"/>
    <col min="3" max="3" width="15.375" bestFit="1" customWidth="1"/>
    <col min="4" max="4" width="18.5" customWidth="1"/>
    <col min="5" max="5" width="9.375" customWidth="1"/>
    <col min="6" max="6" width="13.25" customWidth="1"/>
  </cols>
  <sheetData>
    <row r="1" spans="1:6" ht="16.5" x14ac:dyDescent="0.15">
      <c r="A1" s="21" t="s">
        <v>12</v>
      </c>
      <c r="B1" s="21" t="s">
        <v>14</v>
      </c>
      <c r="C1" s="21" t="s">
        <v>47</v>
      </c>
      <c r="D1" s="22" t="s">
        <v>66</v>
      </c>
      <c r="E1" s="22" t="s">
        <v>48</v>
      </c>
      <c r="F1" s="22" t="s">
        <v>49</v>
      </c>
    </row>
    <row r="2" spans="1:6" ht="16.5" x14ac:dyDescent="0.15">
      <c r="A2" s="21" t="s">
        <v>13</v>
      </c>
      <c r="B2" s="21">
        <v>15000</v>
      </c>
      <c r="C2" s="21">
        <v>5000</v>
      </c>
      <c r="D2" s="23">
        <f>B2-C2-5000</f>
        <v>5000</v>
      </c>
      <c r="E2" s="22">
        <f>5*MAX(0,D2*{0.6;2;4;5;6;7;9}%-{0;504;3384;6384;10584;17184;36384})</f>
        <v>150</v>
      </c>
      <c r="F2" s="22">
        <f>E2</f>
        <v>150</v>
      </c>
    </row>
    <row r="3" spans="1:6" ht="16.5" x14ac:dyDescent="0.15">
      <c r="A3" s="21" t="s">
        <v>44</v>
      </c>
      <c r="B3" s="21">
        <v>9000</v>
      </c>
      <c r="C3" s="21">
        <v>2000</v>
      </c>
      <c r="D3" s="23">
        <f t="shared" ref="D3:D4" si="0">B3-C3-5000</f>
        <v>2000</v>
      </c>
      <c r="E3" s="22">
        <f>5*MAX(0,D3*{0.6;2;4;5;6;7;9}%-{0;504;3384;6384;10584;17184;36384})</f>
        <v>60</v>
      </c>
      <c r="F3" s="22">
        <f t="shared" ref="F3:F4" si="1">E3</f>
        <v>60</v>
      </c>
    </row>
    <row r="4" spans="1:6" ht="16.5" x14ac:dyDescent="0.15">
      <c r="A4" s="21" t="s">
        <v>45</v>
      </c>
      <c r="B4" s="21">
        <v>15000</v>
      </c>
      <c r="C4" s="21">
        <v>3000</v>
      </c>
      <c r="D4" s="23">
        <f t="shared" si="0"/>
        <v>7000</v>
      </c>
      <c r="E4" s="22">
        <f>5*MAX(0,D4*{0.6;2;4;5;6;7;9}%-{0;504;3384;6384;10584;17184;36384})</f>
        <v>210</v>
      </c>
      <c r="F4" s="22">
        <f t="shared" si="1"/>
        <v>210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showGridLines="0" workbookViewId="0">
      <selection activeCell="D2" sqref="D2"/>
    </sheetView>
  </sheetViews>
  <sheetFormatPr defaultRowHeight="13.5" x14ac:dyDescent="0.15"/>
  <cols>
    <col min="2" max="3" width="16.875" customWidth="1"/>
    <col min="4" max="4" width="19.25" bestFit="1" customWidth="1"/>
    <col min="6" max="6" width="13" bestFit="1" customWidth="1"/>
  </cols>
  <sheetData>
    <row r="1" spans="1:6" ht="16.5" x14ac:dyDescent="0.15">
      <c r="A1" s="21" t="s">
        <v>12</v>
      </c>
      <c r="B1" s="21" t="s">
        <v>50</v>
      </c>
      <c r="C1" s="21" t="s">
        <v>51</v>
      </c>
      <c r="D1" s="22" t="s">
        <v>46</v>
      </c>
      <c r="E1" s="22" t="s">
        <v>52</v>
      </c>
      <c r="F1" s="22" t="s">
        <v>53</v>
      </c>
    </row>
    <row r="2" spans="1:6" ht="16.5" x14ac:dyDescent="0.15">
      <c r="A2" s="21" t="s">
        <v>54</v>
      </c>
      <c r="B2" s="21">
        <v>8000</v>
      </c>
      <c r="C2" s="21">
        <v>1000</v>
      </c>
      <c r="D2" s="23">
        <f>B2-5000-C2+IFERROR(VLOOKUP(A2,'1月工资表'!A:D,4,0),0)</f>
        <v>2000</v>
      </c>
      <c r="E2" s="22">
        <f>5*MAX(0,D2*{0.6;2;4;5;6;7;9}%-{0;504;3384;6384;10584;17184;36384})</f>
        <v>60</v>
      </c>
      <c r="F2" s="22">
        <f>E2-IFERROR(VLOOKUP(A2,'1月工资表'!A:F,5,0),0)</f>
        <v>60</v>
      </c>
    </row>
    <row r="3" spans="1:6" ht="16.5" x14ac:dyDescent="0.15">
      <c r="A3" s="21" t="s">
        <v>55</v>
      </c>
      <c r="B3" s="21">
        <v>16000</v>
      </c>
      <c r="C3" s="21">
        <v>5150</v>
      </c>
      <c r="D3" s="23">
        <f>B3-5000-C3+IFERROR(VLOOKUP(A3,'1月工资表'!A:D,4,0),0)</f>
        <v>10850</v>
      </c>
      <c r="E3" s="22">
        <f>5*MAX(0,D3*{0.6;2;4;5;6;7;9}%-{0;504;3384;6384;10584;17184;36384})</f>
        <v>325.5</v>
      </c>
      <c r="F3" s="22">
        <f>E3-IFERROR(VLOOKUP(A3,'1月工资表'!A:F,5,0),0)</f>
        <v>175.5</v>
      </c>
    </row>
    <row r="4" spans="1:6" ht="16.5" x14ac:dyDescent="0.15">
      <c r="A4" s="21" t="s">
        <v>44</v>
      </c>
      <c r="B4" s="21">
        <v>6000</v>
      </c>
      <c r="C4" s="21">
        <v>2000</v>
      </c>
      <c r="D4" s="23">
        <f>B4-5000-C4+IFERROR(VLOOKUP(A4,'1月工资表'!A:D,4,0),0)</f>
        <v>1000</v>
      </c>
      <c r="E4" s="22">
        <f>5*MAX(0,D4*{0.6;2;4;5;6;7;9}%-{0;504;3384;6384;10584;17184;36384})</f>
        <v>30</v>
      </c>
      <c r="F4" s="22">
        <f>E4-IFERROR(VLOOKUP(A4,'1月工资表'!A:F,5,0),0)</f>
        <v>-30</v>
      </c>
    </row>
    <row r="5" spans="1:6" ht="16.5" x14ac:dyDescent="0.15">
      <c r="A5" s="21" t="s">
        <v>45</v>
      </c>
      <c r="B5" s="21">
        <v>15000</v>
      </c>
      <c r="C5" s="21">
        <v>3000</v>
      </c>
      <c r="D5" s="23">
        <f>B5-5000-C5+IFERROR(VLOOKUP(A5,'1月工资表'!A:D,4,0),0)</f>
        <v>14000</v>
      </c>
      <c r="E5" s="22">
        <f>5*MAX(0,D5*{0.6;2;4;5;6;7;9}%-{0;504;3384;6384;10584;17184;36384})</f>
        <v>420</v>
      </c>
      <c r="F5" s="22">
        <f>E5-IFERROR(VLOOKUP(A5,'1月工资表'!A:F,5,0),0)</f>
        <v>210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showGridLines="0" workbookViewId="0">
      <selection activeCell="E4" sqref="E4"/>
    </sheetView>
  </sheetViews>
  <sheetFormatPr defaultRowHeight="13.5" x14ac:dyDescent="0.15"/>
  <cols>
    <col min="2" max="3" width="16.875" customWidth="1"/>
    <col min="4" max="4" width="19.25" bestFit="1" customWidth="1"/>
    <col min="6" max="6" width="13" bestFit="1" customWidth="1"/>
  </cols>
  <sheetData>
    <row r="1" spans="1:6" ht="16.5" x14ac:dyDescent="0.15">
      <c r="A1" s="21" t="s">
        <v>56</v>
      </c>
      <c r="B1" s="21" t="s">
        <v>57</v>
      </c>
      <c r="C1" s="21" t="s">
        <v>58</v>
      </c>
      <c r="D1" s="22" t="s">
        <v>59</v>
      </c>
      <c r="E1" s="22" t="s">
        <v>60</v>
      </c>
      <c r="F1" s="22" t="s">
        <v>61</v>
      </c>
    </row>
    <row r="2" spans="1:6" ht="16.5" x14ac:dyDescent="0.15">
      <c r="A2" s="21" t="s">
        <v>62</v>
      </c>
      <c r="B2" s="21">
        <v>8000</v>
      </c>
      <c r="C2" s="21">
        <v>1000</v>
      </c>
      <c r="D2" s="23">
        <f>B2-5000-C2+IFERROR(VLOOKUP(A2,'2月工资表'!A:D,4,0),0)</f>
        <v>4000</v>
      </c>
      <c r="E2" s="22">
        <f>5*MAX(0,D2*{0.6;2;4;5;6;7;9}%-{0;504;3384;6384;10584;17184;36384})</f>
        <v>120</v>
      </c>
      <c r="F2" s="22">
        <f>E2-IFERROR(VLOOKUP(A2,'2月工资表'!A:F,5,0),0)</f>
        <v>60</v>
      </c>
    </row>
    <row r="3" spans="1:6" ht="16.5" x14ac:dyDescent="0.15">
      <c r="A3" s="21" t="s">
        <v>63</v>
      </c>
      <c r="B3" s="21">
        <v>15000</v>
      </c>
      <c r="C3" s="21">
        <v>5000</v>
      </c>
      <c r="D3" s="23">
        <f>B3-5000-C3+IFERROR(VLOOKUP(A3,'2月工资表'!A:D,4,0),0)</f>
        <v>15850</v>
      </c>
      <c r="E3" s="22">
        <f>5*MAX(0,D3*{0.6;2;4;5;6;7;9}%-{0;504;3384;6384;10584;17184;36384})</f>
        <v>475.50000000000006</v>
      </c>
      <c r="F3" s="22">
        <f>E3-IFERROR(VLOOKUP(A3,'2月工资表'!A:F,5,0),0)</f>
        <v>150.00000000000006</v>
      </c>
    </row>
    <row r="4" spans="1:6" ht="16.5" x14ac:dyDescent="0.15">
      <c r="A4" s="21" t="s">
        <v>64</v>
      </c>
      <c r="B4" s="21">
        <v>40000</v>
      </c>
      <c r="C4" s="21">
        <v>2000</v>
      </c>
      <c r="D4" s="23">
        <f>B4-5000-C4+IFERROR(VLOOKUP(A4,'2月工资表'!A:D,4,0),0)</f>
        <v>34000</v>
      </c>
      <c r="E4" s="22">
        <f>5*MAX(0,D4*{0.6;2;4;5;6;7;9}%-{0;504;3384;6384;10584;17184;36384})</f>
        <v>1020</v>
      </c>
      <c r="F4" s="22">
        <f>E4-IFERROR(VLOOKUP(A4,'2月工资表'!A:F,5,0),0)</f>
        <v>990</v>
      </c>
    </row>
    <row r="5" spans="1:6" ht="16.5" x14ac:dyDescent="0.15">
      <c r="A5" s="21" t="s">
        <v>65</v>
      </c>
      <c r="B5" s="21">
        <v>15000</v>
      </c>
      <c r="C5" s="21">
        <v>3000</v>
      </c>
      <c r="D5" s="23">
        <f>B5-5000-C5+IFERROR(VLOOKUP(A5,'2月工资表'!A:D,4,0),0)</f>
        <v>21000</v>
      </c>
      <c r="E5" s="22">
        <f>5*MAX(0,D5*{0.6;2;4;5;6;7;9}%-{0;504;3384;6384;10584;17184;36384})</f>
        <v>630</v>
      </c>
      <c r="F5" s="22">
        <f>E5-IFERROR(VLOOKUP(A5,'2月工资表'!A:F,5,0),0)</f>
        <v>210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showGridLines="0" workbookViewId="0">
      <selection activeCell="C10" sqref="C10"/>
    </sheetView>
  </sheetViews>
  <sheetFormatPr defaultRowHeight="13.5" x14ac:dyDescent="0.15"/>
  <cols>
    <col min="2" max="3" width="16.875" customWidth="1"/>
    <col min="4" max="4" width="19.25" bestFit="1" customWidth="1"/>
    <col min="6" max="6" width="13" bestFit="1" customWidth="1"/>
  </cols>
  <sheetData>
    <row r="1" spans="1:6" ht="16.5" x14ac:dyDescent="0.15">
      <c r="A1" s="21" t="s">
        <v>56</v>
      </c>
      <c r="B1" s="21" t="s">
        <v>57</v>
      </c>
      <c r="C1" s="21" t="s">
        <v>58</v>
      </c>
      <c r="D1" s="22" t="s">
        <v>59</v>
      </c>
      <c r="E1" s="22" t="s">
        <v>60</v>
      </c>
      <c r="F1" s="22" t="s">
        <v>61</v>
      </c>
    </row>
    <row r="2" spans="1:6" ht="16.5" x14ac:dyDescent="0.15">
      <c r="A2" s="21" t="s">
        <v>67</v>
      </c>
      <c r="B2" s="21">
        <v>7000</v>
      </c>
      <c r="C2" s="21">
        <v>1000</v>
      </c>
      <c r="D2" s="23">
        <f>B2-5000-C2+IFERROR(VLOOKUP(A2,'3月工资表'!A:D,4,0),0)</f>
        <v>1000</v>
      </c>
      <c r="E2" s="22">
        <f>5*MAX(0,D2*{0.6;2;4;5;6;7;9}%-{0;504;3384;6384;10584;17184;36384})</f>
        <v>30</v>
      </c>
      <c r="F2" s="22">
        <f>E2-IFERROR(VLOOKUP(A2,'3月工资表'!A:F,5,0),0)</f>
        <v>30</v>
      </c>
    </row>
    <row r="3" spans="1:6" ht="16.5" x14ac:dyDescent="0.15">
      <c r="A3" s="21" t="s">
        <v>62</v>
      </c>
      <c r="B3" s="21">
        <v>8000</v>
      </c>
      <c r="C3" s="21">
        <v>1000</v>
      </c>
      <c r="D3" s="23">
        <f>B3-5000-C3+IFERROR(VLOOKUP(A3,'3月工资表'!A:D,4,0),0)</f>
        <v>6000</v>
      </c>
      <c r="E3" s="22">
        <f>5*MAX(0,D3*{0.6;2;4;5;6;7;9}%-{0;504;3384;6384;10584;17184;36384})</f>
        <v>180</v>
      </c>
      <c r="F3" s="22">
        <f>E3-IFERROR(VLOOKUP(A3,'3月工资表'!A:F,5,0),0)</f>
        <v>60</v>
      </c>
    </row>
    <row r="4" spans="1:6" ht="16.5" x14ac:dyDescent="0.15">
      <c r="A4" s="21" t="s">
        <v>63</v>
      </c>
      <c r="B4" s="21">
        <v>10000</v>
      </c>
      <c r="C4" s="21">
        <v>3000</v>
      </c>
      <c r="D4" s="23">
        <f>B4-5000-C4+IFERROR(VLOOKUP(A4,'3月工资表'!A:D,4,0),0)</f>
        <v>17850</v>
      </c>
      <c r="E4" s="22">
        <f>5*MAX(0,D4*{0.6;2;4;5;6;7;9}%-{0;504;3384;6384;10584;17184;36384})</f>
        <v>535.5</v>
      </c>
      <c r="F4" s="22">
        <f>E4-IFERROR(VLOOKUP(A4,'3月工资表'!A:F,5,0),0)</f>
        <v>59.999999999999943</v>
      </c>
    </row>
    <row r="5" spans="1:6" ht="16.5" x14ac:dyDescent="0.15">
      <c r="A5" s="21" t="s">
        <v>64</v>
      </c>
      <c r="B5" s="21">
        <v>40000</v>
      </c>
      <c r="C5" s="21">
        <v>2000</v>
      </c>
      <c r="D5" s="23">
        <f>B5-5000-C5+IFERROR(VLOOKUP(A5,'3月工资表'!A:D,4,0),0)</f>
        <v>67000</v>
      </c>
      <c r="E5" s="22">
        <f>5*MAX(0,D5*{0.6;2;4;5;6;7;9}%-{0;504;3384;6384;10584;17184;36384})</f>
        <v>4180</v>
      </c>
      <c r="F5" s="22">
        <f>E5-IFERROR(VLOOKUP(A5,'3月工资表'!A:F,5,0),0)</f>
        <v>3160</v>
      </c>
    </row>
    <row r="6" spans="1:6" ht="16.5" x14ac:dyDescent="0.15">
      <c r="A6" s="21" t="s">
        <v>65</v>
      </c>
      <c r="B6" s="21">
        <v>15000</v>
      </c>
      <c r="C6" s="21">
        <v>3000</v>
      </c>
      <c r="D6" s="23">
        <f>B6-5000-C6+IFERROR(VLOOKUP(A6,'3月工资表'!A:D,4,0),0)</f>
        <v>28000</v>
      </c>
      <c r="E6" s="22">
        <f>5*MAX(0,D6*{0.6;2;4;5;6;7;9}%-{0;504;3384;6384;10584;17184;36384})</f>
        <v>840</v>
      </c>
      <c r="F6" s="22">
        <f>E6-IFERROR(VLOOKUP(A6,'3月工资表'!A:F,5,0),0)</f>
        <v>210</v>
      </c>
    </row>
    <row r="10" spans="1:6" x14ac:dyDescent="0.15">
      <c r="C10" s="24"/>
      <c r="D10" s="24"/>
      <c r="E10" s="24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H31"/>
  <sheetViews>
    <sheetView showGridLines="0" workbookViewId="0">
      <selection activeCell="F20" sqref="F20"/>
    </sheetView>
  </sheetViews>
  <sheetFormatPr defaultRowHeight="13.5" x14ac:dyDescent="0.15"/>
  <cols>
    <col min="1" max="1" width="5.375" bestFit="1" customWidth="1"/>
    <col min="2" max="2" width="7.375" bestFit="1" customWidth="1"/>
    <col min="3" max="4" width="9.125" bestFit="1" customWidth="1"/>
    <col min="5" max="5" width="10.625" style="12" customWidth="1"/>
    <col min="6" max="6" width="13.375" style="12" customWidth="1"/>
    <col min="7" max="7" width="11.125" customWidth="1"/>
    <col min="8" max="8" width="13.25" bestFit="1" customWidth="1"/>
  </cols>
  <sheetData>
    <row r="2" spans="1:8" x14ac:dyDescent="0.15">
      <c r="A2" s="26" t="s">
        <v>31</v>
      </c>
      <c r="B2" s="26" t="s">
        <v>15</v>
      </c>
      <c r="C2" s="26" t="s">
        <v>30</v>
      </c>
      <c r="D2" s="26" t="s">
        <v>32</v>
      </c>
      <c r="E2" s="25" t="s">
        <v>29</v>
      </c>
      <c r="F2" s="25" t="s">
        <v>43</v>
      </c>
      <c r="G2" s="26" t="s">
        <v>16</v>
      </c>
      <c r="H2" s="26" t="s">
        <v>33</v>
      </c>
    </row>
    <row r="3" spans="1:8" ht="21" customHeight="1" x14ac:dyDescent="0.15">
      <c r="A3" s="26"/>
      <c r="B3" s="26"/>
      <c r="C3" s="26"/>
      <c r="D3" s="26"/>
      <c r="E3" s="25"/>
      <c r="F3" s="25"/>
      <c r="G3" s="26"/>
      <c r="H3" s="26"/>
    </row>
    <row r="4" spans="1:8" ht="16.5" x14ac:dyDescent="0.15">
      <c r="A4" s="17" t="s">
        <v>17</v>
      </c>
      <c r="B4" s="17">
        <v>30000</v>
      </c>
      <c r="C4" s="17">
        <v>5000</v>
      </c>
      <c r="D4" s="18">
        <v>3000</v>
      </c>
      <c r="E4" s="20">
        <f>B4-C4-D4</f>
        <v>22000</v>
      </c>
      <c r="F4" s="17">
        <f>5*MAX(0,E4*{0.6;2;4;5;6;7;9}%-{0;504;3384;6384;10584;17184;36384})</f>
        <v>660</v>
      </c>
      <c r="G4" s="17">
        <v>660</v>
      </c>
      <c r="H4" s="17">
        <f t="array" ref="H4">MAX(0,(B4-C4-D4)*$G$25:$G$31-$H$25:$H$31)</f>
        <v>2990</v>
      </c>
    </row>
    <row r="5" spans="1:8" ht="16.5" x14ac:dyDescent="0.15">
      <c r="A5" s="17" t="s">
        <v>18</v>
      </c>
      <c r="B5" s="17">
        <v>30000</v>
      </c>
      <c r="C5" s="17">
        <v>5000</v>
      </c>
      <c r="D5" s="18">
        <v>4000</v>
      </c>
      <c r="E5" s="20">
        <f>B5-C5-D5+E4</f>
        <v>43000</v>
      </c>
      <c r="F5" s="17">
        <f>5*MAX(0,E5*{0.6;2;4;5;6;7;9}%-{0;504;3384;6384;10584;17184;36384})</f>
        <v>1780</v>
      </c>
      <c r="G5" s="17">
        <f>F5-G4</f>
        <v>1120</v>
      </c>
      <c r="H5" s="17">
        <f t="array" ref="H5">MAX(0,(B5-C5-D5)*$G$25:$G$31-$H$25:$H$31)</f>
        <v>2790</v>
      </c>
    </row>
    <row r="6" spans="1:8" ht="16.5" x14ac:dyDescent="0.15">
      <c r="A6" s="17" t="s">
        <v>19</v>
      </c>
      <c r="B6" s="17">
        <v>35000</v>
      </c>
      <c r="C6" s="17">
        <v>5000</v>
      </c>
      <c r="D6" s="18">
        <v>6000</v>
      </c>
      <c r="E6" s="20">
        <f t="shared" ref="E6:E10" si="0">B6-C6-D6+E5</f>
        <v>67000</v>
      </c>
      <c r="F6" s="17">
        <f>5*MAX(0,E6*{0.6;2;4;5;6;7;9}%-{0;504;3384;6384;10584;17184;36384})</f>
        <v>4180</v>
      </c>
      <c r="G6" s="17">
        <f>F6-F5</f>
        <v>2400</v>
      </c>
      <c r="H6" s="17">
        <f t="array" ref="H6">MAX(0,(B6-C6-D6)*$G$25:$G$31-$H$25:$H$31)</f>
        <v>3390</v>
      </c>
    </row>
    <row r="7" spans="1:8" ht="16.5" x14ac:dyDescent="0.15">
      <c r="A7" s="17" t="s">
        <v>20</v>
      </c>
      <c r="B7" s="17">
        <v>35000</v>
      </c>
      <c r="C7" s="17">
        <v>5000</v>
      </c>
      <c r="D7" s="18">
        <v>6000</v>
      </c>
      <c r="E7" s="20">
        <f t="shared" si="0"/>
        <v>91000</v>
      </c>
      <c r="F7" s="17">
        <f>5*MAX(0,E7*{0.6;2;4;5;6;7;9}%-{0;504;3384;6384;10584;17184;36384})</f>
        <v>6580</v>
      </c>
      <c r="G7" s="17">
        <f t="shared" ref="G7:G9" si="1">F7-F6</f>
        <v>2400</v>
      </c>
      <c r="H7" s="17">
        <f t="array" ref="H7">MAX(0,(B7-C7-D7)*$G$25:$G$31-$H$25:$H$31)</f>
        <v>3390</v>
      </c>
    </row>
    <row r="8" spans="1:8" ht="16.5" x14ac:dyDescent="0.15">
      <c r="A8" s="17" t="s">
        <v>21</v>
      </c>
      <c r="B8" s="17">
        <v>35000</v>
      </c>
      <c r="C8" s="17">
        <v>5000</v>
      </c>
      <c r="D8" s="18">
        <v>6000</v>
      </c>
      <c r="E8" s="20">
        <f t="shared" si="0"/>
        <v>115000</v>
      </c>
      <c r="F8" s="17">
        <f>5*MAX(0,E8*{0.6;2;4;5;6;7;9}%-{0;504;3384;6384;10584;17184;36384})</f>
        <v>8980</v>
      </c>
      <c r="G8" s="17">
        <f t="shared" si="1"/>
        <v>2400</v>
      </c>
      <c r="H8" s="17">
        <f t="array" ref="H8">MAX(0,(B8-C8-D8)*$G$25:$G$31-$H$25:$H$31)</f>
        <v>3390</v>
      </c>
    </row>
    <row r="9" spans="1:8" ht="16.5" x14ac:dyDescent="0.15">
      <c r="A9" s="17" t="s">
        <v>22</v>
      </c>
      <c r="B9" s="17">
        <v>35000</v>
      </c>
      <c r="C9" s="17">
        <v>5000</v>
      </c>
      <c r="D9" s="18">
        <v>6000</v>
      </c>
      <c r="E9" s="20">
        <f t="shared" si="0"/>
        <v>139000</v>
      </c>
      <c r="F9" s="17">
        <f>5*MAX(0,E9*{0.6;2;4;5;6;7;9}%-{0;504;3384;6384;10584;17184;36384})</f>
        <v>11380</v>
      </c>
      <c r="G9" s="17">
        <f t="shared" si="1"/>
        <v>2400</v>
      </c>
      <c r="H9" s="17">
        <f t="array" ref="H9">MAX(0,(B9-C9-D9)*$G$25:$G$31-$H$25:$H$31)</f>
        <v>3390</v>
      </c>
    </row>
    <row r="10" spans="1:8" ht="16.5" x14ac:dyDescent="0.15">
      <c r="A10" s="17" t="s">
        <v>23</v>
      </c>
      <c r="B10" s="17">
        <v>35000</v>
      </c>
      <c r="C10" s="17">
        <v>5000</v>
      </c>
      <c r="D10" s="18">
        <v>6000</v>
      </c>
      <c r="E10" s="20">
        <f t="shared" si="0"/>
        <v>163000</v>
      </c>
      <c r="F10" s="17">
        <f>5*MAX(0,E10*{0.6;2;4;5;6;7;9}%-{0;504;3384;6384;10584;17184;36384})</f>
        <v>15680</v>
      </c>
      <c r="G10" s="17">
        <f>F10-F9</f>
        <v>4300</v>
      </c>
      <c r="H10" s="17">
        <f t="array" ref="H10">MAX(0,(B10-C10-D10)*$G$25:$G$31-$H$25:$H$31)</f>
        <v>3390</v>
      </c>
    </row>
    <row r="11" spans="1:8" ht="16.5" x14ac:dyDescent="0.15">
      <c r="A11" s="17" t="s">
        <v>24</v>
      </c>
      <c r="B11" s="17">
        <v>35000</v>
      </c>
      <c r="C11" s="17">
        <v>5000</v>
      </c>
      <c r="D11" s="18">
        <v>6000</v>
      </c>
      <c r="E11" s="20">
        <f>B11-C11-D11+E10</f>
        <v>187000</v>
      </c>
      <c r="F11" s="17">
        <f>5*MAX(0,E11*{0.6;2;4;5;6;7;9}%-{0;504;3384;6384;10584;17184;36384})</f>
        <v>20480</v>
      </c>
      <c r="G11" s="17">
        <f t="shared" ref="G11:G15" si="2">F11-F10</f>
        <v>4800</v>
      </c>
      <c r="H11" s="17">
        <f t="array" ref="H11">MAX(0,(B11-C11-D11)*$G$25:$G$31-$H$25:$H$31)</f>
        <v>3390</v>
      </c>
    </row>
    <row r="12" spans="1:8" ht="16.5" x14ac:dyDescent="0.15">
      <c r="A12" s="17" t="s">
        <v>25</v>
      </c>
      <c r="B12" s="17">
        <v>35000</v>
      </c>
      <c r="C12" s="17">
        <v>5000</v>
      </c>
      <c r="D12" s="18">
        <v>6000</v>
      </c>
      <c r="E12" s="20">
        <f t="shared" ref="E12:E15" si="3">B12-C12-D12+E11</f>
        <v>211000</v>
      </c>
      <c r="F12" s="17">
        <f>5*MAX(0,E12*{0.6;2;4;5;6;7;9}%-{0;504;3384;6384;10584;17184;36384})</f>
        <v>25280</v>
      </c>
      <c r="G12" s="17">
        <f t="shared" si="2"/>
        <v>4800</v>
      </c>
      <c r="H12" s="17">
        <f t="array" ref="H12">MAX(0,(B12-C12-D12)*$G$25:$G$31-$H$25:$H$31)</f>
        <v>3390</v>
      </c>
    </row>
    <row r="13" spans="1:8" ht="16.5" x14ac:dyDescent="0.15">
      <c r="A13" s="17" t="s">
        <v>26</v>
      </c>
      <c r="B13" s="17">
        <v>35000</v>
      </c>
      <c r="C13" s="17">
        <v>5000</v>
      </c>
      <c r="D13" s="18">
        <v>6000</v>
      </c>
      <c r="E13" s="20">
        <f t="shared" si="3"/>
        <v>235000</v>
      </c>
      <c r="F13" s="17">
        <f>5*MAX(0,E13*{0.6;2;4;5;6;7;9}%-{0;504;3384;6384;10584;17184;36384})</f>
        <v>30080</v>
      </c>
      <c r="G13" s="17">
        <f t="shared" si="2"/>
        <v>4800</v>
      </c>
      <c r="H13" s="17">
        <f t="array" ref="H13">MAX(0,(B13-C13-D13)*$G$25:$G$31-$H$25:$H$31)</f>
        <v>3390</v>
      </c>
    </row>
    <row r="14" spans="1:8" ht="16.5" x14ac:dyDescent="0.15">
      <c r="A14" s="17" t="s">
        <v>27</v>
      </c>
      <c r="B14" s="17">
        <v>35000</v>
      </c>
      <c r="C14" s="17">
        <v>5000</v>
      </c>
      <c r="D14" s="18">
        <v>6000</v>
      </c>
      <c r="E14" s="20">
        <f t="shared" si="3"/>
        <v>259000</v>
      </c>
      <c r="F14" s="17">
        <f>5*MAX(0,E14*{0.6;2;4;5;6;7;9}%-{0;504;3384;6384;10584;17184;36384})</f>
        <v>34880</v>
      </c>
      <c r="G14" s="17">
        <f t="shared" si="2"/>
        <v>4800</v>
      </c>
      <c r="H14" s="17">
        <f t="array" ref="H14">MAX(0,(B14-C14-D14)*$G$25:$G$31-$H$25:$H$31)</f>
        <v>3390</v>
      </c>
    </row>
    <row r="15" spans="1:8" ht="16.5" x14ac:dyDescent="0.15">
      <c r="A15" s="17" t="s">
        <v>28</v>
      </c>
      <c r="B15" s="17">
        <v>35000</v>
      </c>
      <c r="C15" s="17">
        <v>5000</v>
      </c>
      <c r="D15" s="18">
        <v>6000</v>
      </c>
      <c r="E15" s="20">
        <f t="shared" si="3"/>
        <v>283000</v>
      </c>
      <c r="F15" s="19">
        <f>5*MAX(0,E15*{0.6;2;4;5;6;7;9}%-{0;504;3384;6384;10584;17184;36384})</f>
        <v>39680</v>
      </c>
      <c r="G15" s="17">
        <f t="shared" si="2"/>
        <v>4800</v>
      </c>
      <c r="H15" s="17">
        <f t="array" ref="H15">MAX(0,(B15-C15-D15)*$G$25:$G$31-$H$25:$H$31)</f>
        <v>3390</v>
      </c>
    </row>
    <row r="16" spans="1:8" ht="18" customHeight="1" x14ac:dyDescent="0.15">
      <c r="F16"/>
      <c r="H16" s="16">
        <f>SUM(H4:H15)</f>
        <v>39680</v>
      </c>
    </row>
    <row r="24" spans="1:8" ht="17.25" thickBot="1" x14ac:dyDescent="0.2">
      <c r="A24" s="7" t="s">
        <v>0</v>
      </c>
      <c r="B24" s="7" t="s">
        <v>1</v>
      </c>
      <c r="C24" s="7" t="s">
        <v>4</v>
      </c>
      <c r="D24" s="7" t="s">
        <v>6</v>
      </c>
      <c r="F24" s="13" t="s">
        <v>34</v>
      </c>
      <c r="G24" s="13" t="s">
        <v>35</v>
      </c>
      <c r="H24" s="13" t="s">
        <v>5</v>
      </c>
    </row>
    <row r="25" spans="1:8" ht="17.25" thickBot="1" x14ac:dyDescent="0.2">
      <c r="A25" s="8">
        <v>1</v>
      </c>
      <c r="B25" s="1" t="s">
        <v>2</v>
      </c>
      <c r="C25" s="2">
        <v>0.03</v>
      </c>
      <c r="D25" s="1">
        <v>0</v>
      </c>
      <c r="F25" s="14" t="s">
        <v>36</v>
      </c>
      <c r="G25" s="15">
        <v>0.03</v>
      </c>
      <c r="H25" s="14">
        <v>0</v>
      </c>
    </row>
    <row r="26" spans="1:8" ht="26.25" thickBot="1" x14ac:dyDescent="0.2">
      <c r="A26" s="9">
        <v>2</v>
      </c>
      <c r="B26" s="5" t="s">
        <v>3</v>
      </c>
      <c r="C26" s="6">
        <v>0.1</v>
      </c>
      <c r="D26" s="5">
        <v>2520</v>
      </c>
      <c r="F26" s="14" t="s">
        <v>37</v>
      </c>
      <c r="G26" s="15">
        <v>0.1</v>
      </c>
      <c r="H26" s="14">
        <v>210</v>
      </c>
    </row>
    <row r="27" spans="1:8" ht="26.25" thickBot="1" x14ac:dyDescent="0.2">
      <c r="A27" s="10">
        <v>3</v>
      </c>
      <c r="B27" s="3" t="s">
        <v>7</v>
      </c>
      <c r="C27" s="4">
        <v>0.2</v>
      </c>
      <c r="D27" s="3">
        <v>16920</v>
      </c>
      <c r="F27" s="14" t="s">
        <v>38</v>
      </c>
      <c r="G27" s="15">
        <v>0.2</v>
      </c>
      <c r="H27" s="14">
        <v>1410</v>
      </c>
    </row>
    <row r="28" spans="1:8" ht="26.25" thickBot="1" x14ac:dyDescent="0.2">
      <c r="A28" s="9">
        <v>4</v>
      </c>
      <c r="B28" s="5" t="s">
        <v>9</v>
      </c>
      <c r="C28" s="6">
        <v>0.25</v>
      </c>
      <c r="D28" s="5">
        <v>31920</v>
      </c>
      <c r="F28" s="14" t="s">
        <v>39</v>
      </c>
      <c r="G28" s="15">
        <v>0.25</v>
      </c>
      <c r="H28" s="14">
        <v>2660</v>
      </c>
    </row>
    <row r="29" spans="1:8" ht="26.25" thickBot="1" x14ac:dyDescent="0.2">
      <c r="A29" s="10">
        <v>5</v>
      </c>
      <c r="B29" s="3" t="s">
        <v>10</v>
      </c>
      <c r="C29" s="4">
        <v>0.3</v>
      </c>
      <c r="D29" s="3">
        <v>52920</v>
      </c>
      <c r="F29" s="14" t="s">
        <v>40</v>
      </c>
      <c r="G29" s="15">
        <v>0.3</v>
      </c>
      <c r="H29" s="14">
        <v>4410</v>
      </c>
    </row>
    <row r="30" spans="1:8" ht="26.25" thickBot="1" x14ac:dyDescent="0.2">
      <c r="A30" s="9">
        <v>6</v>
      </c>
      <c r="B30" s="5" t="s">
        <v>11</v>
      </c>
      <c r="C30" s="6">
        <v>0.35</v>
      </c>
      <c r="D30" s="5">
        <v>85920</v>
      </c>
      <c r="F30" s="14" t="s">
        <v>41</v>
      </c>
      <c r="G30" s="15">
        <v>0.35</v>
      </c>
      <c r="H30" s="14">
        <v>7160</v>
      </c>
    </row>
    <row r="31" spans="1:8" ht="17.25" thickBot="1" x14ac:dyDescent="0.2">
      <c r="A31" s="10">
        <v>7</v>
      </c>
      <c r="B31" s="3" t="s">
        <v>8</v>
      </c>
      <c r="C31" s="4">
        <v>0.45</v>
      </c>
      <c r="D31" s="3">
        <v>181920</v>
      </c>
      <c r="F31" s="14" t="s">
        <v>42</v>
      </c>
      <c r="G31" s="15">
        <v>0.45</v>
      </c>
      <c r="H31" s="14">
        <v>15160</v>
      </c>
    </row>
  </sheetData>
  <mergeCells count="8">
    <mergeCell ref="F2:F3"/>
    <mergeCell ref="G2:G3"/>
    <mergeCell ref="H2:H3"/>
    <mergeCell ref="A2:A3"/>
    <mergeCell ref="B2:B3"/>
    <mergeCell ref="C2:C3"/>
    <mergeCell ref="D2:D3"/>
    <mergeCell ref="E2:E3"/>
  </mergeCells>
  <phoneticPr fontId="2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预扣税率表</vt:lpstr>
      <vt:lpstr>1月工资表</vt:lpstr>
      <vt:lpstr>2月工资表</vt:lpstr>
      <vt:lpstr>3月工资表</vt:lpstr>
      <vt:lpstr>4月工资表</vt:lpstr>
      <vt:lpstr>个税测算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钟雪蕊</cp:lastModifiedBy>
  <dcterms:created xsi:type="dcterms:W3CDTF">2018-12-23T23:09:06Z</dcterms:created>
  <dcterms:modified xsi:type="dcterms:W3CDTF">2019-01-04T11:08:32Z</dcterms:modified>
</cp:coreProperties>
</file>