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工资收入" sheetId="1" r:id="rId1"/>
    <sheet name="个人年终奖" sheetId="2" r:id="rId2"/>
    <sheet name="劳动报酬" sheetId="3" r:id="rId3"/>
    <sheet name="参数" sheetId="6" r:id="rId4"/>
    <sheet name="企业支出" sheetId="4" r:id="rId5"/>
    <sheet name="QYSB参数" sheetId="5" r:id="rId6"/>
  </sheets>
  <calcPr calcId="152511"/>
</workbook>
</file>

<file path=xl/calcChain.xml><?xml version="1.0" encoding="utf-8"?>
<calcChain xmlns="http://schemas.openxmlformats.org/spreadsheetml/2006/main">
  <c r="G4" i="4" l="1"/>
  <c r="H4" i="4"/>
  <c r="I4" i="4"/>
  <c r="J4" i="4"/>
  <c r="C4" i="4" s="1"/>
  <c r="D4" i="4" s="1"/>
  <c r="K4" i="4"/>
  <c r="G5" i="4"/>
  <c r="H5" i="4"/>
  <c r="I5" i="4"/>
  <c r="J5" i="4"/>
  <c r="K5" i="4"/>
  <c r="K3" i="4"/>
  <c r="J3" i="4"/>
  <c r="I3" i="4"/>
  <c r="H3" i="4"/>
  <c r="G3" i="4"/>
  <c r="F4" i="4"/>
  <c r="F5" i="4"/>
  <c r="F3" i="4"/>
  <c r="D4" i="3"/>
  <c r="D3" i="3"/>
  <c r="C4" i="3"/>
  <c r="C3" i="3"/>
  <c r="N4" i="2"/>
  <c r="N5" i="2"/>
  <c r="N3" i="2"/>
  <c r="M4" i="2"/>
  <c r="M5" i="2"/>
  <c r="M3" i="2"/>
  <c r="L4" i="2"/>
  <c r="L5" i="2"/>
  <c r="L3" i="2"/>
  <c r="K4" i="2"/>
  <c r="K5" i="2"/>
  <c r="K3" i="2"/>
  <c r="C4" i="1"/>
  <c r="C5" i="1"/>
  <c r="C3" i="1"/>
  <c r="H4" i="1"/>
  <c r="H5" i="1"/>
  <c r="H3" i="1"/>
  <c r="G4" i="1"/>
  <c r="G5" i="1"/>
  <c r="G3" i="1"/>
  <c r="F4" i="1"/>
  <c r="F5" i="1"/>
  <c r="F3" i="1"/>
  <c r="E4" i="1"/>
  <c r="E5" i="1"/>
  <c r="E3" i="1"/>
  <c r="D4" i="1"/>
  <c r="D5" i="1"/>
  <c r="D3" i="1"/>
  <c r="M4" i="1"/>
  <c r="M5" i="1"/>
  <c r="M3" i="1"/>
  <c r="L4" i="1"/>
  <c r="L5" i="1"/>
  <c r="L3" i="1"/>
  <c r="K4" i="1"/>
  <c r="K5" i="1"/>
  <c r="K3" i="1"/>
  <c r="J3" i="1"/>
  <c r="J4" i="1"/>
  <c r="J5" i="1"/>
  <c r="C5" i="4" l="1"/>
  <c r="D5" i="4" s="1"/>
  <c r="C3" i="4"/>
  <c r="D3" i="4" s="1"/>
  <c r="D4" i="2"/>
  <c r="F4" i="2" s="1"/>
  <c r="G4" i="2" s="1"/>
  <c r="D5" i="2"/>
  <c r="F5" i="2" s="1"/>
  <c r="G5" i="2" s="1"/>
  <c r="D3" i="2"/>
  <c r="F3" i="2" s="1"/>
  <c r="G3" i="2" s="1"/>
  <c r="E4" i="2" l="1"/>
  <c r="H4" i="2" s="1"/>
  <c r="I4" i="2" s="1"/>
  <c r="E5" i="2"/>
  <c r="H5" i="2" s="1"/>
  <c r="I5" i="2" s="1"/>
  <c r="E3" i="2"/>
  <c r="H3" i="2" s="1"/>
  <c r="I3" i="2" s="1"/>
</calcChain>
</file>

<file path=xl/sharedStrings.xml><?xml version="1.0" encoding="utf-8"?>
<sst xmlns="http://schemas.openxmlformats.org/spreadsheetml/2006/main" count="121" uniqueCount="55">
  <si>
    <t>个税计算器2015－Chunlei Liu</t>
  </si>
  <si>
    <t>说明：</t>
  </si>
  <si>
    <t>序号</t>
  </si>
  <si>
    <t>税前月工资</t>
  </si>
  <si>
    <t>税前年入*12</t>
  </si>
  <si>
    <t>保险一金</t>
  </si>
  <si>
    <t>应纳税额</t>
  </si>
  <si>
    <t>所得税</t>
  </si>
  <si>
    <t>实发月工资</t>
  </si>
  <si>
    <t>税后年入*12</t>
  </si>
  <si>
    <t>公积金</t>
  </si>
  <si>
    <t>养老保险</t>
  </si>
  <si>
    <t>医疗保险</t>
  </si>
  <si>
    <t>失业保险</t>
  </si>
  <si>
    <t>其他交税</t>
  </si>
  <si>
    <t>备注</t>
  </si>
  <si>
    <t>1.此计算器以北京为例，公积金、养老、医疗等保险可根据地域更改比例系数</t>
  </si>
  <si>
    <t xml:space="preserve"> </t>
  </si>
  <si>
    <t>模板行</t>
  </si>
  <si>
    <t>3.为防止模板功能被破坏，第一行(序号0)和自动计算项都被禁止更改</t>
  </si>
  <si>
    <t>4.从序号1开始，可以整行拷贝模板下拉以满足多行需要</t>
  </si>
  <si>
    <r>
      <t>5.此计算器只适用于月薪税前</t>
    </r>
    <r>
      <rPr>
        <b/>
        <sz val="12"/>
        <color rgb="FF000000"/>
        <rFont val="宋体"/>
        <family val="3"/>
        <charset val="134"/>
        <scheme val="minor"/>
      </rPr>
      <t>3500元</t>
    </r>
    <r>
      <rPr>
        <sz val="12"/>
        <color rgb="FF000000"/>
        <rFont val="宋体"/>
        <family val="3"/>
        <charset val="134"/>
        <scheme val="minor"/>
      </rPr>
      <t>以上的计算。</t>
    </r>
  </si>
  <si>
    <t xml:space="preserve">年终奖个税计算器2015－Chunlei Liu </t>
  </si>
  <si>
    <t>年终奖金</t>
  </si>
  <si>
    <t>当月工资</t>
  </si>
  <si>
    <t>五险一金</t>
  </si>
  <si>
    <t>工资缴税</t>
  </si>
  <si>
    <t>年终奖缴税</t>
  </si>
  <si>
    <t>实发年终奖</t>
  </si>
  <si>
    <t>总收入</t>
  </si>
  <si>
    <t>其他扣费</t>
  </si>
  <si>
    <t>劳务报酬税收－Chris Liu</t>
  </si>
  <si>
    <t>劳务报酬</t>
  </si>
  <si>
    <t>实收报酬</t>
  </si>
  <si>
    <t>员工月基本工资</t>
  </si>
  <si>
    <t>企业社保支出</t>
  </si>
  <si>
    <t>企业支出总计</t>
  </si>
  <si>
    <t>工伤保险</t>
  </si>
  <si>
    <t>生育保险</t>
  </si>
  <si>
    <t>其他支出</t>
  </si>
  <si>
    <t>公积金比例</t>
  </si>
  <si>
    <t>养老保险比例</t>
  </si>
  <si>
    <t>医疗保险比例</t>
  </si>
  <si>
    <t>失业保险比例</t>
  </si>
  <si>
    <t>工伤保险比例</t>
  </si>
  <si>
    <t>生育保险比例</t>
  </si>
  <si>
    <t>★企业对员工所交社保比例参数</t>
  </si>
  <si>
    <r>
      <t>2.此个税计算器</t>
    </r>
    <r>
      <rPr>
        <sz val="12"/>
        <color rgb="FF000000"/>
        <rFont val="宋体"/>
        <family val="3"/>
        <charset val="134"/>
        <scheme val="minor"/>
      </rPr>
      <t>参数页中参数可根据不同地域更改基数</t>
    </r>
    <phoneticPr fontId="9" type="noConversion"/>
  </si>
  <si>
    <t>社保基数</t>
  </si>
  <si>
    <t>公积金基数</t>
  </si>
  <si>
    <t>封顶数</t>
  </si>
  <si>
    <t>纳税起征点</t>
  </si>
  <si>
    <t>★员工个人所交社保比例</t>
  </si>
  <si>
    <r>
      <t>2.此个税计算器</t>
    </r>
    <r>
      <rPr>
        <sz val="12"/>
        <color rgb="FF000000"/>
        <rFont val="宋体"/>
        <family val="3"/>
        <charset val="134"/>
        <scheme val="minor"/>
      </rPr>
      <t>,参数页中参数可根据不同地域更改基数</t>
    </r>
    <phoneticPr fontId="9" type="noConversion"/>
  </si>
  <si>
    <r>
      <t>2.此个税计算器</t>
    </r>
    <r>
      <rPr>
        <sz val="12"/>
        <color rgb="FF000000"/>
        <rFont val="宋体"/>
        <family val="3"/>
        <charset val="134"/>
        <scheme val="minor"/>
      </rPr>
      <t>,参数页中参数可根据不同地域更改基数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</si>
</sst>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;[Red]0"/>
  </numFmts>
  <fonts count="10" x14ac:knownFonts="1">
    <font>
      <sz val="11"/>
      <color theme="1"/>
      <name val="宋体"/>
      <family val="2"/>
      <scheme val="minor"/>
    </font>
    <font>
      <b/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FF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2"/>
      <color rgb="FFFFFF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2"/>
      <color rgb="FF0000FF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3" fillId="3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2" fontId="5" fillId="5" borderId="0" xfId="0" applyNumberFormat="1" applyFont="1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7" borderId="2" xfId="0" applyFont="1" applyFill="1" applyBorder="1" applyAlignment="1">
      <alignment vertical="center" wrapText="1"/>
    </xf>
    <xf numFmtId="2" fontId="2" fillId="7" borderId="2" xfId="0" applyNumberFormat="1" applyFont="1" applyFill="1" applyBorder="1" applyAlignment="1">
      <alignment vertical="center" wrapText="1"/>
    </xf>
    <xf numFmtId="2" fontId="1" fillId="7" borderId="2" xfId="0" applyNumberFormat="1" applyFont="1" applyFill="1" applyBorder="1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2" fontId="8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vertical="center" wrapText="1"/>
    </xf>
    <xf numFmtId="2" fontId="4" fillId="7" borderId="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4" fillId="8" borderId="2" xfId="0" applyFont="1" applyFill="1" applyBorder="1" applyAlignment="1">
      <alignment horizontal="center" vertical="center" wrapText="1"/>
    </xf>
    <xf numFmtId="4" fontId="4" fillId="8" borderId="2" xfId="0" applyNumberFormat="1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1" fillId="9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4" fontId="2" fillId="7" borderId="2" xfId="0" applyNumberFormat="1" applyFont="1" applyFill="1" applyBorder="1" applyAlignment="1">
      <alignment vertical="center" wrapText="1"/>
    </xf>
    <xf numFmtId="4" fontId="2" fillId="0" borderId="2" xfId="0" applyNumberFormat="1" applyFont="1" applyBorder="1" applyAlignment="1">
      <alignment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4" fillId="10" borderId="2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0" fontId="4" fillId="11" borderId="2" xfId="0" applyFont="1" applyFill="1" applyBorder="1" applyAlignment="1">
      <alignment vertical="center" wrapText="1"/>
    </xf>
    <xf numFmtId="0" fontId="4" fillId="11" borderId="2" xfId="0" applyFont="1" applyFill="1" applyBorder="1" applyAlignment="1">
      <alignment horizontal="center" vertical="center" wrapText="1"/>
    </xf>
    <xf numFmtId="2" fontId="4" fillId="11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0" xfId="0" applyAlignment="1"/>
    <xf numFmtId="2" fontId="2" fillId="12" borderId="2" xfId="0" applyNumberFormat="1" applyFont="1" applyFill="1" applyBorder="1" applyAlignment="1">
      <alignment vertical="center"/>
    </xf>
    <xf numFmtId="2" fontId="1" fillId="12" borderId="2" xfId="0" applyNumberFormat="1" applyFont="1" applyFill="1" applyBorder="1" applyAlignment="1">
      <alignment vertical="center" wrapText="1"/>
    </xf>
    <xf numFmtId="2" fontId="2" fillId="12" borderId="2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6</xdr:row>
      <xdr:rowOff>85724</xdr:rowOff>
    </xdr:from>
    <xdr:to>
      <xdr:col>21</xdr:col>
      <xdr:colOff>609095</xdr:colOff>
      <xdr:row>19</xdr:row>
      <xdr:rowOff>37800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86"/>
        <a:stretch/>
      </xdr:blipFill>
      <xdr:spPr>
        <a:xfrm>
          <a:off x="10496550" y="1352549"/>
          <a:ext cx="4038095" cy="2304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6</xdr:row>
      <xdr:rowOff>104774</xdr:rowOff>
    </xdr:from>
    <xdr:to>
      <xdr:col>22</xdr:col>
      <xdr:colOff>609095</xdr:colOff>
      <xdr:row>19</xdr:row>
      <xdr:rowOff>47325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6" t="4383"/>
        <a:stretch/>
      </xdr:blipFill>
      <xdr:spPr>
        <a:xfrm>
          <a:off x="11020425" y="1352549"/>
          <a:ext cx="4028570" cy="22857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6</xdr:row>
      <xdr:rowOff>123825</xdr:rowOff>
    </xdr:from>
    <xdr:to>
      <xdr:col>14</xdr:col>
      <xdr:colOff>571500</xdr:colOff>
      <xdr:row>19</xdr:row>
      <xdr:rowOff>171151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82" r="1167"/>
        <a:stretch/>
      </xdr:blipFill>
      <xdr:spPr>
        <a:xfrm>
          <a:off x="6181725" y="1371600"/>
          <a:ext cx="3990975" cy="22761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76199</xdr:rowOff>
    </xdr:from>
    <xdr:to>
      <xdr:col>12</xdr:col>
      <xdr:colOff>599570</xdr:colOff>
      <xdr:row>19</xdr:row>
      <xdr:rowOff>114000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6" t="3586"/>
        <a:stretch/>
      </xdr:blipFill>
      <xdr:spPr>
        <a:xfrm>
          <a:off x="5410200" y="1619249"/>
          <a:ext cx="4028570" cy="2304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abSelected="1" workbookViewId="0">
      <selection activeCell="B3" sqref="B3"/>
    </sheetView>
  </sheetViews>
  <sheetFormatPr defaultRowHeight="13.5" x14ac:dyDescent="0.15"/>
  <cols>
    <col min="3" max="3" width="11.25" customWidth="1"/>
    <col min="5" max="6" width="9.5" bestFit="1" customWidth="1"/>
    <col min="7" max="7" width="10.5" customWidth="1"/>
    <col min="8" max="8" width="10.25" customWidth="1"/>
    <col min="9" max="9" width="1.75" customWidth="1"/>
    <col min="16" max="16" width="2.625" customWidth="1"/>
    <col min="17" max="17" width="9" style="53"/>
  </cols>
  <sheetData>
    <row r="1" spans="1:17" ht="14.25" customHeight="1" x14ac:dyDescent="0.15">
      <c r="A1" s="57" t="s">
        <v>0</v>
      </c>
      <c r="B1" s="57"/>
      <c r="C1" s="57"/>
      <c r="D1" s="57"/>
      <c r="E1" s="57"/>
      <c r="F1" s="57"/>
      <c r="G1" s="57"/>
      <c r="H1" s="1"/>
      <c r="I1" s="2"/>
      <c r="J1" s="3">
        <v>0.12</v>
      </c>
      <c r="K1" s="3">
        <v>0.08</v>
      </c>
      <c r="L1" s="3">
        <v>0.02</v>
      </c>
      <c r="M1" s="3">
        <v>2E-3</v>
      </c>
      <c r="N1" s="4"/>
      <c r="O1" s="2"/>
      <c r="P1" s="2"/>
      <c r="Q1" s="51" t="s">
        <v>1</v>
      </c>
    </row>
    <row r="2" spans="1:17" ht="28.5" x14ac:dyDescent="0.15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  <c r="H2" s="9" t="s">
        <v>9</v>
      </c>
      <c r="I2" s="2"/>
      <c r="J2" s="10" t="s">
        <v>10</v>
      </c>
      <c r="K2" s="10" t="s">
        <v>11</v>
      </c>
      <c r="L2" s="10" t="s">
        <v>12</v>
      </c>
      <c r="M2" s="11" t="s">
        <v>13</v>
      </c>
      <c r="N2" s="11" t="s">
        <v>14</v>
      </c>
      <c r="O2" s="12" t="s">
        <v>15</v>
      </c>
      <c r="P2" s="13"/>
      <c r="Q2" s="49" t="s">
        <v>16</v>
      </c>
    </row>
    <row r="3" spans="1:17" ht="14.25" x14ac:dyDescent="0.15">
      <c r="A3" s="14">
        <v>0</v>
      </c>
      <c r="B3" s="15">
        <v>60000</v>
      </c>
      <c r="C3" s="15">
        <f>B3*12</f>
        <v>720000</v>
      </c>
      <c r="D3" s="15">
        <f>J3+K3+L3+M3+N3</f>
        <v>3861.1379999999999</v>
      </c>
      <c r="E3" s="15">
        <f>IF((B3-D3-参数!$D$2)&gt;0,B3-D3-参数!$D$2,0)</f>
        <v>52638.862000000001</v>
      </c>
      <c r="F3" s="15">
        <f>ROUND(MAX((E3)*5%*{0.6,2,4,5,6,7,9}-5*{0,21,111,201,551,1101,2701},0),2)</f>
        <v>13036.66</v>
      </c>
      <c r="G3" s="16">
        <f>B3-D3-F3</f>
        <v>43102.202000000005</v>
      </c>
      <c r="H3" s="15">
        <f>G3*12</f>
        <v>517226.42400000006</v>
      </c>
      <c r="I3" s="2" t="s">
        <v>17</v>
      </c>
      <c r="J3" s="15">
        <f>IF(B3&gt;=参数!$D$2,参数!$E$2*IF(B3&gt;=参数!$B$2,参数!$B$2,B3),0)</f>
        <v>2085.48</v>
      </c>
      <c r="K3" s="15">
        <f>IF(B3&gt;=参数!$D$2,参数!$F$2*IF(B3&gt;=参数!$A$2,参数!$A$2,B3),0)</f>
        <v>1390.32</v>
      </c>
      <c r="L3" s="15">
        <f>IF(B3&gt;=参数!$D$2,(参数!$G$2*IF(B3&gt;=参数!$A$2,参数!$A$2,B3)+3),0)</f>
        <v>350.58</v>
      </c>
      <c r="M3" s="15">
        <f>IF(B3&gt;=参数!$D$2,参数!$H$2*IF(B3&gt;=参数!$A$2,参数!$A$2,B3),0)</f>
        <v>34.758000000000003</v>
      </c>
      <c r="N3" s="15"/>
      <c r="O3" s="17" t="s">
        <v>18</v>
      </c>
      <c r="P3" s="2"/>
      <c r="Q3" s="49" t="s">
        <v>54</v>
      </c>
    </row>
    <row r="4" spans="1:17" ht="14.25" x14ac:dyDescent="0.15">
      <c r="A4" s="18">
        <v>1</v>
      </c>
      <c r="B4" s="19">
        <v>18000</v>
      </c>
      <c r="C4" s="19">
        <f t="shared" ref="C4:C5" si="0">B4*12</f>
        <v>216000</v>
      </c>
      <c r="D4" s="19">
        <f t="shared" ref="D4:D5" si="1">J4+K4+L4+M4+N4</f>
        <v>3861.1379999999999</v>
      </c>
      <c r="E4" s="19">
        <f>IF((B4-D4-参数!$D$2)&gt;0,B4-D4-参数!$D$2,0)</f>
        <v>10638.862000000001</v>
      </c>
      <c r="F4" s="19">
        <f>ROUND(MAX((E4)*5%*{0.6,2,4,5,6,7,9}-5*{0,21,111,201,551,1101,2701},0),2)</f>
        <v>1654.72</v>
      </c>
      <c r="G4" s="55">
        <f t="shared" ref="G4:G5" si="2">B4-D4-F4</f>
        <v>12484.142000000002</v>
      </c>
      <c r="H4" s="19">
        <f t="shared" ref="H4:H5" si="3">G4*12</f>
        <v>149809.70400000003</v>
      </c>
      <c r="I4" s="2" t="s">
        <v>17</v>
      </c>
      <c r="J4" s="19">
        <f>IF(B4&gt;=参数!$D$2,参数!$E$2*IF(B4&gt;=参数!$B$2,参数!$B$2,B4),0)</f>
        <v>2085.48</v>
      </c>
      <c r="K4" s="54">
        <f>IF(B4&gt;=参数!$D$2,参数!$F$2*IF(B4&gt;=参数!$A$2,参数!$A$2,B4),0)</f>
        <v>1390.32</v>
      </c>
      <c r="L4" s="54">
        <f>IF(B4&gt;=参数!$D$2,(参数!$G$2*IF(B4&gt;=参数!$A$2,参数!$A$2,B4)+3),0)</f>
        <v>350.58</v>
      </c>
      <c r="M4" s="54">
        <f>IF(B4&gt;=参数!$D$2,参数!$H$2*IF(B4&gt;=参数!$A$2,参数!$A$2,B4),0)</f>
        <v>34.758000000000003</v>
      </c>
      <c r="N4" s="54"/>
      <c r="O4" s="20" t="s">
        <v>17</v>
      </c>
      <c r="P4" s="2"/>
      <c r="Q4" s="49" t="s">
        <v>19</v>
      </c>
    </row>
    <row r="5" spans="1:17" ht="14.25" x14ac:dyDescent="0.15">
      <c r="A5" s="18">
        <v>2</v>
      </c>
      <c r="B5" s="19">
        <v>4500</v>
      </c>
      <c r="C5" s="19">
        <f t="shared" si="0"/>
        <v>54000</v>
      </c>
      <c r="D5" s="19">
        <f t="shared" si="1"/>
        <v>1002</v>
      </c>
      <c r="E5" s="19">
        <f>IF((B5-D5-参数!$D$2)&gt;0,B5-D5-参数!$D$2,0)</f>
        <v>0</v>
      </c>
      <c r="F5" s="19">
        <f>ROUND(MAX((E5)*5%*{0.6,2,4,5,6,7,9}-5*{0,21,111,201,551,1101,2701},0),2)</f>
        <v>0</v>
      </c>
      <c r="G5" s="55">
        <f t="shared" si="2"/>
        <v>3498</v>
      </c>
      <c r="H5" s="19">
        <f t="shared" si="3"/>
        <v>41976</v>
      </c>
      <c r="I5" s="2" t="s">
        <v>17</v>
      </c>
      <c r="J5" s="19">
        <f>IF(B5&gt;=参数!$D$2,参数!$E$2*IF(B5&gt;=参数!$B$2,参数!$B$2,B5),0)</f>
        <v>540</v>
      </c>
      <c r="K5" s="54">
        <f>IF(B5&gt;=参数!$D$2,参数!$F$2*IF(B5&gt;=参数!$A$2,参数!$A$2,B5),0)</f>
        <v>360</v>
      </c>
      <c r="L5" s="54">
        <f>IF(B5&gt;=参数!$D$2,(参数!$G$2*IF(B5&gt;=参数!$A$2,参数!$A$2,B5)+3),0)</f>
        <v>93</v>
      </c>
      <c r="M5" s="54">
        <f>IF(B5&gt;=参数!$D$2,参数!$H$2*IF(B5&gt;=参数!$A$2,参数!$A$2,B5),0)</f>
        <v>9</v>
      </c>
      <c r="N5" s="54"/>
      <c r="O5" s="2"/>
      <c r="P5" s="2"/>
      <c r="Q5" s="49" t="s">
        <v>20</v>
      </c>
    </row>
    <row r="6" spans="1:17" ht="14.25" x14ac:dyDescent="0.15">
      <c r="A6" s="21"/>
      <c r="B6" s="2"/>
      <c r="C6" s="21" t="s">
        <v>17</v>
      </c>
      <c r="D6" s="2"/>
      <c r="E6" s="2"/>
      <c r="F6" s="2"/>
      <c r="G6" s="21" t="s">
        <v>17</v>
      </c>
      <c r="H6" s="2"/>
      <c r="I6" s="21"/>
      <c r="J6" s="21"/>
      <c r="K6" s="21"/>
      <c r="L6" s="21"/>
      <c r="M6" s="2"/>
      <c r="N6" s="21" t="s">
        <v>17</v>
      </c>
      <c r="O6" s="2"/>
      <c r="P6" s="2"/>
      <c r="Q6" s="49" t="s">
        <v>21</v>
      </c>
    </row>
    <row r="7" spans="1:17" ht="14.25" x14ac:dyDescent="0.15">
      <c r="A7" s="21"/>
      <c r="B7" s="2"/>
      <c r="C7" s="2"/>
      <c r="D7" s="2"/>
      <c r="E7" s="2"/>
      <c r="F7" s="2"/>
      <c r="G7" s="21"/>
      <c r="H7" s="2"/>
      <c r="I7" s="21"/>
      <c r="J7" s="21"/>
      <c r="K7" s="21"/>
      <c r="L7" s="21"/>
      <c r="M7" s="2"/>
      <c r="N7" s="2"/>
      <c r="O7" s="2"/>
      <c r="P7" s="2"/>
      <c r="Q7" s="49"/>
    </row>
    <row r="8" spans="1:17" ht="14.2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1"/>
      <c r="O8" s="2"/>
      <c r="P8" s="2"/>
      <c r="Q8" s="49"/>
    </row>
    <row r="9" spans="1:17" ht="14.2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1"/>
      <c r="O9" s="2"/>
      <c r="P9" s="2"/>
      <c r="Q9" s="49"/>
    </row>
    <row r="10" spans="1:17" ht="14.25" x14ac:dyDescent="0.15">
      <c r="A10" s="2"/>
      <c r="B10" s="2"/>
      <c r="C10" s="21" t="s">
        <v>17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O10" s="2"/>
      <c r="P10" s="2"/>
      <c r="Q10" s="49"/>
    </row>
    <row r="11" spans="1:17" ht="14.2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1"/>
      <c r="O11" s="2"/>
      <c r="P11" s="2"/>
      <c r="Q11" s="49"/>
    </row>
    <row r="12" spans="1:17" ht="14.2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1"/>
      <c r="O12" s="2"/>
      <c r="P12" s="2"/>
      <c r="Q12" s="49"/>
    </row>
    <row r="13" spans="1:17" ht="14.2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1"/>
      <c r="O13" s="2"/>
      <c r="P13" s="2"/>
      <c r="Q13" s="49"/>
    </row>
    <row r="14" spans="1:17" ht="14.2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1"/>
      <c r="O14" s="2"/>
      <c r="P14" s="2"/>
      <c r="Q14" s="49"/>
    </row>
    <row r="15" spans="1:17" ht="14.2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1"/>
      <c r="O15" s="2"/>
      <c r="P15" s="2"/>
      <c r="Q15" s="49"/>
    </row>
    <row r="16" spans="1:17" ht="14.2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1"/>
      <c r="O16" s="2"/>
      <c r="P16" s="2"/>
      <c r="Q16" s="49"/>
    </row>
    <row r="17" spans="1:17" ht="14.2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1"/>
      <c r="O17" s="2"/>
      <c r="P17" s="2"/>
      <c r="Q17" s="49"/>
    </row>
    <row r="18" spans="1:17" ht="14.2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1"/>
      <c r="O18" s="2"/>
      <c r="P18" s="2"/>
      <c r="Q18" s="49"/>
    </row>
    <row r="19" spans="1:17" ht="14.2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1"/>
      <c r="O19" s="2"/>
      <c r="P19" s="2"/>
      <c r="Q19" s="49"/>
    </row>
    <row r="20" spans="1:17" ht="14.2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1"/>
      <c r="O20" s="2"/>
      <c r="P20" s="2"/>
      <c r="Q20" s="49"/>
    </row>
    <row r="21" spans="1:17" ht="14.2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1"/>
      <c r="O21" s="2"/>
      <c r="P21" s="2"/>
      <c r="Q21" s="49"/>
    </row>
    <row r="22" spans="1:17" ht="14.2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1"/>
      <c r="O22" s="2"/>
      <c r="P22" s="2"/>
      <c r="Q22" s="49"/>
    </row>
    <row r="23" spans="1:17" ht="14.2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1"/>
      <c r="O23" s="2"/>
      <c r="P23" s="2"/>
      <c r="Q23" s="49"/>
    </row>
    <row r="24" spans="1:17" ht="14.2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1"/>
      <c r="O24" s="2"/>
      <c r="P24" s="2"/>
      <c r="Q24" s="49"/>
    </row>
    <row r="25" spans="1:17" ht="14.2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49"/>
    </row>
    <row r="26" spans="1:17" ht="14.2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49"/>
    </row>
    <row r="27" spans="1:17" ht="14.2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1"/>
      <c r="O27" s="2"/>
      <c r="P27" s="2"/>
      <c r="Q27" s="49"/>
    </row>
    <row r="28" spans="1:17" ht="14.2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1"/>
      <c r="O28" s="2"/>
      <c r="P28" s="2"/>
      <c r="Q28" s="49"/>
    </row>
    <row r="29" spans="1:17" ht="14.2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1"/>
      <c r="O29" s="2"/>
      <c r="P29" s="2"/>
      <c r="Q29" s="49"/>
    </row>
    <row r="30" spans="1:17" ht="14.2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1"/>
      <c r="O30" s="2"/>
      <c r="P30" s="2"/>
      <c r="Q30" s="49"/>
    </row>
    <row r="31" spans="1:17" ht="14.25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1"/>
      <c r="O31" s="2"/>
      <c r="P31" s="2"/>
      <c r="Q31" s="49"/>
    </row>
    <row r="32" spans="1:17" ht="14.25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1"/>
      <c r="O32" s="2"/>
      <c r="P32" s="2"/>
      <c r="Q32" s="49"/>
    </row>
    <row r="33" spans="1:17" ht="14.2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1"/>
      <c r="O33" s="2"/>
      <c r="P33" s="2"/>
      <c r="Q33" s="49"/>
    </row>
    <row r="34" spans="1:17" ht="14.2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1"/>
      <c r="O34" s="2"/>
      <c r="P34" s="2"/>
      <c r="Q34" s="49"/>
    </row>
    <row r="35" spans="1:17" ht="14.2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1"/>
      <c r="O35" s="2"/>
      <c r="P35" s="2"/>
      <c r="Q35" s="49"/>
    </row>
    <row r="36" spans="1:17" ht="14.2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1"/>
      <c r="O36" s="2"/>
      <c r="P36" s="2"/>
      <c r="Q36" s="49"/>
    </row>
    <row r="37" spans="1:17" ht="14.2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1"/>
      <c r="O37" s="2"/>
      <c r="P37" s="2"/>
      <c r="Q37" s="49"/>
    </row>
    <row r="38" spans="1:17" ht="14.2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1"/>
      <c r="O38" s="2"/>
      <c r="P38" s="2"/>
      <c r="Q38" s="49"/>
    </row>
    <row r="39" spans="1:17" ht="14.2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1"/>
      <c r="O39" s="2"/>
      <c r="P39" s="2"/>
      <c r="Q39" s="49"/>
    </row>
    <row r="40" spans="1:17" ht="14.2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1"/>
      <c r="O40" s="2"/>
      <c r="P40" s="2"/>
      <c r="Q40" s="49"/>
    </row>
    <row r="41" spans="1:17" ht="14.2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1"/>
      <c r="O41" s="2"/>
      <c r="P41" s="2"/>
      <c r="Q41" s="49"/>
    </row>
    <row r="42" spans="1:17" ht="14.2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1"/>
      <c r="O42" s="2"/>
      <c r="P42" s="2"/>
      <c r="Q42" s="49"/>
    </row>
    <row r="43" spans="1:17" ht="14.2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1"/>
      <c r="O43" s="2"/>
      <c r="P43" s="2"/>
      <c r="Q43" s="49"/>
    </row>
    <row r="44" spans="1:17" ht="14.2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1"/>
      <c r="O44" s="2"/>
      <c r="P44" s="2"/>
      <c r="Q44" s="49"/>
    </row>
    <row r="45" spans="1:17" ht="14.2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1"/>
      <c r="O45" s="2"/>
      <c r="P45" s="2"/>
      <c r="Q45" s="49"/>
    </row>
    <row r="46" spans="1:17" ht="14.2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1"/>
      <c r="O46" s="2"/>
      <c r="P46" s="2"/>
      <c r="Q46" s="49"/>
    </row>
    <row r="47" spans="1:17" ht="14.2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1"/>
      <c r="O47" s="2"/>
      <c r="P47" s="2"/>
      <c r="Q47" s="49"/>
    </row>
    <row r="48" spans="1:17" ht="14.2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1"/>
      <c r="O48" s="2"/>
      <c r="P48" s="2"/>
      <c r="Q48" s="49"/>
    </row>
    <row r="49" spans="1:17" ht="14.2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1"/>
      <c r="O49" s="2"/>
      <c r="P49" s="2"/>
      <c r="Q49" s="49"/>
    </row>
    <row r="50" spans="1:17" ht="14.2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1"/>
      <c r="O50" s="2"/>
      <c r="P50" s="2"/>
      <c r="Q50" s="49"/>
    </row>
    <row r="51" spans="1:17" ht="14.25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1"/>
      <c r="O51" s="2"/>
      <c r="P51" s="2"/>
      <c r="Q51" s="49"/>
    </row>
    <row r="52" spans="1:17" ht="14.25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1"/>
      <c r="O52" s="2"/>
      <c r="P52" s="2"/>
      <c r="Q52" s="49"/>
    </row>
    <row r="53" spans="1:17" ht="14.25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1"/>
      <c r="O53" s="2"/>
      <c r="P53" s="2"/>
      <c r="Q53" s="49"/>
    </row>
    <row r="54" spans="1:17" ht="14.25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1"/>
      <c r="O54" s="2"/>
      <c r="P54" s="2"/>
      <c r="Q54" s="49"/>
    </row>
    <row r="55" spans="1:17" ht="14.25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1"/>
      <c r="O55" s="2"/>
      <c r="P55" s="2"/>
      <c r="Q55" s="49"/>
    </row>
    <row r="56" spans="1:17" ht="14.25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1"/>
      <c r="O56" s="2"/>
      <c r="P56" s="2"/>
      <c r="Q56" s="49"/>
    </row>
    <row r="57" spans="1:17" ht="14.25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1"/>
      <c r="O57" s="2"/>
      <c r="P57" s="2"/>
      <c r="Q57" s="49"/>
    </row>
    <row r="58" spans="1:17" ht="14.25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1"/>
      <c r="O58" s="2"/>
      <c r="P58" s="2"/>
      <c r="Q58" s="49"/>
    </row>
    <row r="59" spans="1:17" ht="14.25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1"/>
      <c r="O59" s="2"/>
      <c r="P59" s="2"/>
      <c r="Q59" s="49"/>
    </row>
    <row r="60" spans="1:17" ht="14.25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1"/>
      <c r="O60" s="2"/>
      <c r="P60" s="2"/>
      <c r="Q60" s="49"/>
    </row>
    <row r="61" spans="1:17" ht="14.25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1"/>
      <c r="O61" s="2"/>
      <c r="P61" s="2"/>
      <c r="Q61" s="49"/>
    </row>
    <row r="62" spans="1:17" ht="14.25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1"/>
      <c r="O62" s="2"/>
      <c r="P62" s="2"/>
      <c r="Q62" s="49"/>
    </row>
    <row r="63" spans="1:17" ht="14.25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1"/>
      <c r="O63" s="2"/>
      <c r="P63" s="2"/>
      <c r="Q63" s="49"/>
    </row>
    <row r="64" spans="1:17" ht="14.25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1"/>
      <c r="O64" s="2"/>
      <c r="P64" s="2"/>
      <c r="Q64" s="49"/>
    </row>
    <row r="65" spans="1:17" ht="14.25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1"/>
      <c r="O65" s="2"/>
      <c r="P65" s="2"/>
      <c r="Q65" s="49"/>
    </row>
    <row r="66" spans="1:17" ht="14.25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1"/>
      <c r="O66" s="2"/>
      <c r="P66" s="2"/>
      <c r="Q66" s="49"/>
    </row>
    <row r="67" spans="1:17" ht="14.25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1"/>
      <c r="O67" s="2"/>
      <c r="P67" s="2"/>
      <c r="Q67" s="49"/>
    </row>
    <row r="68" spans="1:17" ht="14.25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1"/>
      <c r="O68" s="2"/>
      <c r="P68" s="2"/>
      <c r="Q68" s="49"/>
    </row>
    <row r="69" spans="1:17" ht="14.25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1"/>
      <c r="O69" s="2"/>
      <c r="P69" s="2"/>
      <c r="Q69" s="49"/>
    </row>
    <row r="70" spans="1:17" ht="14.25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1"/>
      <c r="O70" s="2"/>
      <c r="P70" s="2"/>
      <c r="Q70" s="49"/>
    </row>
    <row r="71" spans="1:17" ht="14.25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1"/>
      <c r="O71" s="2"/>
      <c r="P71" s="2"/>
      <c r="Q71" s="49"/>
    </row>
    <row r="72" spans="1:17" ht="14.25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1"/>
      <c r="O72" s="2"/>
      <c r="P72" s="2"/>
      <c r="Q72" s="49"/>
    </row>
    <row r="73" spans="1:17" ht="14.25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1"/>
      <c r="O73" s="2"/>
      <c r="P73" s="2"/>
      <c r="Q73" s="49"/>
    </row>
    <row r="74" spans="1:17" ht="14.25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1"/>
      <c r="O74" s="2"/>
      <c r="P74" s="2"/>
      <c r="Q74" s="49"/>
    </row>
    <row r="75" spans="1:17" ht="14.25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1"/>
      <c r="O75" s="2"/>
      <c r="P75" s="2"/>
      <c r="Q75" s="49"/>
    </row>
    <row r="76" spans="1:17" ht="14.25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1"/>
      <c r="O76" s="2"/>
      <c r="P76" s="2"/>
      <c r="Q76" s="49"/>
    </row>
    <row r="77" spans="1:17" ht="14.25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1"/>
      <c r="O77" s="2"/>
      <c r="P77" s="2"/>
      <c r="Q77" s="49"/>
    </row>
    <row r="78" spans="1:17" ht="14.25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1"/>
      <c r="O78" s="2"/>
      <c r="P78" s="2"/>
      <c r="Q78" s="49"/>
    </row>
    <row r="79" spans="1:17" ht="14.25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1"/>
      <c r="O79" s="2"/>
      <c r="P79" s="2"/>
      <c r="Q79" s="49"/>
    </row>
    <row r="80" spans="1:17" ht="14.25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1"/>
      <c r="O80" s="2"/>
      <c r="P80" s="2"/>
      <c r="Q80" s="49"/>
    </row>
    <row r="81" spans="1:17" ht="14.2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1"/>
      <c r="O81" s="2"/>
      <c r="P81" s="2"/>
      <c r="Q81" s="49"/>
    </row>
    <row r="82" spans="1:17" ht="14.2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1"/>
      <c r="O82" s="2"/>
      <c r="P82" s="2"/>
      <c r="Q82" s="49"/>
    </row>
    <row r="83" spans="1:17" ht="14.25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1"/>
      <c r="O83" s="2"/>
      <c r="P83" s="2"/>
      <c r="Q83" s="49"/>
    </row>
    <row r="84" spans="1:17" ht="14.25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1"/>
      <c r="O84" s="2"/>
      <c r="P84" s="2"/>
      <c r="Q84" s="49"/>
    </row>
    <row r="85" spans="1:17" ht="14.25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1"/>
      <c r="O85" s="2"/>
      <c r="P85" s="2"/>
      <c r="Q85" s="49"/>
    </row>
    <row r="86" spans="1:17" ht="14.25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1"/>
      <c r="O86" s="2"/>
      <c r="P86" s="2"/>
      <c r="Q86" s="49"/>
    </row>
    <row r="87" spans="1:17" ht="14.25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1"/>
      <c r="O87" s="2"/>
      <c r="P87" s="2"/>
      <c r="Q87" s="49"/>
    </row>
    <row r="88" spans="1:17" ht="14.25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1"/>
      <c r="O88" s="2"/>
      <c r="P88" s="2"/>
      <c r="Q88" s="49"/>
    </row>
    <row r="89" spans="1:17" ht="14.25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1"/>
      <c r="O89" s="2"/>
      <c r="P89" s="2"/>
      <c r="Q89" s="49"/>
    </row>
    <row r="90" spans="1:17" ht="14.25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1"/>
      <c r="O90" s="2"/>
      <c r="P90" s="2"/>
      <c r="Q90" s="49"/>
    </row>
    <row r="91" spans="1:17" ht="14.25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1"/>
      <c r="O91" s="2"/>
      <c r="P91" s="2"/>
      <c r="Q91" s="49"/>
    </row>
    <row r="92" spans="1:17" ht="14.25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1"/>
      <c r="O92" s="2"/>
      <c r="P92" s="2"/>
      <c r="Q92" s="49"/>
    </row>
    <row r="93" spans="1:17" ht="14.25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1"/>
      <c r="O93" s="2"/>
      <c r="P93" s="2"/>
      <c r="Q93" s="49"/>
    </row>
    <row r="94" spans="1:17" ht="14.25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1"/>
      <c r="O94" s="2"/>
      <c r="P94" s="2"/>
      <c r="Q94" s="49"/>
    </row>
    <row r="95" spans="1:17" ht="14.25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1"/>
      <c r="O95" s="2"/>
      <c r="P95" s="2"/>
      <c r="Q95" s="49"/>
    </row>
    <row r="96" spans="1:17" ht="14.25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1"/>
      <c r="O96" s="2"/>
      <c r="P96" s="2"/>
      <c r="Q96" s="49"/>
    </row>
    <row r="97" spans="1:17" ht="14.25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1"/>
      <c r="O97" s="2"/>
      <c r="P97" s="2"/>
      <c r="Q97" s="49"/>
    </row>
    <row r="98" spans="1:17" ht="14.25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1"/>
      <c r="O98" s="2"/>
      <c r="P98" s="2"/>
      <c r="Q98" s="49"/>
    </row>
    <row r="99" spans="1:17" ht="14.25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1"/>
      <c r="O99" s="2"/>
      <c r="P99" s="2"/>
      <c r="Q99" s="49"/>
    </row>
    <row r="100" spans="1:17" ht="14.25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1"/>
      <c r="O100" s="2"/>
      <c r="P100" s="2"/>
      <c r="Q100" s="49"/>
    </row>
    <row r="101" spans="1:17" ht="14.25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1"/>
      <c r="O101" s="2"/>
      <c r="P101" s="2"/>
      <c r="Q101" s="49"/>
    </row>
    <row r="102" spans="1:17" ht="14.25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1"/>
      <c r="O102" s="2"/>
      <c r="P102" s="2"/>
      <c r="Q102" s="49"/>
    </row>
    <row r="103" spans="1:17" ht="14.25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1"/>
      <c r="O103" s="2"/>
      <c r="P103" s="2"/>
      <c r="Q103" s="49"/>
    </row>
    <row r="104" spans="1:17" ht="14.25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1"/>
      <c r="O104" s="2"/>
      <c r="P104" s="2"/>
      <c r="Q104" s="49"/>
    </row>
    <row r="105" spans="1:17" ht="14.25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1"/>
      <c r="O105" s="2"/>
      <c r="P105" s="2"/>
      <c r="Q105" s="49"/>
    </row>
    <row r="106" spans="1:17" ht="14.25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1"/>
      <c r="O106" s="2"/>
      <c r="P106" s="2"/>
      <c r="Q106" s="49"/>
    </row>
    <row r="107" spans="1:17" ht="14.25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1"/>
      <c r="O107" s="2"/>
      <c r="P107" s="2"/>
      <c r="Q107" s="49"/>
    </row>
    <row r="108" spans="1:17" ht="14.25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1"/>
      <c r="O108" s="2"/>
      <c r="P108" s="2"/>
      <c r="Q108" s="49"/>
    </row>
    <row r="109" spans="1:17" ht="14.25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1"/>
      <c r="O109" s="2"/>
      <c r="P109" s="2"/>
      <c r="Q109" s="49"/>
    </row>
    <row r="110" spans="1:17" ht="14.25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1"/>
      <c r="O110" s="2"/>
      <c r="P110" s="2"/>
      <c r="Q110" s="49"/>
    </row>
    <row r="111" spans="1:17" ht="14.25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1"/>
      <c r="O111" s="2"/>
      <c r="P111" s="2"/>
      <c r="Q111" s="49"/>
    </row>
    <row r="112" spans="1:17" ht="14.25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1"/>
      <c r="O112" s="2"/>
      <c r="P112" s="2"/>
      <c r="Q112" s="49"/>
    </row>
    <row r="113" spans="1:17" ht="14.25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1"/>
      <c r="O113" s="2"/>
      <c r="P113" s="2"/>
      <c r="Q113" s="49"/>
    </row>
    <row r="114" spans="1:17" ht="14.25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1"/>
      <c r="O114" s="2"/>
      <c r="P114" s="2"/>
      <c r="Q114" s="49"/>
    </row>
    <row r="115" spans="1:17" ht="14.25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1"/>
      <c r="O115" s="2"/>
      <c r="P115" s="2"/>
      <c r="Q115" s="49"/>
    </row>
    <row r="116" spans="1:17" ht="14.25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1"/>
      <c r="O116" s="2"/>
      <c r="P116" s="2"/>
      <c r="Q116" s="49"/>
    </row>
    <row r="117" spans="1:17" ht="14.25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1"/>
      <c r="O117" s="2"/>
      <c r="P117" s="2"/>
      <c r="Q117" s="49"/>
    </row>
    <row r="118" spans="1:17" ht="14.25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1"/>
      <c r="O118" s="2"/>
      <c r="P118" s="2"/>
      <c r="Q118" s="49"/>
    </row>
    <row r="119" spans="1:17" ht="14.25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1"/>
      <c r="O119" s="2"/>
      <c r="P119" s="2"/>
      <c r="Q119" s="49"/>
    </row>
    <row r="120" spans="1:17" ht="14.25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1"/>
      <c r="O120" s="2"/>
      <c r="P120" s="2"/>
      <c r="Q120" s="49"/>
    </row>
    <row r="121" spans="1:17" ht="14.25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1"/>
      <c r="O121" s="2"/>
      <c r="P121" s="2"/>
      <c r="Q121" s="49"/>
    </row>
    <row r="122" spans="1:17" ht="14.25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1"/>
      <c r="O122" s="2"/>
      <c r="P122" s="2"/>
      <c r="Q122" s="49"/>
    </row>
    <row r="123" spans="1:17" ht="14.25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1"/>
      <c r="O123" s="2"/>
      <c r="P123" s="2"/>
      <c r="Q123" s="49"/>
    </row>
    <row r="124" spans="1:17" ht="14.25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1"/>
      <c r="O124" s="2"/>
      <c r="P124" s="2"/>
      <c r="Q124" s="49"/>
    </row>
    <row r="125" spans="1:17" ht="14.25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1"/>
      <c r="O125" s="2"/>
      <c r="P125" s="2"/>
      <c r="Q125" s="49"/>
    </row>
    <row r="126" spans="1:17" ht="14.25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1"/>
      <c r="O126" s="2"/>
      <c r="P126" s="2"/>
      <c r="Q126" s="49"/>
    </row>
    <row r="127" spans="1:17" ht="14.25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1"/>
      <c r="O127" s="2"/>
      <c r="P127" s="2"/>
      <c r="Q127" s="49"/>
    </row>
    <row r="128" spans="1:17" ht="14.25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1"/>
      <c r="O128" s="2"/>
      <c r="P128" s="2"/>
      <c r="Q128" s="49"/>
    </row>
    <row r="129" spans="1:17" ht="14.25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1"/>
      <c r="O129" s="2"/>
      <c r="P129" s="2"/>
      <c r="Q129" s="49"/>
    </row>
    <row r="130" spans="1:17" ht="14.25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1"/>
      <c r="O130" s="2"/>
      <c r="P130" s="2"/>
      <c r="Q130" s="49"/>
    </row>
    <row r="131" spans="1:17" ht="14.25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1"/>
      <c r="O131" s="2"/>
      <c r="P131" s="2"/>
      <c r="Q131" s="49"/>
    </row>
    <row r="132" spans="1:17" ht="14.25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1"/>
      <c r="O132" s="2"/>
      <c r="P132" s="2"/>
      <c r="Q132" s="49"/>
    </row>
    <row r="133" spans="1:17" ht="14.25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1"/>
      <c r="O133" s="2"/>
      <c r="P133" s="2"/>
      <c r="Q133" s="49"/>
    </row>
    <row r="134" spans="1:17" ht="14.25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1"/>
      <c r="O134" s="2"/>
      <c r="P134" s="2"/>
      <c r="Q134" s="49"/>
    </row>
    <row r="135" spans="1:17" ht="14.25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1"/>
      <c r="O135" s="2"/>
      <c r="P135" s="2"/>
      <c r="Q135" s="49"/>
    </row>
    <row r="136" spans="1:17" ht="14.25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1"/>
      <c r="O136" s="2"/>
      <c r="P136" s="2"/>
      <c r="Q136" s="49"/>
    </row>
    <row r="137" spans="1:17" ht="14.25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1"/>
      <c r="O137" s="2"/>
      <c r="P137" s="2"/>
      <c r="Q137" s="49"/>
    </row>
    <row r="138" spans="1:17" ht="14.25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1"/>
      <c r="O138" s="2"/>
      <c r="P138" s="2"/>
      <c r="Q138" s="49"/>
    </row>
    <row r="139" spans="1:17" ht="14.25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1"/>
      <c r="O139" s="2"/>
      <c r="P139" s="2"/>
      <c r="Q139" s="49"/>
    </row>
    <row r="140" spans="1:17" ht="14.25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1"/>
      <c r="O140" s="2"/>
      <c r="P140" s="2"/>
      <c r="Q140" s="49"/>
    </row>
    <row r="141" spans="1:17" ht="14.25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1"/>
      <c r="O141" s="2"/>
      <c r="P141" s="2"/>
      <c r="Q141" s="49"/>
    </row>
    <row r="142" spans="1:17" ht="14.25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1"/>
      <c r="O142" s="2"/>
      <c r="P142" s="2"/>
      <c r="Q142" s="49"/>
    </row>
    <row r="143" spans="1:17" ht="14.25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1"/>
      <c r="O143" s="2"/>
      <c r="P143" s="2"/>
      <c r="Q143" s="49"/>
    </row>
    <row r="144" spans="1:17" ht="14.25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1"/>
      <c r="O144" s="2"/>
      <c r="P144" s="2"/>
      <c r="Q144" s="49"/>
    </row>
    <row r="145" spans="1:17" ht="14.25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1"/>
      <c r="O145" s="2"/>
      <c r="P145" s="2"/>
      <c r="Q145" s="49"/>
    </row>
    <row r="146" spans="1:17" ht="14.25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1"/>
      <c r="O146" s="2"/>
      <c r="P146" s="2"/>
      <c r="Q146" s="49"/>
    </row>
    <row r="147" spans="1:17" ht="14.25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1"/>
      <c r="O147" s="2"/>
      <c r="P147" s="2"/>
      <c r="Q147" s="49"/>
    </row>
    <row r="148" spans="1:17" ht="14.25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1"/>
      <c r="O148" s="2"/>
      <c r="P148" s="2"/>
      <c r="Q148" s="49"/>
    </row>
    <row r="149" spans="1:17" ht="14.25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1"/>
      <c r="O149" s="2"/>
      <c r="P149" s="2"/>
      <c r="Q149" s="49"/>
    </row>
    <row r="150" spans="1:17" ht="14.25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1"/>
      <c r="O150" s="2"/>
      <c r="P150" s="2"/>
      <c r="Q150" s="49"/>
    </row>
    <row r="151" spans="1:17" ht="14.25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1"/>
      <c r="O151" s="2"/>
      <c r="P151" s="2"/>
      <c r="Q151" s="49"/>
    </row>
    <row r="152" spans="1:17" ht="14.25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1"/>
      <c r="O152" s="2"/>
      <c r="P152" s="2"/>
      <c r="Q152" s="49"/>
    </row>
    <row r="153" spans="1:17" ht="14.25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1"/>
      <c r="O153" s="2"/>
      <c r="P153" s="2"/>
      <c r="Q153" s="49"/>
    </row>
    <row r="154" spans="1:17" ht="14.25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1"/>
      <c r="O154" s="2"/>
      <c r="P154" s="2"/>
      <c r="Q154" s="49"/>
    </row>
    <row r="155" spans="1:17" ht="14.25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1"/>
      <c r="O155" s="2"/>
      <c r="P155" s="2"/>
      <c r="Q155" s="49"/>
    </row>
    <row r="156" spans="1:17" ht="14.25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1"/>
      <c r="O156" s="2"/>
      <c r="P156" s="2"/>
      <c r="Q156" s="49"/>
    </row>
    <row r="157" spans="1:17" ht="14.25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1"/>
      <c r="O157" s="2"/>
      <c r="P157" s="2"/>
      <c r="Q157" s="49"/>
    </row>
    <row r="158" spans="1:17" ht="14.25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1"/>
      <c r="O158" s="2"/>
      <c r="P158" s="2"/>
      <c r="Q158" s="49"/>
    </row>
    <row r="159" spans="1:17" ht="14.25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1"/>
      <c r="O159" s="2"/>
      <c r="P159" s="2"/>
      <c r="Q159" s="49"/>
    </row>
    <row r="160" spans="1:17" ht="14.25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1"/>
      <c r="O160" s="2"/>
      <c r="P160" s="2"/>
      <c r="Q160" s="49"/>
    </row>
    <row r="161" spans="1:17" ht="14.25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1"/>
      <c r="O161" s="2"/>
      <c r="P161" s="2"/>
      <c r="Q161" s="49"/>
    </row>
    <row r="162" spans="1:17" ht="14.25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1"/>
      <c r="O162" s="2"/>
      <c r="P162" s="2"/>
      <c r="Q162" s="49"/>
    </row>
    <row r="163" spans="1:17" ht="14.25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1"/>
      <c r="O163" s="2"/>
      <c r="P163" s="2"/>
      <c r="Q163" s="49"/>
    </row>
    <row r="164" spans="1:17" ht="14.25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1"/>
      <c r="O164" s="2"/>
      <c r="P164" s="2"/>
      <c r="Q164" s="49"/>
    </row>
    <row r="165" spans="1:17" ht="14.25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1"/>
      <c r="O165" s="2"/>
      <c r="P165" s="2"/>
      <c r="Q165" s="49"/>
    </row>
    <row r="166" spans="1:17" ht="14.25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1"/>
      <c r="O166" s="2"/>
      <c r="P166" s="2"/>
      <c r="Q166" s="49"/>
    </row>
    <row r="167" spans="1:17" ht="14.25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1"/>
      <c r="O167" s="2"/>
      <c r="P167" s="2"/>
      <c r="Q167" s="49"/>
    </row>
    <row r="168" spans="1:17" ht="14.25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1"/>
      <c r="O168" s="2"/>
      <c r="P168" s="2"/>
      <c r="Q168" s="49"/>
    </row>
    <row r="169" spans="1:17" ht="14.25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1"/>
      <c r="O169" s="2"/>
      <c r="P169" s="2"/>
      <c r="Q169" s="49"/>
    </row>
    <row r="170" spans="1:17" ht="14.25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1"/>
      <c r="O170" s="2"/>
      <c r="P170" s="2"/>
      <c r="Q170" s="49"/>
    </row>
    <row r="171" spans="1:17" ht="14.25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1"/>
      <c r="O171" s="2"/>
      <c r="P171" s="2"/>
      <c r="Q171" s="49"/>
    </row>
    <row r="172" spans="1:17" ht="14.25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1"/>
      <c r="O172" s="2"/>
      <c r="P172" s="2"/>
      <c r="Q172" s="49"/>
    </row>
    <row r="173" spans="1:17" ht="14.25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1"/>
      <c r="O173" s="2"/>
      <c r="P173" s="2"/>
      <c r="Q173" s="49"/>
    </row>
    <row r="174" spans="1:17" ht="14.25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1"/>
      <c r="O174" s="2"/>
      <c r="P174" s="2"/>
      <c r="Q174" s="49"/>
    </row>
    <row r="175" spans="1:17" ht="14.25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1"/>
      <c r="O175" s="2"/>
      <c r="P175" s="2"/>
      <c r="Q175" s="49"/>
    </row>
    <row r="176" spans="1:17" ht="14.25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1"/>
      <c r="O176" s="2"/>
      <c r="P176" s="2"/>
      <c r="Q176" s="49"/>
    </row>
    <row r="177" spans="1:17" ht="14.25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1"/>
      <c r="O177" s="2"/>
      <c r="P177" s="2"/>
      <c r="Q177" s="49"/>
    </row>
    <row r="178" spans="1:17" ht="14.25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1"/>
      <c r="O178" s="2"/>
      <c r="P178" s="2"/>
      <c r="Q178" s="49"/>
    </row>
    <row r="179" spans="1:17" ht="14.25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1"/>
      <c r="O179" s="2"/>
      <c r="P179" s="2"/>
      <c r="Q179" s="49"/>
    </row>
    <row r="180" spans="1:17" ht="14.25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1"/>
      <c r="O180" s="2"/>
      <c r="P180" s="2"/>
      <c r="Q180" s="49"/>
    </row>
    <row r="181" spans="1:17" ht="14.25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1"/>
      <c r="O181" s="2"/>
      <c r="P181" s="2"/>
      <c r="Q181" s="49"/>
    </row>
    <row r="182" spans="1:17" ht="14.25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1"/>
      <c r="O182" s="2"/>
      <c r="P182" s="2"/>
      <c r="Q182" s="49"/>
    </row>
    <row r="183" spans="1:17" ht="14.25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1"/>
      <c r="O183" s="2"/>
      <c r="P183" s="2"/>
      <c r="Q183" s="49"/>
    </row>
    <row r="184" spans="1:17" ht="14.25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1"/>
      <c r="O184" s="2"/>
      <c r="P184" s="2"/>
      <c r="Q184" s="49"/>
    </row>
    <row r="185" spans="1:17" ht="14.25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1"/>
      <c r="O185" s="2"/>
      <c r="P185" s="2"/>
      <c r="Q185" s="49"/>
    </row>
    <row r="186" spans="1:17" ht="14.25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1"/>
      <c r="O186" s="2"/>
      <c r="P186" s="2"/>
      <c r="Q186" s="49"/>
    </row>
    <row r="187" spans="1:17" ht="14.25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1"/>
      <c r="O187" s="2"/>
      <c r="P187" s="2"/>
      <c r="Q187" s="49"/>
    </row>
    <row r="188" spans="1:17" ht="14.25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1"/>
      <c r="O188" s="2"/>
      <c r="P188" s="2"/>
      <c r="Q188" s="49"/>
    </row>
    <row r="189" spans="1:17" ht="14.25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1"/>
      <c r="O189" s="2"/>
      <c r="P189" s="2"/>
      <c r="Q189" s="49"/>
    </row>
    <row r="190" spans="1:17" ht="14.25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1"/>
      <c r="O190" s="2"/>
      <c r="P190" s="2"/>
      <c r="Q190" s="49"/>
    </row>
    <row r="191" spans="1:17" ht="14.25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1"/>
      <c r="O191" s="2"/>
      <c r="P191" s="2"/>
      <c r="Q191" s="49"/>
    </row>
    <row r="192" spans="1:17" ht="14.25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1"/>
      <c r="O192" s="2"/>
      <c r="P192" s="2"/>
      <c r="Q192" s="49"/>
    </row>
    <row r="193" spans="1:17" ht="14.25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1"/>
      <c r="O193" s="2"/>
      <c r="P193" s="2"/>
      <c r="Q193" s="49"/>
    </row>
    <row r="194" spans="1:17" ht="14.25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1"/>
      <c r="O194" s="2"/>
      <c r="P194" s="2"/>
      <c r="Q194" s="49"/>
    </row>
    <row r="195" spans="1:17" ht="14.25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1"/>
      <c r="O195" s="2"/>
      <c r="P195" s="2"/>
      <c r="Q195" s="49"/>
    </row>
    <row r="196" spans="1:17" ht="14.25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1"/>
      <c r="O196" s="2"/>
      <c r="P196" s="2"/>
      <c r="Q196" s="49"/>
    </row>
    <row r="197" spans="1:17" ht="14.25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1"/>
      <c r="O197" s="2"/>
      <c r="P197" s="2"/>
      <c r="Q197" s="49"/>
    </row>
    <row r="198" spans="1:17" ht="14.25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1"/>
      <c r="O198" s="2"/>
      <c r="P198" s="2"/>
      <c r="Q198" s="49"/>
    </row>
    <row r="199" spans="1:17" ht="14.25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1"/>
      <c r="O199" s="2"/>
      <c r="P199" s="2"/>
      <c r="Q199" s="49"/>
    </row>
    <row r="200" spans="1:17" ht="14.25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1"/>
      <c r="O200" s="2"/>
      <c r="P200" s="2"/>
      <c r="Q200" s="49"/>
    </row>
    <row r="201" spans="1:17" ht="14.25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1"/>
      <c r="O201" s="2"/>
      <c r="P201" s="2"/>
      <c r="Q201" s="49"/>
    </row>
    <row r="202" spans="1:17" ht="14.25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1"/>
      <c r="O202" s="2"/>
      <c r="P202" s="2"/>
      <c r="Q202" s="49"/>
    </row>
    <row r="203" spans="1:17" ht="14.25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1"/>
      <c r="O203" s="2"/>
      <c r="P203" s="2"/>
      <c r="Q203" s="49"/>
    </row>
    <row r="204" spans="1:17" ht="14.25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1"/>
      <c r="O204" s="2"/>
      <c r="P204" s="2"/>
      <c r="Q204" s="49"/>
    </row>
    <row r="205" spans="1:17" ht="14.25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1"/>
      <c r="O205" s="2"/>
      <c r="P205" s="2"/>
      <c r="Q205" s="49"/>
    </row>
    <row r="206" spans="1:17" ht="14.25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1"/>
      <c r="O206" s="2"/>
      <c r="P206" s="2"/>
      <c r="Q206" s="49"/>
    </row>
    <row r="207" spans="1:17" ht="14.25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1"/>
      <c r="O207" s="2"/>
      <c r="P207" s="2"/>
      <c r="Q207" s="49"/>
    </row>
    <row r="208" spans="1:17" ht="14.25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1"/>
      <c r="O208" s="2"/>
      <c r="P208" s="2"/>
      <c r="Q208" s="49"/>
    </row>
    <row r="209" spans="1:17" ht="14.25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1"/>
      <c r="O209" s="2"/>
      <c r="P209" s="2"/>
      <c r="Q209" s="49"/>
    </row>
    <row r="210" spans="1:17" ht="14.25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1"/>
      <c r="O210" s="2"/>
      <c r="P210" s="2"/>
      <c r="Q210" s="49"/>
    </row>
    <row r="211" spans="1:17" ht="14.25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1"/>
      <c r="O211" s="2"/>
      <c r="P211" s="2"/>
      <c r="Q211" s="49"/>
    </row>
    <row r="212" spans="1:17" ht="14.25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1"/>
      <c r="O212" s="2"/>
      <c r="P212" s="2"/>
      <c r="Q212" s="49"/>
    </row>
    <row r="213" spans="1:17" ht="14.25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1"/>
      <c r="O213" s="2"/>
      <c r="P213" s="2"/>
      <c r="Q213" s="49"/>
    </row>
    <row r="214" spans="1:17" ht="14.25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1"/>
      <c r="O214" s="2"/>
      <c r="P214" s="2"/>
      <c r="Q214" s="49"/>
    </row>
    <row r="215" spans="1:17" ht="14.25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1"/>
      <c r="O215" s="2"/>
      <c r="P215" s="2"/>
      <c r="Q215" s="49"/>
    </row>
    <row r="216" spans="1:17" ht="14.25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1"/>
      <c r="O216" s="2"/>
      <c r="P216" s="2"/>
      <c r="Q216" s="49"/>
    </row>
    <row r="217" spans="1:17" ht="14.25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1"/>
      <c r="O217" s="2"/>
      <c r="P217" s="2"/>
      <c r="Q217" s="49"/>
    </row>
    <row r="218" spans="1:17" ht="14.25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1"/>
      <c r="O218" s="2"/>
      <c r="P218" s="2"/>
      <c r="Q218" s="49"/>
    </row>
    <row r="219" spans="1:17" ht="14.25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1"/>
      <c r="O219" s="2"/>
      <c r="P219" s="2"/>
      <c r="Q219" s="49"/>
    </row>
    <row r="220" spans="1:17" ht="14.25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1"/>
      <c r="O220" s="2"/>
      <c r="P220" s="2"/>
      <c r="Q220" s="49"/>
    </row>
    <row r="221" spans="1:17" ht="14.25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1"/>
      <c r="O221" s="2"/>
      <c r="P221" s="2"/>
      <c r="Q221" s="49"/>
    </row>
    <row r="222" spans="1:17" ht="14.25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1"/>
      <c r="O222" s="2"/>
      <c r="P222" s="2"/>
      <c r="Q222" s="49"/>
    </row>
    <row r="223" spans="1:17" ht="14.25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1"/>
      <c r="O223" s="2"/>
      <c r="P223" s="2"/>
      <c r="Q223" s="49"/>
    </row>
    <row r="224" spans="1:17" ht="14.25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1"/>
      <c r="O224" s="2"/>
      <c r="P224" s="2"/>
      <c r="Q224" s="49"/>
    </row>
    <row r="225" spans="1:17" ht="14.25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1"/>
      <c r="O225" s="2"/>
      <c r="P225" s="2"/>
      <c r="Q225" s="49"/>
    </row>
    <row r="226" spans="1:17" ht="14.25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1"/>
      <c r="O226" s="2"/>
      <c r="P226" s="2"/>
      <c r="Q226" s="49"/>
    </row>
    <row r="227" spans="1:17" ht="14.25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1"/>
      <c r="O227" s="2"/>
      <c r="P227" s="2"/>
      <c r="Q227" s="49"/>
    </row>
    <row r="228" spans="1:17" ht="14.25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1"/>
      <c r="O228" s="2"/>
      <c r="P228" s="2"/>
      <c r="Q228" s="49"/>
    </row>
    <row r="229" spans="1:17" ht="14.25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1"/>
      <c r="O229" s="2"/>
      <c r="P229" s="2"/>
      <c r="Q229" s="49"/>
    </row>
    <row r="230" spans="1:17" ht="14.25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1"/>
      <c r="O230" s="2"/>
      <c r="P230" s="2"/>
      <c r="Q230" s="49"/>
    </row>
    <row r="231" spans="1:17" ht="14.25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1"/>
      <c r="O231" s="2"/>
      <c r="P231" s="2"/>
      <c r="Q231" s="49"/>
    </row>
    <row r="232" spans="1:17" ht="14.25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1"/>
      <c r="O232" s="2"/>
      <c r="P232" s="2"/>
      <c r="Q232" s="49"/>
    </row>
    <row r="233" spans="1:17" ht="14.25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1"/>
      <c r="O233" s="2"/>
      <c r="P233" s="2"/>
      <c r="Q233" s="49"/>
    </row>
    <row r="234" spans="1:17" ht="14.25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1"/>
      <c r="O234" s="2"/>
      <c r="P234" s="2"/>
      <c r="Q234" s="49"/>
    </row>
    <row r="235" spans="1:17" ht="14.25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1"/>
      <c r="O235" s="2"/>
      <c r="P235" s="2"/>
      <c r="Q235" s="49"/>
    </row>
    <row r="236" spans="1:17" ht="14.25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1"/>
      <c r="O236" s="2"/>
      <c r="P236" s="2"/>
      <c r="Q236" s="49"/>
    </row>
    <row r="237" spans="1:17" ht="14.25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1"/>
      <c r="O237" s="2"/>
      <c r="P237" s="2"/>
      <c r="Q237" s="49"/>
    </row>
    <row r="238" spans="1:17" ht="14.25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1"/>
      <c r="O238" s="2"/>
      <c r="P238" s="2"/>
      <c r="Q238" s="49"/>
    </row>
    <row r="239" spans="1:17" ht="14.25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1"/>
      <c r="O239" s="2"/>
      <c r="P239" s="2"/>
      <c r="Q239" s="49"/>
    </row>
    <row r="240" spans="1:17" ht="14.25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1"/>
      <c r="O240" s="2"/>
      <c r="P240" s="2"/>
      <c r="Q240" s="49"/>
    </row>
    <row r="241" spans="1:17" ht="14.25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1"/>
      <c r="O241" s="2"/>
      <c r="P241" s="2"/>
      <c r="Q241" s="49"/>
    </row>
    <row r="242" spans="1:17" ht="14.25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1"/>
      <c r="O242" s="2"/>
      <c r="P242" s="2"/>
      <c r="Q242" s="49"/>
    </row>
    <row r="243" spans="1:17" ht="14.25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1"/>
      <c r="O243" s="2"/>
      <c r="P243" s="2"/>
      <c r="Q243" s="49"/>
    </row>
    <row r="244" spans="1:17" ht="14.25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1"/>
      <c r="O244" s="2"/>
      <c r="P244" s="2"/>
      <c r="Q244" s="49"/>
    </row>
    <row r="245" spans="1:17" ht="14.25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1"/>
      <c r="O245" s="2"/>
      <c r="P245" s="2"/>
      <c r="Q245" s="49"/>
    </row>
    <row r="246" spans="1:17" ht="14.25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1"/>
      <c r="O246" s="2"/>
      <c r="P246" s="2"/>
      <c r="Q246" s="49"/>
    </row>
    <row r="247" spans="1:17" ht="14.25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1"/>
      <c r="O247" s="2"/>
      <c r="P247" s="2"/>
      <c r="Q247" s="49"/>
    </row>
    <row r="248" spans="1:17" ht="14.25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1"/>
      <c r="O248" s="2"/>
      <c r="P248" s="2"/>
      <c r="Q248" s="49"/>
    </row>
    <row r="249" spans="1:17" ht="14.25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1"/>
      <c r="O249" s="2"/>
      <c r="P249" s="2"/>
      <c r="Q249" s="49"/>
    </row>
    <row r="250" spans="1:17" ht="14.25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1"/>
      <c r="O250" s="2"/>
      <c r="P250" s="2"/>
      <c r="Q250" s="49"/>
    </row>
    <row r="251" spans="1:17" ht="14.25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1"/>
      <c r="O251" s="2"/>
      <c r="P251" s="2"/>
      <c r="Q251" s="49"/>
    </row>
    <row r="252" spans="1:17" ht="14.25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1"/>
      <c r="O252" s="2"/>
      <c r="P252" s="2"/>
      <c r="Q252" s="49"/>
    </row>
    <row r="253" spans="1:17" ht="14.25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1"/>
      <c r="O253" s="2"/>
      <c r="P253" s="2"/>
      <c r="Q253" s="49"/>
    </row>
    <row r="254" spans="1:17" ht="14.25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1"/>
      <c r="O254" s="2"/>
      <c r="P254" s="2"/>
      <c r="Q254" s="49"/>
    </row>
    <row r="255" spans="1:17" ht="14.25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1"/>
      <c r="O255" s="2"/>
      <c r="P255" s="2"/>
      <c r="Q255" s="49"/>
    </row>
    <row r="256" spans="1:17" ht="14.25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1"/>
      <c r="O256" s="2"/>
      <c r="P256" s="2"/>
      <c r="Q256" s="49"/>
    </row>
    <row r="257" spans="1:17" ht="14.25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1"/>
      <c r="O257" s="2"/>
      <c r="P257" s="2"/>
      <c r="Q257" s="49"/>
    </row>
    <row r="258" spans="1:17" ht="14.25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1"/>
      <c r="O258" s="2"/>
      <c r="P258" s="2"/>
      <c r="Q258" s="49"/>
    </row>
    <row r="259" spans="1:17" ht="14.25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1"/>
      <c r="O259" s="2"/>
      <c r="P259" s="2"/>
      <c r="Q259" s="49"/>
    </row>
    <row r="260" spans="1:17" ht="14.25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1"/>
      <c r="O260" s="2"/>
      <c r="P260" s="2"/>
      <c r="Q260" s="49"/>
    </row>
    <row r="261" spans="1:17" ht="14.25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1"/>
      <c r="O261" s="2"/>
      <c r="P261" s="2"/>
      <c r="Q261" s="49"/>
    </row>
    <row r="262" spans="1:17" ht="14.25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1"/>
      <c r="O262" s="2"/>
      <c r="P262" s="2"/>
      <c r="Q262" s="49"/>
    </row>
    <row r="263" spans="1:17" ht="14.25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1"/>
      <c r="O263" s="2"/>
      <c r="P263" s="2"/>
      <c r="Q263" s="49"/>
    </row>
    <row r="264" spans="1:17" ht="14.25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1"/>
      <c r="O264" s="2"/>
      <c r="P264" s="2"/>
      <c r="Q264" s="49"/>
    </row>
    <row r="265" spans="1:17" ht="14.25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1"/>
      <c r="O265" s="2"/>
      <c r="P265" s="2"/>
      <c r="Q265" s="49"/>
    </row>
    <row r="266" spans="1:17" ht="14.25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1"/>
      <c r="O266" s="2"/>
      <c r="P266" s="2"/>
      <c r="Q266" s="49"/>
    </row>
    <row r="267" spans="1:17" ht="14.25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1"/>
      <c r="O267" s="2"/>
      <c r="P267" s="2"/>
      <c r="Q267" s="49"/>
    </row>
    <row r="268" spans="1:17" ht="14.25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1"/>
      <c r="O268" s="2"/>
      <c r="P268" s="2"/>
      <c r="Q268" s="49"/>
    </row>
    <row r="269" spans="1:17" ht="14.25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1"/>
      <c r="O269" s="2"/>
      <c r="P269" s="2"/>
      <c r="Q269" s="49"/>
    </row>
    <row r="270" spans="1:17" ht="14.25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1"/>
      <c r="O270" s="2"/>
      <c r="P270" s="2"/>
      <c r="Q270" s="49"/>
    </row>
    <row r="271" spans="1:17" ht="14.25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1"/>
      <c r="O271" s="2"/>
      <c r="P271" s="2"/>
      <c r="Q271" s="49"/>
    </row>
    <row r="272" spans="1:17" ht="14.25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1"/>
      <c r="O272" s="2"/>
      <c r="P272" s="2"/>
      <c r="Q272" s="49"/>
    </row>
    <row r="273" spans="1:17" ht="14.25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1"/>
      <c r="O273" s="2"/>
      <c r="P273" s="2"/>
      <c r="Q273" s="49"/>
    </row>
    <row r="274" spans="1:17" ht="14.25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1"/>
      <c r="O274" s="2"/>
      <c r="P274" s="2"/>
      <c r="Q274" s="49"/>
    </row>
    <row r="275" spans="1:17" ht="14.25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1"/>
      <c r="O275" s="2"/>
      <c r="P275" s="2"/>
      <c r="Q275" s="49"/>
    </row>
    <row r="276" spans="1:17" ht="14.25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1"/>
      <c r="O276" s="2"/>
      <c r="P276" s="2"/>
      <c r="Q276" s="49"/>
    </row>
    <row r="277" spans="1:17" ht="14.25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1"/>
      <c r="O277" s="2"/>
      <c r="P277" s="2"/>
      <c r="Q277" s="49"/>
    </row>
    <row r="278" spans="1:17" ht="14.25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1"/>
      <c r="O278" s="2"/>
      <c r="P278" s="2"/>
      <c r="Q278" s="49"/>
    </row>
    <row r="279" spans="1:17" ht="14.25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1"/>
      <c r="O279" s="2"/>
      <c r="P279" s="2"/>
      <c r="Q279" s="49"/>
    </row>
    <row r="280" spans="1:17" ht="14.25" x14ac:dyDescent="0.15">
      <c r="A280" s="2"/>
      <c r="B280" s="2"/>
      <c r="C280" s="2"/>
      <c r="D280" s="21" t="s">
        <v>17</v>
      </c>
      <c r="E280" s="2"/>
      <c r="F280" s="2"/>
      <c r="G280" s="2"/>
      <c r="H280" s="2"/>
      <c r="I280" s="2"/>
      <c r="J280" s="2"/>
      <c r="K280" s="2"/>
      <c r="L280" s="2"/>
      <c r="M280" s="2"/>
      <c r="N280" s="21"/>
      <c r="O280" s="2"/>
      <c r="P280" s="2"/>
      <c r="Q280" s="49"/>
    </row>
    <row r="281" spans="1:17" ht="14.25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1"/>
      <c r="O281" s="2"/>
      <c r="P281" s="2"/>
      <c r="Q281" s="49"/>
    </row>
  </sheetData>
  <mergeCells count="1">
    <mergeCell ref="A1:G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B1" workbookViewId="0">
      <selection activeCell="H11" sqref="H11"/>
    </sheetView>
  </sheetViews>
  <sheetFormatPr defaultRowHeight="13.5" x14ac:dyDescent="0.15"/>
  <cols>
    <col min="5" max="5" width="9.5" bestFit="1" customWidth="1"/>
    <col min="7" max="7" width="9.5" bestFit="1" customWidth="1"/>
    <col min="9" max="9" width="10.5" customWidth="1"/>
    <col min="10" max="10" width="4.25" customWidth="1"/>
    <col min="17" max="17" width="3.75" customWidth="1"/>
    <col min="18" max="18" width="9" style="53"/>
  </cols>
  <sheetData>
    <row r="1" spans="1:18" ht="14.25" customHeight="1" x14ac:dyDescent="0.15">
      <c r="A1" s="57" t="s">
        <v>22</v>
      </c>
      <c r="B1" s="57"/>
      <c r="C1" s="57"/>
      <c r="D1" s="57"/>
      <c r="E1" s="57"/>
      <c r="F1" s="57"/>
      <c r="G1" s="22"/>
      <c r="H1" s="1"/>
      <c r="I1" s="2"/>
      <c r="J1" s="2"/>
      <c r="K1" s="3">
        <v>0.12</v>
      </c>
      <c r="L1" s="3">
        <v>0.08</v>
      </c>
      <c r="M1" s="3">
        <v>0.02</v>
      </c>
      <c r="N1" s="3">
        <v>2E-3</v>
      </c>
      <c r="O1" s="23"/>
      <c r="P1" s="2"/>
      <c r="Q1" s="2"/>
      <c r="R1" s="51" t="s">
        <v>1</v>
      </c>
    </row>
    <row r="2" spans="1:18" ht="27" x14ac:dyDescent="0.15">
      <c r="A2" s="24" t="s">
        <v>2</v>
      </c>
      <c r="B2" s="7" t="s">
        <v>23</v>
      </c>
      <c r="C2" s="7" t="s">
        <v>24</v>
      </c>
      <c r="D2" s="24" t="s">
        <v>25</v>
      </c>
      <c r="E2" s="24" t="s">
        <v>26</v>
      </c>
      <c r="F2" s="7" t="s">
        <v>27</v>
      </c>
      <c r="G2" s="25" t="s">
        <v>28</v>
      </c>
      <c r="H2" s="26" t="s">
        <v>8</v>
      </c>
      <c r="I2" s="27" t="s">
        <v>29</v>
      </c>
      <c r="J2" s="13"/>
      <c r="K2" s="28" t="s">
        <v>10</v>
      </c>
      <c r="L2" s="11" t="s">
        <v>11</v>
      </c>
      <c r="M2" s="11" t="s">
        <v>12</v>
      </c>
      <c r="N2" s="11" t="s">
        <v>13</v>
      </c>
      <c r="O2" s="11" t="s">
        <v>30</v>
      </c>
      <c r="P2" s="29" t="s">
        <v>15</v>
      </c>
      <c r="Q2" s="30"/>
      <c r="R2" s="49" t="s">
        <v>16</v>
      </c>
    </row>
    <row r="3" spans="1:18" ht="14.25" x14ac:dyDescent="0.15">
      <c r="A3" s="14">
        <v>0</v>
      </c>
      <c r="B3" s="15">
        <v>30000</v>
      </c>
      <c r="C3" s="15">
        <v>60000</v>
      </c>
      <c r="D3" s="15">
        <f>K3+L3+M3+N3+O3</f>
        <v>3861.1379999999999</v>
      </c>
      <c r="E3" s="14">
        <f>ROUND(MAX((C3-D3-参数!$D$2)*5%*{0.6,2,4,5,6,7,9}-5*{0,21,111,201,551,1101,2701},0),2)</f>
        <v>13036.66</v>
      </c>
      <c r="F3" s="15">
        <f>LOOKUP(MAX(0.0001,(B3+MIN(C3-D3-参数!$D$2,0))/12),{0;3;9;18;70;110;160}*500+0.0001,MAX(0,(B3+MIN(C3-D3-参数!$D$2,0)))*{3;10;20;25;30;35;45}%-5*{0;21;111;201;551;1101;2701})</f>
        <v>2895</v>
      </c>
      <c r="G3" s="15">
        <f>B3-F3</f>
        <v>27105</v>
      </c>
      <c r="H3" s="15">
        <f>C3-D3-E3</f>
        <v>43102.202000000005</v>
      </c>
      <c r="I3" s="16">
        <f>G3+H3</f>
        <v>70207.202000000005</v>
      </c>
      <c r="J3" s="2"/>
      <c r="K3" s="15">
        <f>IF(C3&gt;=参数!$D$2,0.12*IF(C3&gt;=参数!$B$2,参数!$B$2,C3),0)</f>
        <v>2085.48</v>
      </c>
      <c r="L3" s="15">
        <f>IF(C3&gt;=参数!$D$2,0.08*IF(C3&gt;=参数!$A$2,参数!$A$2,C3),0)</f>
        <v>1390.32</v>
      </c>
      <c r="M3" s="15">
        <f>IF(C3&gt;=参数!$D$2,(0.02*IF(C3&gt;=参数!$A$2,参数!$A$2,C3)+3),0)</f>
        <v>350.58</v>
      </c>
      <c r="N3" s="15">
        <f>IF(C3&gt;=参数!$D$2,0.002*IF(C3&gt;=参数!$A$2,参数!$A$2,C3),0)</f>
        <v>34.758000000000003</v>
      </c>
      <c r="O3" s="15"/>
      <c r="P3" s="31" t="s">
        <v>18</v>
      </c>
      <c r="Q3" s="2"/>
      <c r="R3" s="49" t="s">
        <v>53</v>
      </c>
    </row>
    <row r="4" spans="1:18" ht="14.25" x14ac:dyDescent="0.15">
      <c r="A4" s="18">
        <v>1</v>
      </c>
      <c r="B4" s="19">
        <v>20000</v>
      </c>
      <c r="C4" s="19">
        <v>10000</v>
      </c>
      <c r="D4" s="19">
        <f t="shared" ref="D4:D5" si="0">K4+L4+M4+N4+O4</f>
        <v>2223</v>
      </c>
      <c r="E4" s="19">
        <f>ROUND(MAX((C4-D4-参数!$D$2)*5%*{0.6,2,4,5,6,7,9}-5*{0,21,111,201,551,1101,2701},0),2)</f>
        <v>322.7</v>
      </c>
      <c r="F4" s="19">
        <f>LOOKUP(MAX(0.0001,(B4+MIN(C4-D4-参数!$D$2,0))/12),{0;3;9;18;70;110;160}*500+0.0001,MAX(0,(B4+MIN(C4-D4-参数!$D$2,0)))*{3;10;20;25;30;35;45}%-5*{0;21;111;201;551;1101;2701})</f>
        <v>1895</v>
      </c>
      <c r="G4" s="19">
        <f t="shared" ref="G4:G5" si="1">B4-F4</f>
        <v>18105</v>
      </c>
      <c r="H4" s="19">
        <f t="shared" ref="H4:H5" si="2">C4-D4-E4</f>
        <v>7454.3</v>
      </c>
      <c r="I4" s="19">
        <f t="shared" ref="I4:I5" si="3">G4+H4</f>
        <v>25559.3</v>
      </c>
      <c r="J4" s="2"/>
      <c r="K4" s="19">
        <f>IF(C4&gt;=参数!$D$2,0.12*IF(C4&gt;=参数!$B$2,参数!$B$2,C4),0)</f>
        <v>1200</v>
      </c>
      <c r="L4" s="19">
        <f>IF(C4&gt;=参数!$D$2,0.08*IF(C4&gt;=参数!$A$2,参数!$A$2,C4),0)</f>
        <v>800</v>
      </c>
      <c r="M4" s="19">
        <f>IF(C4&gt;=参数!$D$2,(0.02*IF(C4&gt;=参数!$A$2,参数!$A$2,C4)+3),0)</f>
        <v>203</v>
      </c>
      <c r="N4" s="19">
        <f>IF(C4&gt;=参数!$D$2,0.002*IF(C4&gt;=参数!$A$2,参数!$A$2,C4),0)</f>
        <v>20</v>
      </c>
      <c r="O4" s="19"/>
      <c r="P4" s="2"/>
      <c r="Q4" s="2"/>
      <c r="R4" s="49" t="s">
        <v>19</v>
      </c>
    </row>
    <row r="5" spans="1:18" ht="14.25" x14ac:dyDescent="0.15">
      <c r="A5" s="18">
        <v>2</v>
      </c>
      <c r="B5" s="19">
        <v>10000</v>
      </c>
      <c r="C5" s="19">
        <v>4500</v>
      </c>
      <c r="D5" s="19">
        <f t="shared" si="0"/>
        <v>1002</v>
      </c>
      <c r="E5" s="19">
        <f>ROUND(MAX((C5-D5-参数!$D$2)*5%*{0.6,2,4,5,6,7,9}-5*{0,21,111,201,551,1101,2701},0),2)</f>
        <v>0</v>
      </c>
      <c r="F5" s="19">
        <f>LOOKUP(MAX(0.0001,(B5+MIN(C5-D5-参数!$D$2,0))/12),{0;3;9;18;70;110;160}*500+0.0001,MAX(0,(B5+MIN(C5-D5-参数!$D$2,0)))*{3;10;20;25;30;35;45}%-5*{0;21;111;201;551;1101;2701})</f>
        <v>299.94</v>
      </c>
      <c r="G5" s="19">
        <f t="shared" si="1"/>
        <v>9700.06</v>
      </c>
      <c r="H5" s="19">
        <f t="shared" si="2"/>
        <v>3498</v>
      </c>
      <c r="I5" s="19">
        <f t="shared" si="3"/>
        <v>13198.06</v>
      </c>
      <c r="J5" s="2"/>
      <c r="K5" s="19">
        <f>IF(C5&gt;=参数!$D$2,0.12*IF(C5&gt;=参数!$B$2,参数!$B$2,C5),0)</f>
        <v>540</v>
      </c>
      <c r="L5" s="19">
        <f>IF(C5&gt;=参数!$D$2,0.08*IF(C5&gt;=参数!$A$2,参数!$A$2,C5),0)</f>
        <v>360</v>
      </c>
      <c r="M5" s="19">
        <f>IF(C5&gt;=参数!$D$2,(0.02*IF(C5&gt;=参数!$A$2,参数!$A$2,C5)+3),0)</f>
        <v>93</v>
      </c>
      <c r="N5" s="19">
        <f>IF(C5&gt;=参数!$D$2,0.002*IF(C5&gt;=参数!$A$2,参数!$A$2,C5),0)</f>
        <v>9</v>
      </c>
      <c r="O5" s="19"/>
      <c r="P5" s="2"/>
      <c r="Q5" s="2" t="s">
        <v>17</v>
      </c>
      <c r="R5" s="49" t="s">
        <v>20</v>
      </c>
    </row>
    <row r="6" spans="1:18" ht="14.25" x14ac:dyDescent="0.15">
      <c r="A6" s="2"/>
      <c r="B6" s="21" t="s">
        <v>17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49" t="s">
        <v>21</v>
      </c>
    </row>
    <row r="7" spans="1:18" ht="14.25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49"/>
    </row>
    <row r="8" spans="1:18" ht="14.25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49"/>
    </row>
    <row r="9" spans="1:18" ht="14.25" x14ac:dyDescent="0.15">
      <c r="A9" s="2"/>
      <c r="B9" s="2"/>
      <c r="C9" s="2"/>
      <c r="D9" s="2"/>
      <c r="E9" s="2"/>
      <c r="F9" s="2"/>
      <c r="G9" s="2"/>
      <c r="H9" s="2" t="s">
        <v>17</v>
      </c>
      <c r="I9" s="2"/>
      <c r="J9" s="2"/>
      <c r="K9" s="2"/>
      <c r="L9" s="2"/>
      <c r="M9" s="2"/>
      <c r="N9" s="2"/>
      <c r="O9" s="2"/>
      <c r="P9" s="2"/>
      <c r="Q9" s="2"/>
      <c r="R9" s="49"/>
    </row>
    <row r="10" spans="1:18" ht="14.2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49"/>
    </row>
    <row r="11" spans="1:18" ht="14.2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49"/>
    </row>
    <row r="12" spans="1:18" ht="14.2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49"/>
    </row>
    <row r="13" spans="1:18" ht="14.2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9"/>
    </row>
    <row r="14" spans="1:18" ht="14.2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49"/>
    </row>
    <row r="15" spans="1:18" ht="14.2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1" t="s">
        <v>17</v>
      </c>
      <c r="O15" s="2"/>
      <c r="P15" s="2"/>
      <c r="Q15" s="2"/>
      <c r="R15" s="49"/>
    </row>
    <row r="16" spans="1:18" ht="14.2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49"/>
    </row>
    <row r="17" spans="1:18" ht="14.2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49"/>
    </row>
    <row r="18" spans="1:18" ht="14.25" x14ac:dyDescent="0.15">
      <c r="A18" s="2"/>
      <c r="B18" s="2"/>
      <c r="C18" s="2"/>
      <c r="D18" s="2"/>
      <c r="E18" s="2"/>
      <c r="F18" s="2"/>
      <c r="G18" s="2"/>
      <c r="H18" s="2"/>
      <c r="I18" s="5" t="s">
        <v>17</v>
      </c>
      <c r="J18" s="2"/>
      <c r="K18" s="2"/>
      <c r="L18" s="2"/>
      <c r="M18" s="2"/>
      <c r="N18" s="2"/>
      <c r="O18" s="2"/>
      <c r="P18" s="2"/>
      <c r="Q18" s="2"/>
      <c r="R18" s="49"/>
    </row>
  </sheetData>
  <mergeCells count="1">
    <mergeCell ref="A1:F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5" sqref="B5"/>
    </sheetView>
  </sheetViews>
  <sheetFormatPr defaultRowHeight="13.5" x14ac:dyDescent="0.15"/>
  <cols>
    <col min="2" max="2" width="12.875" customWidth="1"/>
    <col min="3" max="4" width="10.75" customWidth="1"/>
    <col min="6" max="6" width="5.25" customWidth="1"/>
    <col min="7" max="7" width="4.375" customWidth="1"/>
    <col min="8" max="8" width="5.875" customWidth="1"/>
  </cols>
  <sheetData>
    <row r="1" spans="1:9" ht="14.25" customHeight="1" x14ac:dyDescent="0.15">
      <c r="A1" s="57" t="s">
        <v>31</v>
      </c>
      <c r="B1" s="57"/>
      <c r="C1" s="57"/>
      <c r="D1" s="57"/>
      <c r="E1" s="2"/>
      <c r="F1" s="2"/>
      <c r="G1" s="2"/>
      <c r="H1" s="2"/>
      <c r="I1" s="51" t="s">
        <v>1</v>
      </c>
    </row>
    <row r="2" spans="1:9" ht="14.25" x14ac:dyDescent="0.15">
      <c r="A2" s="32" t="s">
        <v>2</v>
      </c>
      <c r="B2" s="33" t="s">
        <v>32</v>
      </c>
      <c r="C2" s="34" t="s">
        <v>6</v>
      </c>
      <c r="D2" s="35" t="s">
        <v>33</v>
      </c>
      <c r="E2" s="36" t="s">
        <v>15</v>
      </c>
      <c r="F2" s="2"/>
      <c r="G2" s="2"/>
      <c r="H2" s="2"/>
      <c r="I2" s="49" t="s">
        <v>16</v>
      </c>
    </row>
    <row r="3" spans="1:9" ht="14.25" x14ac:dyDescent="0.15">
      <c r="A3" s="14">
        <v>0</v>
      </c>
      <c r="B3" s="37">
        <v>1000000</v>
      </c>
      <c r="C3" s="15">
        <f>MAX((B3-IF(B3&lt;4000,800,B3*0.2))*10%*{2,3,4}-1000*{0,2,7},0)</f>
        <v>313000</v>
      </c>
      <c r="D3" s="15">
        <f>B3-C3</f>
        <v>687000</v>
      </c>
      <c r="E3" s="2"/>
      <c r="F3" s="2"/>
      <c r="G3" s="2"/>
      <c r="H3" s="2"/>
      <c r="I3" s="49" t="s">
        <v>53</v>
      </c>
    </row>
    <row r="4" spans="1:9" ht="14.25" x14ac:dyDescent="0.15">
      <c r="A4" s="18">
        <v>1</v>
      </c>
      <c r="B4" s="38">
        <v>800000</v>
      </c>
      <c r="C4" s="38">
        <f>MAX((B4-IF(B4&lt;4000,800,B4*0.2))*10%*{2,3,4}-1000*{0,2,7},0)</f>
        <v>249000</v>
      </c>
      <c r="D4" s="38">
        <f>B4-C4</f>
        <v>551000</v>
      </c>
      <c r="E4" s="2" t="s">
        <v>17</v>
      </c>
      <c r="F4" s="2"/>
      <c r="G4" s="2"/>
      <c r="H4" s="2"/>
      <c r="I4" s="49" t="s">
        <v>19</v>
      </c>
    </row>
    <row r="5" spans="1:9" ht="14.25" x14ac:dyDescent="0.15">
      <c r="A5" s="18">
        <v>2</v>
      </c>
      <c r="B5" s="38">
        <v>0</v>
      </c>
      <c r="C5" s="19">
        <v>0</v>
      </c>
      <c r="D5" s="19">
        <v>0</v>
      </c>
      <c r="E5" s="2"/>
      <c r="F5" s="2"/>
      <c r="G5" s="2"/>
      <c r="H5" s="2"/>
      <c r="I5" s="49" t="s">
        <v>20</v>
      </c>
    </row>
    <row r="6" spans="1:9" ht="14.25" x14ac:dyDescent="0.15">
      <c r="A6" s="18">
        <v>3</v>
      </c>
      <c r="B6" s="38">
        <v>0</v>
      </c>
      <c r="C6" s="19">
        <v>0</v>
      </c>
      <c r="D6" s="19">
        <v>0</v>
      </c>
      <c r="E6" s="2"/>
      <c r="F6" s="2"/>
      <c r="G6" s="2"/>
      <c r="H6" s="2"/>
      <c r="I6" s="49" t="s">
        <v>21</v>
      </c>
    </row>
    <row r="7" spans="1:9" ht="14.25" x14ac:dyDescent="0.15">
      <c r="A7" s="18">
        <v>4</v>
      </c>
      <c r="B7" s="38">
        <v>0</v>
      </c>
      <c r="C7" s="19">
        <v>0</v>
      </c>
      <c r="D7" s="19">
        <v>0</v>
      </c>
      <c r="E7" s="2"/>
      <c r="F7" s="2"/>
      <c r="G7" s="2"/>
      <c r="H7" s="2"/>
      <c r="I7" s="2"/>
    </row>
    <row r="8" spans="1:9" ht="14.25" x14ac:dyDescent="0.15">
      <c r="A8" s="18">
        <v>5</v>
      </c>
      <c r="B8" s="38">
        <v>0</v>
      </c>
      <c r="C8" s="19">
        <v>0</v>
      </c>
      <c r="D8" s="19">
        <v>0</v>
      </c>
      <c r="E8" s="2"/>
      <c r="F8" s="2"/>
      <c r="G8" s="2"/>
      <c r="H8" s="2"/>
      <c r="I8" s="2"/>
    </row>
    <row r="9" spans="1:9" ht="14.25" x14ac:dyDescent="0.15">
      <c r="A9" s="18">
        <v>6</v>
      </c>
      <c r="B9" s="38">
        <v>0</v>
      </c>
      <c r="C9" s="19">
        <v>0</v>
      </c>
      <c r="D9" s="19">
        <v>0</v>
      </c>
      <c r="E9" s="2"/>
      <c r="F9" s="2"/>
      <c r="G9" s="2"/>
      <c r="H9" s="2"/>
      <c r="I9" s="2"/>
    </row>
    <row r="10" spans="1:9" ht="14.25" x14ac:dyDescent="0.15">
      <c r="A10" s="18">
        <v>7</v>
      </c>
      <c r="B10" s="38">
        <v>0</v>
      </c>
      <c r="C10" s="19">
        <v>0</v>
      </c>
      <c r="D10" s="19">
        <v>0</v>
      </c>
      <c r="E10" s="2"/>
      <c r="F10" s="2"/>
      <c r="G10" s="2"/>
      <c r="H10" s="2"/>
      <c r="I10" s="2"/>
    </row>
    <row r="11" spans="1:9" ht="14.25" x14ac:dyDescent="0.15">
      <c r="A11" s="18">
        <v>8</v>
      </c>
      <c r="B11" s="38">
        <v>0</v>
      </c>
      <c r="C11" s="19">
        <v>0</v>
      </c>
      <c r="D11" s="19">
        <v>0</v>
      </c>
      <c r="E11" s="2"/>
      <c r="F11" s="2"/>
      <c r="G11" s="2"/>
      <c r="H11" s="2"/>
      <c r="I11" s="2"/>
    </row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F7" sqref="F7"/>
    </sheetView>
  </sheetViews>
  <sheetFormatPr defaultRowHeight="13.5" x14ac:dyDescent="0.15"/>
  <cols>
    <col min="10" max="10" width="9" style="53"/>
  </cols>
  <sheetData>
    <row r="1" spans="1:10" ht="27" x14ac:dyDescent="0.15">
      <c r="A1" s="6" t="s">
        <v>48</v>
      </c>
      <c r="B1" s="6" t="s">
        <v>49</v>
      </c>
      <c r="C1" s="6" t="s">
        <v>50</v>
      </c>
      <c r="D1" s="6" t="s">
        <v>51</v>
      </c>
      <c r="E1" s="45" t="s">
        <v>40</v>
      </c>
      <c r="F1" s="46" t="s">
        <v>41</v>
      </c>
      <c r="G1" s="46" t="s">
        <v>42</v>
      </c>
      <c r="H1" s="47" t="s">
        <v>43</v>
      </c>
      <c r="I1" s="2"/>
      <c r="J1" s="51" t="s">
        <v>1</v>
      </c>
    </row>
    <row r="2" spans="1:10" ht="14.25" x14ac:dyDescent="0.15">
      <c r="A2" s="52">
        <v>17379</v>
      </c>
      <c r="B2" s="52">
        <v>17379</v>
      </c>
      <c r="C2" s="52">
        <v>17379</v>
      </c>
      <c r="D2" s="52">
        <v>3500</v>
      </c>
      <c r="E2" s="52">
        <v>0.12</v>
      </c>
      <c r="F2" s="52">
        <v>0.08</v>
      </c>
      <c r="G2" s="52">
        <v>0.02</v>
      </c>
      <c r="H2" s="52">
        <v>2E-3</v>
      </c>
      <c r="I2" s="2"/>
      <c r="J2" s="49" t="s">
        <v>16</v>
      </c>
    </row>
    <row r="3" spans="1:10" ht="14.25" x14ac:dyDescent="0.15">
      <c r="A3" s="2"/>
      <c r="B3" s="2"/>
      <c r="C3" s="2"/>
      <c r="D3" s="2"/>
      <c r="E3" s="2"/>
      <c r="F3" s="2"/>
      <c r="G3" s="2"/>
      <c r="H3" s="2"/>
      <c r="I3" s="2"/>
      <c r="J3" s="49" t="s">
        <v>53</v>
      </c>
    </row>
    <row r="4" spans="1:10" ht="14.25" x14ac:dyDescent="0.15">
      <c r="A4" s="58" t="s">
        <v>52</v>
      </c>
      <c r="B4" s="58"/>
      <c r="C4" s="58"/>
      <c r="D4" s="2"/>
      <c r="E4" s="2"/>
      <c r="F4" s="2"/>
      <c r="G4" s="2"/>
      <c r="H4" s="2"/>
      <c r="I4" s="2"/>
      <c r="J4" s="49" t="s">
        <v>19</v>
      </c>
    </row>
    <row r="5" spans="1:10" ht="14.25" x14ac:dyDescent="0.15">
      <c r="A5" s="2"/>
      <c r="B5" s="2" t="s">
        <v>17</v>
      </c>
      <c r="C5" s="2"/>
      <c r="D5" s="2"/>
      <c r="E5" s="2"/>
      <c r="F5" s="2"/>
      <c r="G5" s="2"/>
      <c r="H5" s="2"/>
      <c r="I5" s="2"/>
      <c r="J5" s="49" t="s">
        <v>20</v>
      </c>
    </row>
    <row r="6" spans="1:10" ht="14.25" x14ac:dyDescent="0.15">
      <c r="A6" s="2"/>
      <c r="B6" s="2"/>
      <c r="C6" s="2"/>
      <c r="D6" s="2"/>
      <c r="E6" s="2"/>
      <c r="F6" s="2"/>
      <c r="G6" s="2"/>
      <c r="H6" s="2"/>
      <c r="I6" s="2"/>
      <c r="J6" s="49" t="s">
        <v>21</v>
      </c>
    </row>
  </sheetData>
  <mergeCells count="1">
    <mergeCell ref="A4:C4"/>
  </mergeCells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8" sqref="L8"/>
    </sheetView>
  </sheetViews>
  <sheetFormatPr defaultRowHeight="13.5" x14ac:dyDescent="0.15"/>
  <cols>
    <col min="4" max="4" width="11.125" customWidth="1"/>
    <col min="5" max="5" width="3.625" customWidth="1"/>
    <col min="14" max="14" width="4.25" customWidth="1"/>
  </cols>
  <sheetData>
    <row r="1" spans="1:15" ht="14.25" customHeight="1" x14ac:dyDescent="0.15">
      <c r="A1" s="57" t="s">
        <v>0</v>
      </c>
      <c r="B1" s="57"/>
      <c r="C1" s="57"/>
      <c r="D1" s="57"/>
      <c r="E1" s="2"/>
      <c r="F1" s="3">
        <v>0.12</v>
      </c>
      <c r="G1" s="3">
        <v>0.2</v>
      </c>
      <c r="H1" s="3">
        <v>0.1</v>
      </c>
      <c r="I1" s="3">
        <v>0.01</v>
      </c>
      <c r="J1" s="39">
        <v>3.0000000000000001E-3</v>
      </c>
      <c r="K1" s="39">
        <v>8.0000000000000002E-3</v>
      </c>
      <c r="L1" s="40"/>
      <c r="M1" s="2"/>
      <c r="N1" s="2"/>
      <c r="O1" s="51" t="s">
        <v>1</v>
      </c>
    </row>
    <row r="2" spans="1:15" ht="27" x14ac:dyDescent="0.15">
      <c r="A2" s="6" t="s">
        <v>2</v>
      </c>
      <c r="B2" s="7" t="s">
        <v>34</v>
      </c>
      <c r="C2" s="41" t="s">
        <v>35</v>
      </c>
      <c r="D2" s="25" t="s">
        <v>36</v>
      </c>
      <c r="E2" s="42"/>
      <c r="F2" s="10" t="s">
        <v>10</v>
      </c>
      <c r="G2" s="10" t="s">
        <v>11</v>
      </c>
      <c r="H2" s="10" t="s">
        <v>12</v>
      </c>
      <c r="I2" s="11" t="s">
        <v>13</v>
      </c>
      <c r="J2" s="11" t="s">
        <v>37</v>
      </c>
      <c r="K2" s="11" t="s">
        <v>38</v>
      </c>
      <c r="L2" s="11" t="s">
        <v>39</v>
      </c>
      <c r="M2" s="43" t="s">
        <v>15</v>
      </c>
      <c r="N2" s="13"/>
      <c r="O2" s="49" t="s">
        <v>16</v>
      </c>
    </row>
    <row r="3" spans="1:15" ht="14.25" x14ac:dyDescent="0.15">
      <c r="A3" s="14">
        <v>0</v>
      </c>
      <c r="B3" s="15">
        <v>60000</v>
      </c>
      <c r="C3" s="15">
        <f>SUM(F3:K3)</f>
        <v>7664.1390000000001</v>
      </c>
      <c r="D3" s="16">
        <f>B3+C3+L3</f>
        <v>67664.138999999996</v>
      </c>
      <c r="E3" s="2"/>
      <c r="F3" s="15">
        <f>IF(B3&gt;=参数!$D$2,QYSB参数!$A$2*IF(B3&gt;=参数!$B$2,参数!$B$2,B3),0)</f>
        <v>2085.48</v>
      </c>
      <c r="G3" s="15">
        <f>IF(B3&gt;=参数!$D$2,QYSB参数!$B$2*IF(B3&gt;=参数!$A$2,参数!$A$2,B3),0)</f>
        <v>3475.8</v>
      </c>
      <c r="H3" s="15">
        <f>IF(B3&gt;=参数!$D$2,(QYSB参数!$C$2*IF(B3&gt;=参数!$A$2,参数!$A$2,B3)),0)</f>
        <v>1737.9</v>
      </c>
      <c r="I3" s="15">
        <f>IF(B3&gt;=参数!$D$2,QYSB参数!$D$2*IF(B3&gt;=参数!$A$2,参数!$A$2,B3),0)</f>
        <v>173.79</v>
      </c>
      <c r="J3" s="15">
        <f>IF(B3&gt;=参数!$D$2,QYSB参数!$E$2*IF(B3&gt;=参数!$A$2,参数!$A$2,B3),0)</f>
        <v>52.137</v>
      </c>
      <c r="K3" s="15">
        <f>IF(B3&gt;=参数!$D$2,QYSB参数!$F$2*IF(B3&gt;=参数!$A$2,参数!$A$2,B3),0)</f>
        <v>139.03200000000001</v>
      </c>
      <c r="L3" s="15"/>
      <c r="M3" s="31" t="s">
        <v>18</v>
      </c>
      <c r="N3" s="2"/>
      <c r="O3" s="49" t="s">
        <v>47</v>
      </c>
    </row>
    <row r="4" spans="1:15" ht="14.25" x14ac:dyDescent="0.15">
      <c r="A4" s="18">
        <v>1</v>
      </c>
      <c r="B4" s="19">
        <v>18000</v>
      </c>
      <c r="C4" s="56">
        <f t="shared" ref="C4:C5" si="0">SUM(F4:K4)</f>
        <v>7664.1390000000001</v>
      </c>
      <c r="D4" s="55">
        <f t="shared" ref="D4:D5" si="1">B4+C4+L4</f>
        <v>25664.138999999999</v>
      </c>
      <c r="E4" s="2"/>
      <c r="F4" s="56">
        <f>IF(B4&gt;=参数!$D$2,QYSB参数!$A$2*IF(B4&gt;=参数!$B$2,参数!$B$2,B4),0)</f>
        <v>2085.48</v>
      </c>
      <c r="G4" s="56">
        <f>IF(B4&gt;=参数!$D$2,QYSB参数!$B$2*IF(B4&gt;=参数!$A$2,参数!$A$2,B4),0)</f>
        <v>3475.8</v>
      </c>
      <c r="H4" s="56">
        <f>IF(B4&gt;=参数!$D$2,(QYSB参数!$C$2*IF(B4&gt;=参数!$A$2,参数!$A$2,B4)),0)</f>
        <v>1737.9</v>
      </c>
      <c r="I4" s="56">
        <f>IF(B4&gt;=参数!$D$2,QYSB参数!$D$2*IF(B4&gt;=参数!$A$2,参数!$A$2,B4),0)</f>
        <v>173.79</v>
      </c>
      <c r="J4" s="56">
        <f>IF(B4&gt;=参数!$D$2,QYSB参数!$E$2*IF(B4&gt;=参数!$A$2,参数!$A$2,B4),0)</f>
        <v>52.137</v>
      </c>
      <c r="K4" s="56">
        <f>IF(B4&gt;=参数!$D$2,QYSB参数!$F$2*IF(B4&gt;=参数!$A$2,参数!$A$2,B4),0)</f>
        <v>139.03200000000001</v>
      </c>
      <c r="L4" s="19"/>
      <c r="M4" s="2"/>
      <c r="N4" s="2"/>
      <c r="O4" s="49" t="s">
        <v>19</v>
      </c>
    </row>
    <row r="5" spans="1:15" ht="14.25" x14ac:dyDescent="0.15">
      <c r="A5" s="18">
        <v>2</v>
      </c>
      <c r="B5" s="19">
        <v>4500</v>
      </c>
      <c r="C5" s="56">
        <f t="shared" si="0"/>
        <v>1984.5</v>
      </c>
      <c r="D5" s="55">
        <f t="shared" si="1"/>
        <v>6484.5</v>
      </c>
      <c r="E5" s="2"/>
      <c r="F5" s="56">
        <f>IF(B5&gt;=参数!$D$2,QYSB参数!$A$2*IF(B5&gt;=参数!$B$2,参数!$B$2,B5),0)</f>
        <v>540</v>
      </c>
      <c r="G5" s="56">
        <f>IF(B5&gt;=参数!$D$2,QYSB参数!$B$2*IF(B5&gt;=参数!$A$2,参数!$A$2,B5),0)</f>
        <v>900</v>
      </c>
      <c r="H5" s="56">
        <f>IF(B5&gt;=参数!$D$2,(QYSB参数!$C$2*IF(B5&gt;=参数!$A$2,参数!$A$2,B5)),0)</f>
        <v>450</v>
      </c>
      <c r="I5" s="56">
        <f>IF(B5&gt;=参数!$D$2,QYSB参数!$D$2*IF(B5&gt;=参数!$A$2,参数!$A$2,B5),0)</f>
        <v>45</v>
      </c>
      <c r="J5" s="56">
        <f>IF(B5&gt;=参数!$D$2,QYSB参数!$E$2*IF(B5&gt;=参数!$A$2,参数!$A$2,B5),0)</f>
        <v>13.5</v>
      </c>
      <c r="K5" s="56">
        <f>IF(B5&gt;=参数!$D$2,QYSB参数!$F$2*IF(B5&gt;=参数!$A$2,参数!$A$2,B5),0)</f>
        <v>36</v>
      </c>
      <c r="L5" s="19"/>
      <c r="M5" s="2"/>
      <c r="N5" s="2"/>
      <c r="O5" s="49" t="s">
        <v>20</v>
      </c>
    </row>
    <row r="6" spans="1:15" ht="14.25" x14ac:dyDescent="0.15">
      <c r="A6" s="2"/>
      <c r="B6" s="21"/>
      <c r="C6" s="21"/>
      <c r="D6" s="44"/>
      <c r="E6" s="2"/>
      <c r="F6" s="2"/>
      <c r="G6" s="2"/>
      <c r="H6" s="2"/>
      <c r="I6" s="2"/>
      <c r="J6" s="21"/>
      <c r="K6" s="21"/>
      <c r="L6" s="2"/>
      <c r="M6" s="2"/>
      <c r="N6" s="2"/>
      <c r="O6" s="49" t="s">
        <v>21</v>
      </c>
    </row>
    <row r="7" spans="1:15" ht="14.25" x14ac:dyDescent="0.15">
      <c r="A7" s="2"/>
      <c r="B7" s="21"/>
      <c r="C7" s="21"/>
      <c r="D7" s="44"/>
      <c r="E7" s="2"/>
      <c r="F7" s="2"/>
      <c r="G7" s="2"/>
      <c r="H7" s="2"/>
      <c r="I7" s="2"/>
      <c r="J7" s="21"/>
      <c r="K7" s="21"/>
      <c r="L7" s="2"/>
      <c r="M7" s="2"/>
      <c r="N7" s="2"/>
      <c r="O7" s="2"/>
    </row>
    <row r="8" spans="1:15" ht="14.25" x14ac:dyDescent="0.15">
      <c r="A8" s="2"/>
      <c r="B8" s="21"/>
      <c r="C8" s="21"/>
      <c r="D8" s="44"/>
      <c r="E8" s="2"/>
      <c r="F8" s="2"/>
      <c r="G8" s="2"/>
      <c r="H8" s="2"/>
      <c r="I8" s="2"/>
      <c r="J8" s="21"/>
      <c r="K8" s="21"/>
      <c r="L8" s="2"/>
      <c r="M8" s="2"/>
      <c r="N8" s="2"/>
      <c r="O8" s="2"/>
    </row>
    <row r="9" spans="1:15" ht="14.25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1"/>
      <c r="L10" s="2"/>
      <c r="M10" s="2"/>
      <c r="N10" s="2"/>
      <c r="O10" s="2"/>
    </row>
    <row r="11" spans="1:15" ht="14.2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1"/>
      <c r="L11" s="2"/>
      <c r="M11" s="2"/>
      <c r="N11" s="2"/>
      <c r="O11" s="2"/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9" sqref="F9"/>
    </sheetView>
  </sheetViews>
  <sheetFormatPr defaultRowHeight="13.5" x14ac:dyDescent="0.15"/>
  <cols>
    <col min="1" max="6" width="13.125" customWidth="1"/>
  </cols>
  <sheetData>
    <row r="1" spans="1:8" ht="14.25" x14ac:dyDescent="0.15">
      <c r="A1" s="45" t="s">
        <v>40</v>
      </c>
      <c r="B1" s="46" t="s">
        <v>41</v>
      </c>
      <c r="C1" s="46" t="s">
        <v>42</v>
      </c>
      <c r="D1" s="47" t="s">
        <v>43</v>
      </c>
      <c r="E1" s="47" t="s">
        <v>44</v>
      </c>
      <c r="F1" s="47" t="s">
        <v>45</v>
      </c>
      <c r="G1" s="2"/>
      <c r="H1" s="5" t="s">
        <v>1</v>
      </c>
    </row>
    <row r="2" spans="1:8" ht="24" customHeight="1" x14ac:dyDescent="0.15">
      <c r="A2" s="48">
        <v>0.12</v>
      </c>
      <c r="B2" s="48">
        <v>0.2</v>
      </c>
      <c r="C2" s="48">
        <v>0.1</v>
      </c>
      <c r="D2" s="48">
        <v>0.01</v>
      </c>
      <c r="E2" s="48">
        <v>3.0000000000000001E-3</v>
      </c>
      <c r="F2" s="48">
        <v>8.0000000000000002E-3</v>
      </c>
      <c r="G2" s="2"/>
      <c r="H2" s="49" t="s">
        <v>16</v>
      </c>
    </row>
    <row r="3" spans="1:8" ht="14.25" x14ac:dyDescent="0.15">
      <c r="A3" s="5"/>
      <c r="B3" s="5"/>
      <c r="C3" s="5"/>
      <c r="D3" s="5"/>
      <c r="E3" s="5"/>
      <c r="F3" s="5"/>
      <c r="G3" s="2"/>
      <c r="H3" s="49" t="s">
        <v>53</v>
      </c>
    </row>
    <row r="4" spans="1:8" ht="14.25" x14ac:dyDescent="0.15">
      <c r="A4" s="50" t="s">
        <v>46</v>
      </c>
      <c r="B4" s="2"/>
      <c r="C4" s="2"/>
      <c r="D4" s="2"/>
      <c r="E4" s="2"/>
      <c r="F4" s="2"/>
      <c r="G4" s="2"/>
      <c r="H4" s="49" t="s">
        <v>19</v>
      </c>
    </row>
    <row r="5" spans="1:8" ht="14.25" x14ac:dyDescent="0.15">
      <c r="A5" s="2"/>
      <c r="B5" s="2"/>
      <c r="C5" s="2"/>
      <c r="D5" s="2"/>
      <c r="E5" s="2"/>
      <c r="F5" s="2"/>
      <c r="G5" s="2"/>
      <c r="H5" s="49" t="s">
        <v>20</v>
      </c>
    </row>
    <row r="6" spans="1:8" ht="14.25" x14ac:dyDescent="0.15">
      <c r="A6" s="2"/>
      <c r="B6" s="2"/>
      <c r="C6" s="2"/>
      <c r="D6" s="2"/>
      <c r="E6" s="2"/>
      <c r="F6" s="2"/>
      <c r="G6" s="2"/>
      <c r="H6" s="49" t="s">
        <v>21</v>
      </c>
    </row>
    <row r="7" spans="1:8" ht="14.25" x14ac:dyDescent="0.15">
      <c r="H7" s="49"/>
    </row>
    <row r="8" spans="1:8" ht="14.25" x14ac:dyDescent="0.15">
      <c r="H8" s="49"/>
    </row>
    <row r="9" spans="1:8" ht="14.25" x14ac:dyDescent="0.15">
      <c r="H9" s="49"/>
    </row>
    <row r="10" spans="1:8" ht="14.25" x14ac:dyDescent="0.15">
      <c r="H10" s="49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个人工资收入</vt:lpstr>
      <vt:lpstr>个人年终奖</vt:lpstr>
      <vt:lpstr>劳动报酬</vt:lpstr>
      <vt:lpstr>参数</vt:lpstr>
      <vt:lpstr>企业支出</vt:lpstr>
      <vt:lpstr>QYSB参数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2017-04-30T07:39:11Z</dcterms:modified>
</cp:coreProperties>
</file>