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45" yWindow="30" windowWidth="19395" windowHeight="7845" activeTab="1"/>
  </bookViews>
  <sheets>
    <sheet name="C" sheetId="1" r:id="rId1"/>
    <sheet name="MR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38" i="2" l="1"/>
  <c r="F38" i="2"/>
  <c r="E38" i="2"/>
  <c r="D38" i="2"/>
  <c r="C38" i="2"/>
  <c r="B38" i="2"/>
  <c r="G37" i="2"/>
  <c r="F37" i="2"/>
  <c r="E37" i="2"/>
  <c r="D37" i="2"/>
  <c r="C37" i="2"/>
  <c r="B37" i="2"/>
  <c r="G36" i="2"/>
  <c r="F36" i="2"/>
  <c r="E36" i="2"/>
  <c r="D36" i="2"/>
  <c r="C36" i="2"/>
  <c r="B36" i="2"/>
  <c r="G35" i="2"/>
  <c r="F35" i="2"/>
  <c r="E35" i="2"/>
  <c r="D35" i="2"/>
  <c r="C35" i="2"/>
  <c r="B35" i="2"/>
  <c r="G34" i="2"/>
  <c r="F34" i="2"/>
  <c r="E34" i="2"/>
  <c r="D34" i="2"/>
  <c r="C34" i="2"/>
  <c r="B34" i="2"/>
  <c r="G29" i="2"/>
  <c r="F29" i="2"/>
  <c r="E29" i="2"/>
  <c r="D29" i="2"/>
  <c r="C29" i="2"/>
  <c r="B29" i="2"/>
  <c r="G28" i="2"/>
  <c r="F28" i="2"/>
  <c r="E28" i="2"/>
  <c r="D28" i="2"/>
  <c r="C28" i="2"/>
  <c r="B28" i="2"/>
  <c r="G27" i="2"/>
  <c r="F27" i="2"/>
  <c r="E27" i="2"/>
  <c r="D27" i="2"/>
  <c r="C27" i="2"/>
  <c r="B27" i="2"/>
  <c r="G26" i="2"/>
  <c r="F26" i="2"/>
  <c r="E26" i="2"/>
  <c r="D26" i="2"/>
  <c r="C26" i="2"/>
  <c r="B26" i="2"/>
  <c r="G25" i="2"/>
  <c r="F25" i="2"/>
  <c r="E25" i="2"/>
  <c r="D25" i="2"/>
  <c r="C25" i="2"/>
  <c r="B25" i="2"/>
  <c r="G20" i="2"/>
  <c r="F20" i="2"/>
  <c r="E20" i="2"/>
  <c r="D20" i="2"/>
  <c r="C20" i="2"/>
  <c r="B20" i="2"/>
  <c r="G19" i="2"/>
  <c r="F19" i="2"/>
  <c r="E19" i="2"/>
  <c r="D19" i="2"/>
  <c r="C19" i="2"/>
  <c r="B19" i="2"/>
  <c r="G18" i="2"/>
  <c r="F18" i="2"/>
  <c r="E18" i="2"/>
  <c r="D18" i="2"/>
  <c r="C18" i="2"/>
  <c r="B18" i="2"/>
  <c r="G17" i="2"/>
  <c r="F17" i="2"/>
  <c r="E17" i="2"/>
  <c r="D17" i="2"/>
  <c r="C17" i="2"/>
  <c r="B17" i="2"/>
  <c r="G16" i="2"/>
  <c r="F16" i="2"/>
  <c r="E16" i="2"/>
  <c r="D16" i="2"/>
  <c r="C16" i="2"/>
  <c r="B16" i="2"/>
  <c r="G11" i="2"/>
  <c r="F11" i="2"/>
  <c r="E11" i="2"/>
  <c r="D11" i="2"/>
  <c r="C11" i="2"/>
  <c r="B11" i="2"/>
  <c r="G10" i="2"/>
  <c r="F10" i="2"/>
  <c r="E10" i="2"/>
  <c r="D10" i="2"/>
  <c r="C10" i="2"/>
  <c r="B10" i="2"/>
  <c r="G9" i="2"/>
  <c r="F9" i="2"/>
  <c r="E9" i="2"/>
  <c r="D9" i="2"/>
  <c r="C9" i="2"/>
  <c r="B9" i="2"/>
  <c r="G8" i="2"/>
  <c r="F8" i="2"/>
  <c r="E8" i="2"/>
  <c r="D8" i="2"/>
  <c r="C8" i="2"/>
  <c r="B8" i="2"/>
  <c r="G7" i="2"/>
  <c r="F7" i="2"/>
  <c r="E7" i="2"/>
  <c r="D7" i="2"/>
  <c r="C7" i="2"/>
  <c r="B7" i="2"/>
</calcChain>
</file>

<file path=xl/sharedStrings.xml><?xml version="1.0" encoding="utf-8"?>
<sst xmlns="http://schemas.openxmlformats.org/spreadsheetml/2006/main" count="89" uniqueCount="30">
  <si>
    <t>Data1 : gr3</t>
    <phoneticPr fontId="2" type="noConversion"/>
  </si>
  <si>
    <t>Gridding</t>
  </si>
  <si>
    <t>Semivariogram</t>
  </si>
  <si>
    <t>Fit</t>
  </si>
  <si>
    <t>Prediction</t>
  </si>
  <si>
    <t>Total</t>
  </si>
  <si>
    <t>total calculated points</t>
    <phoneticPr fontId="2" type="noConversion"/>
  </si>
  <si>
    <t>Data2 : gr3</t>
    <phoneticPr fontId="2" type="noConversion"/>
  </si>
  <si>
    <t>Data1 : gr5</t>
    <phoneticPr fontId="2" type="noConversion"/>
  </si>
  <si>
    <t>Data2 : gr5</t>
    <phoneticPr fontId="2" type="noConversion"/>
  </si>
  <si>
    <t>Data1 = 1 billions</t>
    <phoneticPr fontId="2" type="noConversion"/>
  </si>
  <si>
    <t>Data2 = 4 billions</t>
    <phoneticPr fontId="2" type="noConversion"/>
  </si>
  <si>
    <t>data1 : grid 3</t>
  </si>
  <si>
    <t>4 reducer</t>
  </si>
  <si>
    <t>8reducer</t>
  </si>
  <si>
    <t>12reducer</t>
  </si>
  <si>
    <t>16reducer</t>
  </si>
  <si>
    <t>20reducer</t>
  </si>
  <si>
    <t>24reducer</t>
  </si>
  <si>
    <t>mr_Total</t>
  </si>
  <si>
    <t>c_Total</t>
  </si>
  <si>
    <t>data1 : grid 5</t>
  </si>
  <si>
    <t>data2 : grid 3</t>
  </si>
  <si>
    <t>data2 : grid 5</t>
  </si>
  <si>
    <t>Time (second)</t>
    <phoneticPr fontId="2" type="noConversion"/>
  </si>
  <si>
    <t>(Gridding Time) = (aver Map)+(aver Shuffle(copy))+(aver Sort)</t>
    <phoneticPr fontId="2" type="noConversion"/>
  </si>
  <si>
    <t>(Semi, Fit, Pred Time) = (total time)/(a number of Reducers)</t>
    <phoneticPr fontId="2" type="noConversion"/>
  </si>
  <si>
    <t>c_Total_time</t>
    <phoneticPr fontId="2" type="noConversion"/>
  </si>
  <si>
    <t>mr_Total_time</t>
    <phoneticPr fontId="2" type="noConversion"/>
  </si>
  <si>
    <t>(MR_total_time) = (MR_execution_time) + (Preprocessing_time)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</si>
</sst>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4" fillId="0" borderId="0" xfId="0" applyFont="1">
      <alignment vertical="center"/>
    </xf>
    <xf numFmtId="0" fontId="3" fillId="0" borderId="3" xfId="0" applyFont="1" applyFill="1" applyBorder="1" applyAlignment="1">
      <alignment horizontal="justify" vertical="center" wrapText="1"/>
    </xf>
    <xf numFmtId="41" fontId="4" fillId="0" borderId="0" xfId="1" applyFont="1">
      <alignment vertical="center"/>
    </xf>
    <xf numFmtId="41" fontId="3" fillId="0" borderId="0" xfId="1" applyFont="1" applyFill="1" applyBorder="1" applyAlignment="1">
      <alignment horizontal="right" vertical="center" wrapText="1"/>
    </xf>
    <xf numFmtId="0" fontId="0" fillId="0" borderId="4" xfId="0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15" workbookViewId="0">
      <selection activeCell="B32" sqref="B32"/>
    </sheetView>
  </sheetViews>
  <sheetFormatPr defaultRowHeight="16.5" x14ac:dyDescent="0.3"/>
  <cols>
    <col min="1" max="1" width="17.625" customWidth="1"/>
    <col min="2" max="2" width="17.125" customWidth="1"/>
  </cols>
  <sheetData>
    <row r="1" spans="1:4" ht="17.25" thickBot="1" x14ac:dyDescent="0.35">
      <c r="A1" t="s">
        <v>0</v>
      </c>
      <c r="B1" t="s">
        <v>24</v>
      </c>
      <c r="D1" t="s">
        <v>10</v>
      </c>
    </row>
    <row r="2" spans="1:4" ht="17.25" thickBot="1" x14ac:dyDescent="0.35">
      <c r="A2" s="1"/>
      <c r="D2" t="s">
        <v>11</v>
      </c>
    </row>
    <row r="3" spans="1:4" ht="17.25" thickBot="1" x14ac:dyDescent="0.35">
      <c r="A3" s="2" t="s">
        <v>1</v>
      </c>
      <c r="B3" s="3">
        <v>1.98</v>
      </c>
    </row>
    <row r="4" spans="1:4" ht="27.75" thickBot="1" x14ac:dyDescent="0.35">
      <c r="A4" s="2" t="s">
        <v>2</v>
      </c>
      <c r="B4" s="3">
        <v>23.96</v>
      </c>
    </row>
    <row r="5" spans="1:4" ht="17.25" thickBot="1" x14ac:dyDescent="0.35">
      <c r="A5" s="2" t="s">
        <v>3</v>
      </c>
      <c r="B5" s="3">
        <v>23.28</v>
      </c>
    </row>
    <row r="6" spans="1:4" ht="17.25" thickBot="1" x14ac:dyDescent="0.35">
      <c r="A6" s="2" t="s">
        <v>4</v>
      </c>
      <c r="B6" s="3">
        <v>80.489999999999995</v>
      </c>
    </row>
    <row r="7" spans="1:4" ht="17.25" thickBot="1" x14ac:dyDescent="0.35">
      <c r="A7" s="2" t="s">
        <v>5</v>
      </c>
      <c r="B7" s="3">
        <v>144.68</v>
      </c>
    </row>
    <row r="8" spans="1:4" ht="40.5" x14ac:dyDescent="0.3">
      <c r="A8" s="4" t="s">
        <v>6</v>
      </c>
      <c r="B8" s="5">
        <v>29579989</v>
      </c>
    </row>
    <row r="10" spans="1:4" ht="17.25" thickBot="1" x14ac:dyDescent="0.35">
      <c r="A10" t="s">
        <v>7</v>
      </c>
      <c r="B10" t="s">
        <v>24</v>
      </c>
    </row>
    <row r="11" spans="1:4" ht="17.25" thickBot="1" x14ac:dyDescent="0.35">
      <c r="A11" s="1"/>
      <c r="B11" s="3"/>
    </row>
    <row r="12" spans="1:4" ht="17.25" thickBot="1" x14ac:dyDescent="0.35">
      <c r="A12" s="2" t="s">
        <v>1</v>
      </c>
      <c r="B12" s="3">
        <v>4.84</v>
      </c>
    </row>
    <row r="13" spans="1:4" ht="27.75" thickBot="1" x14ac:dyDescent="0.35">
      <c r="A13" s="2" t="s">
        <v>2</v>
      </c>
      <c r="B13" s="3">
        <v>166.91</v>
      </c>
    </row>
    <row r="14" spans="1:4" ht="17.25" thickBot="1" x14ac:dyDescent="0.35">
      <c r="A14" s="2" t="s">
        <v>3</v>
      </c>
      <c r="B14" s="3">
        <v>25.87</v>
      </c>
    </row>
    <row r="15" spans="1:4" ht="17.25" thickBot="1" x14ac:dyDescent="0.35">
      <c r="A15" s="2" t="s">
        <v>4</v>
      </c>
      <c r="B15" s="3">
        <v>784.85</v>
      </c>
    </row>
    <row r="16" spans="1:4" ht="17.25" thickBot="1" x14ac:dyDescent="0.35">
      <c r="A16" s="2" t="s">
        <v>5</v>
      </c>
      <c r="B16" s="3">
        <v>1012.69</v>
      </c>
    </row>
    <row r="17" spans="1:2" ht="40.5" x14ac:dyDescent="0.3">
      <c r="A17" s="4" t="s">
        <v>6</v>
      </c>
      <c r="B17" s="6">
        <v>112659420</v>
      </c>
    </row>
    <row r="19" spans="1:2" ht="17.25" thickBot="1" x14ac:dyDescent="0.35">
      <c r="A19" t="s">
        <v>8</v>
      </c>
      <c r="B19" t="s">
        <v>24</v>
      </c>
    </row>
    <row r="20" spans="1:2" ht="17.25" thickBot="1" x14ac:dyDescent="0.35">
      <c r="A20" s="1"/>
    </row>
    <row r="21" spans="1:2" ht="17.25" thickBot="1" x14ac:dyDescent="0.35">
      <c r="A21" s="2" t="s">
        <v>1</v>
      </c>
      <c r="B21">
        <v>4.1100000000000003</v>
      </c>
    </row>
    <row r="22" spans="1:2" ht="17.25" thickBot="1" x14ac:dyDescent="0.35">
      <c r="A22" s="2" t="s">
        <v>2</v>
      </c>
      <c r="B22">
        <v>222.22</v>
      </c>
    </row>
    <row r="23" spans="1:2" ht="17.25" thickBot="1" x14ac:dyDescent="0.35">
      <c r="A23" s="2" t="s">
        <v>3</v>
      </c>
      <c r="B23">
        <v>24.38</v>
      </c>
    </row>
    <row r="24" spans="1:2" ht="17.25" thickBot="1" x14ac:dyDescent="0.35">
      <c r="A24" s="2" t="s">
        <v>4</v>
      </c>
      <c r="B24">
        <v>1985.45</v>
      </c>
    </row>
    <row r="25" spans="1:2" ht="17.25" thickBot="1" x14ac:dyDescent="0.35">
      <c r="A25" s="2" t="s">
        <v>5</v>
      </c>
      <c r="B25">
        <v>2264.15</v>
      </c>
    </row>
    <row r="26" spans="1:2" x14ac:dyDescent="0.3">
      <c r="A26" s="4" t="s">
        <v>6</v>
      </c>
      <c r="B26" s="5">
        <v>95584572</v>
      </c>
    </row>
    <row r="28" spans="1:2" ht="17.25" thickBot="1" x14ac:dyDescent="0.35">
      <c r="A28" t="s">
        <v>9</v>
      </c>
      <c r="B28" t="s">
        <v>24</v>
      </c>
    </row>
    <row r="29" spans="1:2" ht="17.25" thickBot="1" x14ac:dyDescent="0.35">
      <c r="A29" s="1"/>
    </row>
    <row r="30" spans="1:2" ht="17.25" thickBot="1" x14ac:dyDescent="0.35">
      <c r="A30" s="2" t="s">
        <v>1</v>
      </c>
      <c r="B30">
        <v>13.54</v>
      </c>
    </row>
    <row r="31" spans="1:2" ht="17.25" thickBot="1" x14ac:dyDescent="0.35">
      <c r="A31" s="2" t="s">
        <v>2</v>
      </c>
      <c r="B31">
        <v>1649.69</v>
      </c>
    </row>
    <row r="32" spans="1:2" ht="17.25" thickBot="1" x14ac:dyDescent="0.35">
      <c r="A32" s="2" t="s">
        <v>3</v>
      </c>
      <c r="B32">
        <v>26.33</v>
      </c>
    </row>
    <row r="33" spans="1:2" ht="17.25" thickBot="1" x14ac:dyDescent="0.35">
      <c r="A33" s="2" t="s">
        <v>4</v>
      </c>
      <c r="B33">
        <v>22137.26</v>
      </c>
    </row>
    <row r="34" spans="1:2" ht="17.25" thickBot="1" x14ac:dyDescent="0.35">
      <c r="A34" s="2" t="s">
        <v>5</v>
      </c>
      <c r="B34">
        <v>23931.15</v>
      </c>
    </row>
    <row r="35" spans="1:2" x14ac:dyDescent="0.3">
      <c r="A35" s="4" t="s">
        <v>6</v>
      </c>
      <c r="B35" s="5">
        <v>364252156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/>
  </sheetViews>
  <sheetFormatPr defaultRowHeight="16.5" x14ac:dyDescent="0.3"/>
  <cols>
    <col min="1" max="1" width="17.375" customWidth="1"/>
    <col min="8" max="8" width="9" customWidth="1"/>
  </cols>
  <sheetData>
    <row r="1" spans="1:7" x14ac:dyDescent="0.3">
      <c r="A1" t="s">
        <v>25</v>
      </c>
    </row>
    <row r="2" spans="1:7" x14ac:dyDescent="0.3">
      <c r="A2" t="s">
        <v>26</v>
      </c>
    </row>
    <row r="3" spans="1:7" x14ac:dyDescent="0.3">
      <c r="A3" t="s">
        <v>29</v>
      </c>
    </row>
    <row r="5" spans="1:7" x14ac:dyDescent="0.3">
      <c r="A5" t="s">
        <v>12</v>
      </c>
    </row>
    <row r="6" spans="1:7" x14ac:dyDescent="0.3">
      <c r="A6" s="7"/>
      <c r="B6" s="7" t="s">
        <v>13</v>
      </c>
      <c r="C6" s="7" t="s">
        <v>14</v>
      </c>
      <c r="D6" s="7" t="s">
        <v>15</v>
      </c>
      <c r="E6" s="7" t="s">
        <v>16</v>
      </c>
      <c r="F6" s="7" t="s">
        <v>17</v>
      </c>
      <c r="G6" s="7" t="s">
        <v>18</v>
      </c>
    </row>
    <row r="7" spans="1:7" x14ac:dyDescent="0.3">
      <c r="A7" t="s">
        <v>1</v>
      </c>
      <c r="B7">
        <f>15+17+AVERAGE(3,1,0,0)</f>
        <v>33</v>
      </c>
      <c r="C7">
        <f>16+11+AVERAGE(0,0,0,2,1,1,1,0)</f>
        <v>27.625</v>
      </c>
      <c r="D7">
        <f>17+13+AVERAGE(0,0,0,0,0,0,0,0,0,0,0,0)</f>
        <v>30</v>
      </c>
      <c r="E7">
        <f>17+12+AVERAGE(0,1,1,0,1,1,1,1,1,0,1,2,1,1,2,1)</f>
        <v>29.9375</v>
      </c>
      <c r="F7">
        <f>16+13+AVERAGE(1,1,2,1,1,1,1,1,3,1,1,2,1,1,3,1,1,1,1,1)</f>
        <v>30.3</v>
      </c>
      <c r="G7">
        <f>18+13+AVERAGE(0,1,1,1,0,1,2,1,1,1,1,1,2,1,2,2,0,2,0,2,2,1,0,0)</f>
        <v>32.041666666666664</v>
      </c>
    </row>
    <row r="8" spans="1:7" x14ac:dyDescent="0.3">
      <c r="A8" t="s">
        <v>2</v>
      </c>
      <c r="B8">
        <f>71.905/4</f>
        <v>17.97625</v>
      </c>
      <c r="C8">
        <f>83.658/8</f>
        <v>10.45725</v>
      </c>
      <c r="D8">
        <f>84.136/12</f>
        <v>7.011333333333333</v>
      </c>
      <c r="E8">
        <f>105.247/16</f>
        <v>6.5779375</v>
      </c>
      <c r="F8">
        <f>120.983/20</f>
        <v>6.04915</v>
      </c>
      <c r="G8">
        <f>164.486/24</f>
        <v>6.8535833333333329</v>
      </c>
    </row>
    <row r="9" spans="1:7" x14ac:dyDescent="0.3">
      <c r="A9" t="s">
        <v>3</v>
      </c>
      <c r="B9">
        <f>38.487/4</f>
        <v>9.6217500000000005</v>
      </c>
      <c r="C9">
        <f>40.822/8</f>
        <v>5.1027500000000003</v>
      </c>
      <c r="D9">
        <f>42.266/12</f>
        <v>3.5221666666666667</v>
      </c>
      <c r="E9">
        <f>50.444/16</f>
        <v>3.1527500000000002</v>
      </c>
      <c r="F9">
        <f>57.825/20</f>
        <v>2.8912500000000003</v>
      </c>
      <c r="G9">
        <f>75.858/24</f>
        <v>3.1607500000000002</v>
      </c>
    </row>
    <row r="10" spans="1:7" x14ac:dyDescent="0.3">
      <c r="A10" t="s">
        <v>4</v>
      </c>
      <c r="B10">
        <f>155.58/4</f>
        <v>38.895000000000003</v>
      </c>
      <c r="C10">
        <f>173.326/8</f>
        <v>21.665749999999999</v>
      </c>
      <c r="D10">
        <f>184.654/12</f>
        <v>15.387833333333333</v>
      </c>
      <c r="E10">
        <f>227.009/16</f>
        <v>14.188062499999999</v>
      </c>
      <c r="F10">
        <f>265.942/20</f>
        <v>13.2971</v>
      </c>
      <c r="G10">
        <f>357.247/24</f>
        <v>14.885291666666667</v>
      </c>
    </row>
    <row r="11" spans="1:7" x14ac:dyDescent="0.3">
      <c r="A11" t="s">
        <v>28</v>
      </c>
      <c r="B11">
        <f>213.571+2.025</f>
        <v>215.596</v>
      </c>
      <c r="C11">
        <f>130.948+1.97</f>
        <v>132.91800000000001</v>
      </c>
      <c r="D11">
        <f>103.285+2.038</f>
        <v>105.32299999999999</v>
      </c>
      <c r="E11">
        <f>92.856+2.014</f>
        <v>94.86999999999999</v>
      </c>
      <c r="F11">
        <f>93.28+1.946</f>
        <v>95.225999999999999</v>
      </c>
      <c r="G11">
        <f>102.358+1.955</f>
        <v>104.313</v>
      </c>
    </row>
    <row r="12" spans="1:7" x14ac:dyDescent="0.3">
      <c r="A12" t="s">
        <v>27</v>
      </c>
      <c r="B12">
        <v>144.68</v>
      </c>
    </row>
    <row r="14" spans="1:7" x14ac:dyDescent="0.3">
      <c r="A14" t="s">
        <v>21</v>
      </c>
    </row>
    <row r="15" spans="1:7" x14ac:dyDescent="0.3">
      <c r="A15" s="7"/>
      <c r="B15" s="7" t="s">
        <v>13</v>
      </c>
      <c r="C15" s="7" t="s">
        <v>14</v>
      </c>
      <c r="D15" s="7" t="s">
        <v>15</v>
      </c>
      <c r="E15" s="7" t="s">
        <v>16</v>
      </c>
      <c r="F15" s="7" t="s">
        <v>17</v>
      </c>
      <c r="G15" s="7" t="s">
        <v>18</v>
      </c>
    </row>
    <row r="16" spans="1:7" x14ac:dyDescent="0.3">
      <c r="A16" t="s">
        <v>1</v>
      </c>
      <c r="B16">
        <f>(60+2)+(60+1)+AVERAGE(4,7,4,4)</f>
        <v>127.75</v>
      </c>
      <c r="C16">
        <f>(60+6)+(60+13)+AVERAGE(2,2,7,2,2,3,2,4)</f>
        <v>142</v>
      </c>
      <c r="D16">
        <f>(60+2)+(60+1)+AVERAGE(0,0,0,0,0,0,0,0,0,2,0,0)</f>
        <v>123.16666666666667</v>
      </c>
      <c r="E16">
        <f>52+33+AVERAGE(0,0,1,0,4,2,0,0,4,0,0,1,0,0,0,0)</f>
        <v>85.75</v>
      </c>
      <c r="F16">
        <f>60+60+AVERAGE(0,0,0,0,2,0,0,1,0,0,0,0,0,0,0,0,0,0,0,0)</f>
        <v>120.15</v>
      </c>
      <c r="G16">
        <f>59+55+AVERAGE(1,0,5,2,2,5,2,1,0,1,1,0,1,1,4,1,1,5,1,1,0,1,1,1)</f>
        <v>115.58333333333333</v>
      </c>
    </row>
    <row r="17" spans="1:7" x14ac:dyDescent="0.3">
      <c r="A17" t="s">
        <v>2</v>
      </c>
      <c r="B17">
        <f>611.281/4</f>
        <v>152.82024999999999</v>
      </c>
      <c r="C17">
        <f>601.856/8</f>
        <v>75.231999999999999</v>
      </c>
      <c r="D17">
        <f>636.91/12</f>
        <v>53.075833333333328</v>
      </c>
      <c r="E17">
        <f>764.375/16</f>
        <v>47.7734375</v>
      </c>
      <c r="F17">
        <f>873.205/20</f>
        <v>43.660250000000005</v>
      </c>
      <c r="G17">
        <f>1110.332/24</f>
        <v>46.263833333333338</v>
      </c>
    </row>
    <row r="18" spans="1:7" x14ac:dyDescent="0.3">
      <c r="A18" t="s">
        <v>3</v>
      </c>
      <c r="B18">
        <f>43.66/4</f>
        <v>10.914999999999999</v>
      </c>
      <c r="C18">
        <f>41.7/8</f>
        <v>5.2125000000000004</v>
      </c>
      <c r="D18">
        <f>43.007/12</f>
        <v>3.5839166666666666</v>
      </c>
      <c r="E18">
        <f>50.542/16</f>
        <v>3.1588750000000001</v>
      </c>
      <c r="F18">
        <f>56.297/20</f>
        <v>2.8148499999999999</v>
      </c>
      <c r="G18">
        <f>71.376/24</f>
        <v>2.9740000000000002</v>
      </c>
    </row>
    <row r="19" spans="1:7" x14ac:dyDescent="0.3">
      <c r="A19" t="s">
        <v>4</v>
      </c>
      <c r="B19">
        <f>5762.167/4</f>
        <v>1440.5417500000001</v>
      </c>
      <c r="C19">
        <f>5292.061/8</f>
        <v>661.50762499999996</v>
      </c>
      <c r="D19">
        <f>5342.518/12</f>
        <v>445.20983333333334</v>
      </c>
      <c r="E19">
        <f>6205.074/16</f>
        <v>387.81712499999998</v>
      </c>
      <c r="F19">
        <f>7215.898/20</f>
        <v>360.79489999999998</v>
      </c>
      <c r="G19">
        <f>9422.198/24</f>
        <v>392.59158333333335</v>
      </c>
    </row>
    <row r="20" spans="1:7" x14ac:dyDescent="0.3">
      <c r="A20" t="s">
        <v>19</v>
      </c>
      <c r="B20">
        <f>2212.924+1.972</f>
        <v>2214.8960000000002</v>
      </c>
      <c r="C20">
        <f>1223.174+1.973</f>
        <v>1225.1469999999999</v>
      </c>
      <c r="D20">
        <f>836.947+2.005</f>
        <v>838.952</v>
      </c>
      <c r="E20">
        <f>675.45+2.042</f>
        <v>677.49200000000008</v>
      </c>
      <c r="F20">
        <f>656.425+1.976</f>
        <v>658.40099999999995</v>
      </c>
      <c r="G20">
        <f>704.655+2.022</f>
        <v>706.67700000000002</v>
      </c>
    </row>
    <row r="21" spans="1:7" x14ac:dyDescent="0.3">
      <c r="A21" t="s">
        <v>20</v>
      </c>
      <c r="B21">
        <v>2264.15</v>
      </c>
    </row>
    <row r="23" spans="1:7" x14ac:dyDescent="0.3">
      <c r="A23" t="s">
        <v>22</v>
      </c>
    </row>
    <row r="24" spans="1:7" x14ac:dyDescent="0.3">
      <c r="A24" s="7"/>
      <c r="B24" s="7" t="s">
        <v>13</v>
      </c>
      <c r="C24" s="7" t="s">
        <v>14</v>
      </c>
      <c r="D24" s="7" t="s">
        <v>15</v>
      </c>
      <c r="E24" s="7" t="s">
        <v>16</v>
      </c>
      <c r="F24" s="7" t="s">
        <v>17</v>
      </c>
      <c r="G24" s="7" t="s">
        <v>18</v>
      </c>
    </row>
    <row r="25" spans="1:7" x14ac:dyDescent="0.3">
      <c r="A25" t="s">
        <v>1</v>
      </c>
      <c r="B25">
        <f>24+75+AVERAGE(4,3,3,0)</f>
        <v>101.5</v>
      </c>
      <c r="C25">
        <f>22+59+AVERAGE(1,1,1,5,0,0,0,0)</f>
        <v>82</v>
      </c>
      <c r="D25">
        <f>23+(60+5)+AVERAGE(0,0,0,0,0,0,0,0,0,0,0,0)</f>
        <v>88</v>
      </c>
      <c r="E25">
        <f>22+57+AVERAGE(0,0,2,0,0,1,0,0,1,0,0,1,0,0,0,0)</f>
        <v>79.3125</v>
      </c>
      <c r="F25">
        <f>28+(60+2)+AVERAGE(0,0,1,23,1,1,21,0,1,7,0,0,7,1,1,22,0,0,0,0)</f>
        <v>94.3</v>
      </c>
      <c r="G25">
        <f>47+(3*60+7)+AVERAGE(0,1,0,0,0,0,0,0,0,0,0,0,0,1,0,0,0,0,0,0,0,1,1,0)</f>
        <v>234.16666666666666</v>
      </c>
    </row>
    <row r="26" spans="1:7" x14ac:dyDescent="0.3">
      <c r="A26" t="s">
        <v>2</v>
      </c>
      <c r="B26">
        <f>396.257/4</f>
        <v>99.064250000000001</v>
      </c>
      <c r="C26">
        <f>437.777/8</f>
        <v>54.722124999999998</v>
      </c>
      <c r="D26">
        <f>462.071/12</f>
        <v>38.505916666666671</v>
      </c>
      <c r="E26">
        <f>535.682/16</f>
        <v>33.480125000000001</v>
      </c>
      <c r="F26">
        <f>644.472/20</f>
        <v>32.223599999999998</v>
      </c>
      <c r="G26">
        <f>755.275/24</f>
        <v>31.469791666666666</v>
      </c>
    </row>
    <row r="27" spans="1:7" x14ac:dyDescent="0.3">
      <c r="A27" t="s">
        <v>3</v>
      </c>
      <c r="B27">
        <f>40.787/4</f>
        <v>10.19675</v>
      </c>
      <c r="C27">
        <f>42.663/8</f>
        <v>5.3328749999999996</v>
      </c>
      <c r="D27">
        <f>44.389/12</f>
        <v>3.6990833333333337</v>
      </c>
      <c r="E27">
        <f>50.352/16</f>
        <v>3.1469999999999998</v>
      </c>
      <c r="F27">
        <f>58.18/20</f>
        <v>2.9089999999999998</v>
      </c>
      <c r="G27">
        <f>69.194/24</f>
        <v>2.8830833333333334</v>
      </c>
    </row>
    <row r="28" spans="1:7" x14ac:dyDescent="0.3">
      <c r="A28" t="s">
        <v>4</v>
      </c>
      <c r="B28">
        <f>1481.59/4</f>
        <v>370.39749999999998</v>
      </c>
      <c r="C28">
        <f>1615.49/8</f>
        <v>201.93625</v>
      </c>
      <c r="D28">
        <f>1722.777/12</f>
        <v>143.56475</v>
      </c>
      <c r="E28">
        <f>1953.545/16</f>
        <v>122.0965625</v>
      </c>
      <c r="F28">
        <f>2313.356/20</f>
        <v>115.66780000000001</v>
      </c>
      <c r="G28">
        <f>2700.193/24</f>
        <v>112.50804166666667</v>
      </c>
    </row>
    <row r="29" spans="1:7" x14ac:dyDescent="0.3">
      <c r="A29" t="s">
        <v>19</v>
      </c>
      <c r="B29">
        <f>879.165+5.74</f>
        <v>884.90499999999997</v>
      </c>
      <c r="C29">
        <f>489.277+5.749</f>
        <v>495.02600000000001</v>
      </c>
      <c r="D29">
        <f>371.239+5.823</f>
        <v>377.06199999999995</v>
      </c>
      <c r="E29">
        <f>324.438+5.974</f>
        <v>330.41199999999998</v>
      </c>
      <c r="F29">
        <f>329.37+6.372</f>
        <v>335.74200000000002</v>
      </c>
      <c r="G29">
        <f>452.648+6.105</f>
        <v>458.75300000000004</v>
      </c>
    </row>
    <row r="30" spans="1:7" x14ac:dyDescent="0.3">
      <c r="A30" t="s">
        <v>20</v>
      </c>
      <c r="B30">
        <v>1012.69</v>
      </c>
    </row>
    <row r="32" spans="1:7" x14ac:dyDescent="0.3">
      <c r="A32" t="s">
        <v>23</v>
      </c>
    </row>
    <row r="33" spans="1:7" x14ac:dyDescent="0.3">
      <c r="A33" s="7"/>
      <c r="B33" s="7" t="s">
        <v>13</v>
      </c>
      <c r="C33" s="7" t="s">
        <v>14</v>
      </c>
      <c r="D33" s="7" t="s">
        <v>15</v>
      </c>
      <c r="E33" s="7" t="s">
        <v>16</v>
      </c>
      <c r="F33" s="7" t="s">
        <v>17</v>
      </c>
      <c r="G33" s="7" t="s">
        <v>18</v>
      </c>
    </row>
    <row r="34" spans="1:7" x14ac:dyDescent="0.3">
      <c r="A34" t="s">
        <v>1</v>
      </c>
      <c r="B34">
        <f>(2*60+50)+(8*60+43)+AVERAGE(49+173+175+11)</f>
        <v>1101</v>
      </c>
      <c r="C34">
        <f>(3*60+19)+(7*60+26)+AVERAGE(177,143,76,95,89,3,55,58)</f>
        <v>732</v>
      </c>
      <c r="D34">
        <f>(2*60+21)+(5*60+15)+AVEDEV(41,6,22,41,28,30,31,44,4,6,10,30)</f>
        <v>468.34722222222223</v>
      </c>
      <c r="E34">
        <f>(2*60+31)+(6*60+9)+AVERAGE(0,3,0,2,3,1,4,0,4,0,3,3,0,0,0,0)</f>
        <v>521.4375</v>
      </c>
      <c r="F34">
        <f>(2*60+51)+(7*60+48)+AVERAGE(2,1,0,1,0,1,1,4,1,1,1,0,0,0,0,2,0,0,1,2)</f>
        <v>639.9</v>
      </c>
      <c r="G34">
        <f>2*60+57+8*60+36+AVERAGE(0,0,2,1,0,8,0,0,0,0,1,0,1,20,0,1,9,0,6,0,0,0,21,0)</f>
        <v>695.91666666666663</v>
      </c>
    </row>
    <row r="35" spans="1:7" x14ac:dyDescent="0.3">
      <c r="A35" t="s">
        <v>2</v>
      </c>
      <c r="B35">
        <f>4365.973/4</f>
        <v>1091.49325</v>
      </c>
      <c r="C35">
        <f>4211.464/8</f>
        <v>526.43299999999999</v>
      </c>
      <c r="D35">
        <f>4252.314/12</f>
        <v>354.35950000000003</v>
      </c>
      <c r="E35">
        <f>4983.783/16</f>
        <v>311.48643750000002</v>
      </c>
      <c r="F35">
        <f>5624.227/20</f>
        <v>281.21134999999998</v>
      </c>
      <c r="G35">
        <f>7384.616/24</f>
        <v>307.69233333333335</v>
      </c>
    </row>
    <row r="36" spans="1:7" x14ac:dyDescent="0.3">
      <c r="A36" t="s">
        <v>3</v>
      </c>
      <c r="B36">
        <f>44.444/4</f>
        <v>11.111000000000001</v>
      </c>
      <c r="C36">
        <f>42.88/8</f>
        <v>5.36</v>
      </c>
      <c r="D36">
        <f>44.4/12</f>
        <v>3.6999999999999997</v>
      </c>
      <c r="E36">
        <f>51.194/16</f>
        <v>3.1996250000000002</v>
      </c>
      <c r="F36">
        <f>56.874/20</f>
        <v>2.8437000000000001</v>
      </c>
      <c r="G36">
        <f>75.868/24</f>
        <v>3.1611666666666665</v>
      </c>
    </row>
    <row r="37" spans="1:7" x14ac:dyDescent="0.3">
      <c r="A37" t="s">
        <v>4</v>
      </c>
      <c r="B37">
        <f>76267.17/4</f>
        <v>19066.7925</v>
      </c>
      <c r="C37">
        <f>76172.75/8</f>
        <v>9521.59375</v>
      </c>
      <c r="D37">
        <f>77300.53/12</f>
        <v>6441.7108333333335</v>
      </c>
      <c r="E37">
        <f>89404.388/16</f>
        <v>5587.7742500000004</v>
      </c>
      <c r="F37">
        <f>102777.628/20</f>
        <v>5138.8814000000002</v>
      </c>
      <c r="G37">
        <f>138694.678/24</f>
        <v>5778.9449166666673</v>
      </c>
    </row>
    <row r="38" spans="1:7" x14ac:dyDescent="0.3">
      <c r="A38" t="s">
        <v>19</v>
      </c>
      <c r="B38">
        <f>26810.836+5.871</f>
        <v>26816.706999999999</v>
      </c>
      <c r="C38">
        <f>15691.801+5.759</f>
        <v>15697.56</v>
      </c>
      <c r="D38">
        <f>10100.165+5.877</f>
        <v>10106.042000000001</v>
      </c>
      <c r="E38">
        <f>7940.986+5.811</f>
        <v>7946.7969999999996</v>
      </c>
      <c r="F38">
        <f>7483.18+5.856</f>
        <v>7489.0360000000001</v>
      </c>
      <c r="G38">
        <f>8401.459+5.8</f>
        <v>8407.259</v>
      </c>
    </row>
    <row r="39" spans="1:7" x14ac:dyDescent="0.3">
      <c r="A39" t="s">
        <v>20</v>
      </c>
      <c r="B39">
        <v>23931.15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</vt:lpstr>
      <vt:lpstr>MR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ckd3745@naver.com</dc:creator>
  <cp:lastModifiedBy>ckd3745@naver.com</cp:lastModifiedBy>
  <dcterms:created xsi:type="dcterms:W3CDTF">2014-07-23T15:25:48Z</dcterms:created>
  <dcterms:modified xsi:type="dcterms:W3CDTF">2014-07-24T15:34:31Z</dcterms:modified>
</cp:coreProperties>
</file>