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onYoung\Desktop\"/>
    </mc:Choice>
  </mc:AlternateContent>
  <bookViews>
    <workbookView xWindow="0" yWindow="0" windowWidth="13995" windowHeight="8475"/>
  </bookViews>
  <sheets>
    <sheet name="execution time" sheetId="1" r:id="rId1"/>
    <sheet name="by core" sheetId="15" r:id="rId2"/>
    <sheet name="Sheet10" sheetId="14" state="hidden" r:id="rId3"/>
    <sheet name="comparion MR and MPI(x)" sheetId="8" r:id="rId4"/>
    <sheet name="standard" sheetId="3" r:id="rId5"/>
    <sheet name="comparion MR and MPI" sheetId="2" r:id="rId6"/>
    <sheet name="Sheet3" sheetId="4" state="hidden" r:id="rId7"/>
    <sheet name="Sheet2" sheetId="5" state="hidden" r:id="rId8"/>
    <sheet name="message passing비교" sheetId="6" r:id="rId9"/>
    <sheet name="bucketing" sheetId="7" r:id="rId10"/>
  </sheets>
  <externalReferences>
    <externalReference r:id="rId11"/>
  </externalReferences>
  <definedNames>
    <definedName name="_xlnm._FilterDatabase" localSheetId="3" hidden="1">'comparion MR and MPI(x)'!$C$1:$C$7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8" l="1"/>
  <c r="E21" i="8"/>
  <c r="F21" i="8"/>
  <c r="H21" i="8"/>
  <c r="D21" i="8"/>
  <c r="E18" i="8" l="1"/>
  <c r="F18" i="8"/>
  <c r="G18" i="8"/>
  <c r="H18" i="8"/>
  <c r="D18" i="8"/>
  <c r="E17" i="8"/>
  <c r="F17" i="8"/>
  <c r="G17" i="8"/>
  <c r="H17" i="8"/>
  <c r="D17" i="8"/>
  <c r="E14" i="8"/>
  <c r="F14" i="8"/>
  <c r="G14" i="8"/>
  <c r="H14" i="8"/>
  <c r="D14" i="8"/>
  <c r="E13" i="8"/>
  <c r="D13" i="8"/>
  <c r="H13" i="8" l="1"/>
  <c r="G13" i="8"/>
  <c r="F13" i="8"/>
  <c r="F29" i="8" l="1"/>
  <c r="D29" i="8"/>
  <c r="E29" i="8"/>
  <c r="G29" i="8" l="1"/>
  <c r="I11" i="8"/>
  <c r="H11" i="8"/>
  <c r="G11" i="8"/>
  <c r="F11" i="8"/>
  <c r="E11" i="8"/>
  <c r="D11" i="8"/>
  <c r="I15" i="8"/>
  <c r="H15" i="8"/>
  <c r="G15" i="8"/>
  <c r="F15" i="8"/>
  <c r="E15" i="8"/>
  <c r="D15" i="8"/>
  <c r="I19" i="8"/>
  <c r="H19" i="8"/>
  <c r="G19" i="8"/>
  <c r="F19" i="8"/>
  <c r="E19" i="8"/>
  <c r="D19" i="8"/>
  <c r="E28" i="8" l="1"/>
  <c r="F28" i="8"/>
  <c r="G28" i="8"/>
  <c r="D28" i="8"/>
  <c r="N5" i="8"/>
  <c r="N7" i="8" l="1"/>
  <c r="M36" i="3" l="1"/>
  <c r="N6" i="8"/>
  <c r="N10" i="8" s="1"/>
  <c r="N8" i="8"/>
  <c r="M33" i="3" l="1"/>
  <c r="M34" i="3"/>
  <c r="M35" i="3"/>
  <c r="M32" i="3"/>
  <c r="L35" i="3"/>
  <c r="K35" i="3"/>
  <c r="L34" i="3"/>
  <c r="K33" i="3"/>
  <c r="L33" i="3"/>
  <c r="K34" i="3"/>
  <c r="L32" i="3"/>
  <c r="K32" i="3"/>
  <c r="F44" i="6" l="1"/>
  <c r="F42" i="6"/>
  <c r="F43" i="6"/>
  <c r="F41" i="6"/>
  <c r="M13" i="3"/>
  <c r="M14" i="3"/>
  <c r="M15" i="3"/>
  <c r="M12" i="3"/>
  <c r="F74" i="3"/>
  <c r="M10" i="2" l="1"/>
  <c r="M11" i="2"/>
  <c r="M12" i="2"/>
  <c r="M9" i="2"/>
  <c r="F46" i="6"/>
  <c r="I43" i="6"/>
  <c r="L15" i="3" l="1"/>
  <c r="K15" i="3"/>
  <c r="K14" i="3"/>
  <c r="L14" i="3"/>
  <c r="L13" i="3"/>
  <c r="K13" i="3"/>
  <c r="L12" i="3"/>
  <c r="K12" i="3"/>
  <c r="E44" i="6" l="1"/>
  <c r="E42" i="6"/>
  <c r="E43" i="6"/>
  <c r="E41" i="6"/>
  <c r="D44" i="6"/>
  <c r="D42" i="6"/>
  <c r="D43" i="6"/>
  <c r="D41" i="6"/>
  <c r="G32" i="5"/>
  <c r="O32" i="5"/>
  <c r="G22" i="4"/>
  <c r="M16" i="4"/>
  <c r="L13" i="4"/>
  <c r="L14" i="4"/>
  <c r="L15" i="4"/>
  <c r="L12" i="4"/>
  <c r="K5" i="4"/>
  <c r="K6" i="4"/>
  <c r="K3" i="4"/>
  <c r="K4" i="4"/>
  <c r="K7" i="4"/>
  <c r="K8" i="4"/>
  <c r="K9" i="4"/>
  <c r="K2" i="4"/>
  <c r="L16" i="4" l="1"/>
  <c r="G10" i="4"/>
  <c r="L9" i="3"/>
  <c r="L8" i="3"/>
  <c r="L7" i="3"/>
  <c r="U74" i="3"/>
  <c r="U55" i="3"/>
  <c r="U37" i="3"/>
  <c r="U18" i="3"/>
  <c r="L22" i="3"/>
  <c r="L23" i="3"/>
  <c r="H37" i="3"/>
  <c r="L24" i="3"/>
  <c r="L61" i="3"/>
  <c r="L60" i="3"/>
  <c r="L59" i="3"/>
  <c r="L42" i="3"/>
  <c r="L41" i="3"/>
  <c r="L40" i="3"/>
  <c r="I74" i="3"/>
  <c r="H74" i="3"/>
  <c r="G74" i="3"/>
  <c r="E74" i="3"/>
  <c r="D74" i="3"/>
  <c r="I55" i="3"/>
  <c r="H55" i="3"/>
  <c r="G55" i="3"/>
  <c r="F55" i="3"/>
  <c r="E55" i="3"/>
  <c r="D55" i="3"/>
  <c r="G37" i="3"/>
  <c r="F37" i="3"/>
  <c r="E37" i="3"/>
  <c r="D37" i="3"/>
  <c r="C37" i="3"/>
  <c r="M41" i="3"/>
  <c r="M40" i="3"/>
  <c r="S38" i="1"/>
  <c r="V74" i="3"/>
  <c r="V55" i="3"/>
  <c r="M61" i="3"/>
  <c r="M60" i="3"/>
  <c r="M59" i="3"/>
  <c r="M42" i="3"/>
  <c r="M24" i="3"/>
  <c r="M23" i="3"/>
  <c r="M22" i="3"/>
  <c r="H38" i="1"/>
  <c r="V37" i="3"/>
  <c r="M5" i="3"/>
  <c r="M4" i="3"/>
  <c r="M3" i="3"/>
  <c r="V18" i="3"/>
  <c r="H18" i="3"/>
  <c r="L5" i="3" l="1"/>
  <c r="L4" i="3"/>
  <c r="L3" i="3"/>
  <c r="L12" i="2" l="1"/>
  <c r="L10" i="2"/>
  <c r="L11" i="2"/>
  <c r="L9" i="2"/>
  <c r="C4" i="2"/>
  <c r="D4" i="2"/>
  <c r="E4" i="2"/>
  <c r="F4" i="2"/>
  <c r="C8" i="2"/>
  <c r="D8" i="2"/>
  <c r="E8" i="2"/>
  <c r="F8" i="2"/>
  <c r="R38" i="1"/>
  <c r="Q38" i="1"/>
  <c r="P38" i="1"/>
  <c r="O38" i="1"/>
  <c r="N38" i="1"/>
  <c r="G38" i="1"/>
  <c r="F38" i="1"/>
  <c r="E38" i="1"/>
  <c r="D38" i="1"/>
  <c r="C38" i="1"/>
  <c r="N19" i="1"/>
  <c r="C19" i="1"/>
  <c r="R19" i="1"/>
  <c r="Q19" i="1"/>
  <c r="P19" i="1"/>
  <c r="O19" i="1"/>
  <c r="E19" i="1"/>
  <c r="F19" i="1"/>
  <c r="G19" i="1"/>
  <c r="D19" i="1"/>
  <c r="K18" i="2"/>
  <c r="L18" i="2" s="1"/>
  <c r="K17" i="2"/>
  <c r="L17" i="2" s="1"/>
  <c r="K16" i="2"/>
  <c r="L16" i="2" s="1"/>
  <c r="K15" i="2"/>
  <c r="L15" i="2" s="1"/>
  <c r="F10" i="2"/>
  <c r="E10" i="2"/>
  <c r="D10" i="2"/>
  <c r="C10" i="2"/>
  <c r="L6" i="2"/>
  <c r="F6" i="2"/>
  <c r="E6" i="2"/>
  <c r="D6" i="2"/>
  <c r="C6" i="2"/>
  <c r="K5" i="2"/>
  <c r="L5" i="2" s="1"/>
  <c r="L4" i="2"/>
  <c r="L3" i="2"/>
  <c r="S19" i="1" l="1"/>
  <c r="H19" i="1"/>
</calcChain>
</file>

<file path=xl/sharedStrings.xml><?xml version="1.0" encoding="utf-8"?>
<sst xmlns="http://schemas.openxmlformats.org/spreadsheetml/2006/main" count="1007" uniqueCount="96">
  <si>
    <t>[3]</t>
  </si>
  <si>
    <t>[jobs]</t>
  </si>
  <si>
    <t>[1]</t>
  </si>
  <si>
    <t>[7]</t>
  </si>
  <si>
    <t>[5]</t>
  </si>
  <si>
    <t>[4]</t>
  </si>
  <si>
    <t>[11]</t>
  </si>
  <si>
    <t>[turing]</t>
  </si>
  <si>
    <t>[10]</t>
  </si>
  <si>
    <t>[0]</t>
  </si>
  <si>
    <t>[8]</t>
  </si>
  <si>
    <t>[9]</t>
  </si>
  <si>
    <t>[14]</t>
  </si>
  <si>
    <t>[neumann]</t>
  </si>
  <si>
    <t>[13]</t>
  </si>
  <si>
    <t>[15]</t>
  </si>
  <si>
    <t>[2]</t>
  </si>
  <si>
    <t>[12]</t>
  </si>
  <si>
    <t>[6]</t>
  </si>
  <si>
    <t>gridding</t>
    <phoneticPr fontId="1" type="noConversion"/>
  </si>
  <si>
    <t>semi-variogram</t>
    <phoneticPr fontId="1" type="noConversion"/>
  </si>
  <si>
    <t>Fit</t>
    <phoneticPr fontId="1" type="noConversion"/>
  </si>
  <si>
    <t>Prediction</t>
    <phoneticPr fontId="1" type="noConversion"/>
  </si>
  <si>
    <t>MR</t>
    <phoneticPr fontId="1" type="noConversion"/>
  </si>
  <si>
    <t>MPI</t>
    <phoneticPr fontId="1" type="noConversion"/>
  </si>
  <si>
    <t>차이</t>
    <phoneticPr fontId="1" type="noConversion"/>
  </si>
  <si>
    <t>D:3 and R:3</t>
    <phoneticPr fontId="1" type="noConversion"/>
  </si>
  <si>
    <t>포인트 수</t>
    <phoneticPr fontId="1" type="noConversion"/>
  </si>
  <si>
    <t>D:3 and R:5</t>
    <phoneticPr fontId="1" type="noConversion"/>
  </si>
  <si>
    <t>MPI</t>
    <phoneticPr fontId="1" type="noConversion"/>
  </si>
  <si>
    <t>D:4 and R:3</t>
    <phoneticPr fontId="1" type="noConversion"/>
  </si>
  <si>
    <t>MR</t>
    <phoneticPr fontId="1" type="noConversion"/>
  </si>
  <si>
    <t>MPI</t>
    <phoneticPr fontId="1" type="noConversion"/>
  </si>
  <si>
    <t>최종시간</t>
    <phoneticPr fontId="1" type="noConversion"/>
  </si>
  <si>
    <t>MR</t>
    <phoneticPr fontId="1" type="noConversion"/>
  </si>
  <si>
    <t>MPI</t>
    <phoneticPr fontId="1" type="noConversion"/>
  </si>
  <si>
    <t>D:4 and R:5</t>
    <phoneticPr fontId="1" type="noConversion"/>
  </si>
  <si>
    <t>D:3 and R:3</t>
    <phoneticPr fontId="1" type="noConversion"/>
  </si>
  <si>
    <t>MPI</t>
    <phoneticPr fontId="1" type="noConversion"/>
  </si>
  <si>
    <t>D:3 and R:5</t>
    <phoneticPr fontId="1" type="noConversion"/>
  </si>
  <si>
    <t>D:4 and R:3</t>
    <phoneticPr fontId="1" type="noConversion"/>
  </si>
  <si>
    <t>D:4 and R:5</t>
    <phoneticPr fontId="1" type="noConversion"/>
  </si>
  <si>
    <t>총 시간</t>
    <phoneticPr fontId="1" type="noConversion"/>
  </si>
  <si>
    <t>MR</t>
    <phoneticPr fontId="1" type="noConversion"/>
  </si>
  <si>
    <t>MPI</t>
    <phoneticPr fontId="1" type="noConversion"/>
  </si>
  <si>
    <t>D:3 and R:3</t>
    <phoneticPr fontId="1" type="noConversion"/>
  </si>
  <si>
    <t>D:3 and R:5</t>
    <phoneticPr fontId="1" type="noConversion"/>
  </si>
  <si>
    <t>D:4 and R:3</t>
    <phoneticPr fontId="1" type="noConversion"/>
  </si>
  <si>
    <t>D:4 and R:5</t>
    <phoneticPr fontId="1" type="noConversion"/>
  </si>
  <si>
    <t>jobs</t>
    <phoneticPr fontId="1" type="noConversion"/>
  </si>
  <si>
    <t>turing</t>
    <phoneticPr fontId="1" type="noConversion"/>
  </si>
  <si>
    <t>neumann</t>
    <phoneticPr fontId="1" type="noConversion"/>
  </si>
  <si>
    <t>loadbalancing</t>
    <phoneticPr fontId="1" type="noConversion"/>
  </si>
  <si>
    <t>not loadbanlancing</t>
    <phoneticPr fontId="1" type="noConversion"/>
  </si>
  <si>
    <t>2차</t>
    <phoneticPr fontId="1" type="noConversion"/>
  </si>
  <si>
    <t>1차</t>
    <phoneticPr fontId="1" type="noConversion"/>
  </si>
  <si>
    <t>Data2-3</t>
    <phoneticPr fontId="1" type="noConversion"/>
  </si>
  <si>
    <t>Data1-3</t>
    <phoneticPr fontId="1" type="noConversion"/>
  </si>
  <si>
    <t>Data1-5</t>
    <phoneticPr fontId="1" type="noConversion"/>
  </si>
  <si>
    <t>Data2-5</t>
    <phoneticPr fontId="1" type="noConversion"/>
  </si>
  <si>
    <t>without message passing</t>
    <phoneticPr fontId="1" type="noConversion"/>
  </si>
  <si>
    <t>with message passing</t>
    <phoneticPr fontId="1" type="noConversion"/>
  </si>
  <si>
    <t>표준편차</t>
    <phoneticPr fontId="1" type="noConversion"/>
  </si>
  <si>
    <t>실행시간</t>
    <phoneticPr fontId="1" type="noConversion"/>
  </si>
  <si>
    <t>Data1-3</t>
    <phoneticPr fontId="1" type="noConversion"/>
  </si>
  <si>
    <t>Gridding</t>
    <phoneticPr fontId="1" type="noConversion"/>
  </si>
  <si>
    <t>Semi</t>
    <phoneticPr fontId="1" type="noConversion"/>
  </si>
  <si>
    <t>fit</t>
    <phoneticPr fontId="1" type="noConversion"/>
  </si>
  <si>
    <t>Prediction</t>
    <phoneticPr fontId="1" type="noConversion"/>
  </si>
  <si>
    <t>total</t>
    <phoneticPr fontId="1" type="noConversion"/>
  </si>
  <si>
    <t>Data2-3</t>
    <phoneticPr fontId="1" type="noConversion"/>
  </si>
  <si>
    <t>Data1-5</t>
    <phoneticPr fontId="1" type="noConversion"/>
  </si>
  <si>
    <t>Data2-5</t>
    <phoneticPr fontId="1" type="noConversion"/>
  </si>
  <si>
    <t>MPI</t>
    <phoneticPr fontId="1" type="noConversion"/>
  </si>
  <si>
    <t>MR</t>
    <phoneticPr fontId="1" type="noConversion"/>
  </si>
  <si>
    <t>MR</t>
    <phoneticPr fontId="1" type="noConversion"/>
  </si>
  <si>
    <t>MPI</t>
    <phoneticPr fontId="1" type="noConversion"/>
  </si>
  <si>
    <t>MR/MPI</t>
    <phoneticPr fontId="1" type="noConversion"/>
  </si>
  <si>
    <t>[19]</t>
  </si>
  <si>
    <t>[16]</t>
  </si>
  <si>
    <t>[18]</t>
  </si>
  <si>
    <t>[17]</t>
  </si>
  <si>
    <t>MR</t>
    <phoneticPr fontId="1" type="noConversion"/>
  </si>
  <si>
    <t>MPI</t>
    <phoneticPr fontId="1" type="noConversion"/>
  </si>
  <si>
    <t>MPI/C</t>
  </si>
  <si>
    <t>MPI/C</t>
    <phoneticPr fontId="1" type="noConversion"/>
  </si>
  <si>
    <t>MR/c</t>
  </si>
  <si>
    <t>MR/c</t>
    <phoneticPr fontId="1" type="noConversion"/>
  </si>
  <si>
    <t>#</t>
  </si>
  <si>
    <t>total</t>
    <phoneticPr fontId="1" type="noConversion"/>
  </si>
  <si>
    <t>prediction</t>
    <phoneticPr fontId="1" type="noConversion"/>
  </si>
  <si>
    <t>semi</t>
    <phoneticPr fontId="1" type="noConversion"/>
  </si>
  <si>
    <t>gridding</t>
    <phoneticPr fontId="1" type="noConversion"/>
  </si>
  <si>
    <t>(second)</t>
    <phoneticPr fontId="1" type="noConversion"/>
  </si>
  <si>
    <t>fit</t>
    <phoneticPr fontId="1" type="noConversion"/>
  </si>
  <si>
    <t># of points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</si>
</sst>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.00_ 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Arial"/>
      <family val="2"/>
    </font>
    <font>
      <sz val="11"/>
      <color rgb="FF000000"/>
      <name val="Arial"/>
      <family val="2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rgb="FF222222"/>
      <name val="Arial"/>
      <family val="2"/>
    </font>
    <font>
      <sz val="8.5"/>
      <color rgb="FF000000"/>
      <name val="바탕"/>
      <family val="1"/>
      <charset val="129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222222"/>
      <name val="Arial"/>
      <family val="2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2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0" fontId="4" fillId="2" borderId="0" xfId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justify" vertical="center"/>
    </xf>
    <xf numFmtId="0" fontId="0" fillId="0" borderId="0" xfId="0">
      <alignment vertical="center"/>
    </xf>
    <xf numFmtId="0" fontId="10" fillId="0" borderId="8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0" fillId="0" borderId="4" xfId="0" applyFont="1" applyBorder="1">
      <alignment vertical="center"/>
    </xf>
    <xf numFmtId="0" fontId="10" fillId="0" borderId="9" xfId="0" applyFont="1" applyBorder="1">
      <alignment vertical="center"/>
    </xf>
    <xf numFmtId="0" fontId="11" fillId="0" borderId="1" xfId="0" applyFont="1" applyBorder="1">
      <alignment vertical="center"/>
    </xf>
    <xf numFmtId="0" fontId="0" fillId="0" borderId="9" xfId="0" applyFont="1" applyBorder="1">
      <alignment vertical="center"/>
    </xf>
    <xf numFmtId="0" fontId="0" fillId="0" borderId="1" xfId="0" applyFont="1" applyBorder="1">
      <alignment vertical="center"/>
    </xf>
    <xf numFmtId="0" fontId="0" fillId="0" borderId="5" xfId="0" applyFont="1" applyBorder="1">
      <alignment vertical="center"/>
    </xf>
    <xf numFmtId="0" fontId="0" fillId="0" borderId="10" xfId="0" applyFont="1" applyBorder="1">
      <alignment vertical="center"/>
    </xf>
    <xf numFmtId="0" fontId="11" fillId="0" borderId="2" xfId="0" applyFont="1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2" fillId="0" borderId="0" xfId="0" applyFont="1">
      <alignment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2" fillId="0" borderId="0" xfId="0" applyFont="1">
      <alignment vertical="center"/>
    </xf>
    <xf numFmtId="0" fontId="12" fillId="0" borderId="0" xfId="0" applyFont="1">
      <alignment vertical="center"/>
    </xf>
    <xf numFmtId="0" fontId="0" fillId="0" borderId="0" xfId="0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9" fillId="0" borderId="0" xfId="0" applyFont="1">
      <alignment vertical="center"/>
    </xf>
    <xf numFmtId="0" fontId="0" fillId="0" borderId="0" xfId="0" applyFill="1">
      <alignment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</cellXfs>
  <cellStyles count="5">
    <cellStyle name="나쁨" xfId="1" builtinId="27"/>
    <cellStyle name="쉼표 [0] 2" xfId="2"/>
    <cellStyle name="쉼표 [0] 3" xfId="3"/>
    <cellStyle name="쉼표 [0] 4" xfId="4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MPI</a:t>
            </a:r>
            <a:r>
              <a:rPr lang="ko-KR" altLang="en-US"/>
              <a:t>와 </a:t>
            </a:r>
            <a:r>
              <a:rPr lang="en-US" altLang="ko-KR"/>
              <a:t>MR</a:t>
            </a:r>
            <a:r>
              <a:rPr lang="ko-KR" altLang="en-US"/>
              <a:t>의 실행 시간 비교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'comparion MR and MPI'!$J$8</c:f>
              <c:strCache>
                <c:ptCount val="1"/>
                <c:pt idx="0">
                  <c:v>MR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'comparion MR and MPI'!$I$9:$I$12</c:f>
              <c:strCache>
                <c:ptCount val="4"/>
                <c:pt idx="0">
                  <c:v>D:3 and R:3</c:v>
                </c:pt>
                <c:pt idx="1">
                  <c:v>D:3 and R:5</c:v>
                </c:pt>
                <c:pt idx="2">
                  <c:v>D:4 and R:3</c:v>
                </c:pt>
                <c:pt idx="3">
                  <c:v>D:4 and R:5</c:v>
                </c:pt>
              </c:strCache>
            </c:strRef>
          </c:cat>
          <c:val>
            <c:numRef>
              <c:f>'comparion MR and MPI'!$J$9:$J$12</c:f>
              <c:numCache>
                <c:formatCode>0.00_ </c:formatCode>
                <c:ptCount val="4"/>
                <c:pt idx="0">
                  <c:v>91.656999999999996</c:v>
                </c:pt>
                <c:pt idx="1">
                  <c:v>680.49599999999998</c:v>
                </c:pt>
                <c:pt idx="2">
                  <c:v>335.74200000000002</c:v>
                </c:pt>
                <c:pt idx="3">
                  <c:v>7489.0360000000001</c:v>
                </c:pt>
              </c:numCache>
            </c:numRef>
          </c:val>
        </c:ser>
        <c:ser>
          <c:idx val="1"/>
          <c:order val="1"/>
          <c:tx>
            <c:strRef>
              <c:f>'comparion MR and MPI'!$K$8</c:f>
              <c:strCache>
                <c:ptCount val="1"/>
                <c:pt idx="0">
                  <c:v>MPI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6.01851851851852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"/>
                  <c:y val="-5.55555555555557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9.1895346103001452E-17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'comparion MR and MPI'!$I$9:$I$12</c:f>
              <c:strCache>
                <c:ptCount val="4"/>
                <c:pt idx="0">
                  <c:v>D:3 and R:3</c:v>
                </c:pt>
                <c:pt idx="1">
                  <c:v>D:3 and R:5</c:v>
                </c:pt>
                <c:pt idx="2">
                  <c:v>D:4 and R:3</c:v>
                </c:pt>
                <c:pt idx="3">
                  <c:v>D:4 and R:5</c:v>
                </c:pt>
              </c:strCache>
            </c:strRef>
          </c:cat>
          <c:val>
            <c:numRef>
              <c:f>'comparion MR and MPI'!$K$9:$K$12</c:f>
              <c:numCache>
                <c:formatCode>0.00_ </c:formatCode>
                <c:ptCount val="4"/>
                <c:pt idx="0">
                  <c:v>17.461617</c:v>
                </c:pt>
                <c:pt idx="1">
                  <c:v>338.56706400000002</c:v>
                </c:pt>
                <c:pt idx="2">
                  <c:v>110.240735</c:v>
                </c:pt>
                <c:pt idx="3">
                  <c:v>3093.92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013024"/>
        <c:axId val="190013416"/>
      </c:barChart>
      <c:catAx>
        <c:axId val="19001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Data</a:t>
                </a:r>
                <a:r>
                  <a:rPr lang="en-US" altLang="ko-KR" baseline="0"/>
                  <a:t> set and radius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013416"/>
        <c:crosses val="autoZero"/>
        <c:auto val="1"/>
        <c:lblAlgn val="ctr"/>
        <c:lblOffset val="100"/>
        <c:noMultiLvlLbl val="0"/>
      </c:catAx>
      <c:valAx>
        <c:axId val="19001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200" b="0" i="0" baseline="0">
                    <a:effectLst/>
                  </a:rPr>
                  <a:t>실행 시간</a:t>
                </a:r>
                <a:r>
                  <a:rPr lang="en-US" altLang="ko-KR" sz="1200" b="0" i="0" baseline="0">
                    <a:effectLst/>
                  </a:rPr>
                  <a:t>(</a:t>
                </a:r>
                <a:r>
                  <a:rPr lang="ko-KR" altLang="en-US" sz="1200" b="0" i="0" baseline="0">
                    <a:effectLst/>
                  </a:rPr>
                  <a:t>초</a:t>
                </a:r>
                <a:r>
                  <a:rPr lang="en-US" altLang="ko-KR" sz="1200" b="0" i="0" baseline="0">
                    <a:effectLst/>
                  </a:rPr>
                  <a:t>)</a:t>
                </a:r>
                <a:endParaRPr lang="ko-KR" altLang="ko-KR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01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MPI</a:t>
            </a:r>
            <a:r>
              <a:rPr lang="ko-KR" altLang="en-US"/>
              <a:t>와 </a:t>
            </a:r>
            <a:r>
              <a:rPr lang="en-US" altLang="ko-KR"/>
              <a:t>MR</a:t>
            </a:r>
            <a:r>
              <a:rPr lang="ko-KR" altLang="en-US"/>
              <a:t>의 실행 시간 합계 비교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'comparion MR and MPI'!$J$8</c:f>
              <c:strCache>
                <c:ptCount val="1"/>
                <c:pt idx="0">
                  <c:v>MR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'comparion MR and MPI'!$I$15:$I$18</c:f>
              <c:strCache>
                <c:ptCount val="4"/>
                <c:pt idx="0">
                  <c:v>D:3 and R:3</c:v>
                </c:pt>
                <c:pt idx="1">
                  <c:v>D:3 and R:5</c:v>
                </c:pt>
                <c:pt idx="2">
                  <c:v>D:4 and R:3</c:v>
                </c:pt>
                <c:pt idx="3">
                  <c:v>D:4 and R:5</c:v>
                </c:pt>
              </c:strCache>
            </c:strRef>
          </c:cat>
          <c:val>
            <c:numRef>
              <c:f>'comparion MR and MPI'!$J$15:$J$18</c:f>
              <c:numCache>
                <c:formatCode>0.00_ </c:formatCode>
                <c:ptCount val="4"/>
                <c:pt idx="0">
                  <c:v>732.80100000000004</c:v>
                </c:pt>
                <c:pt idx="1">
                  <c:v>9533.487000000001</c:v>
                </c:pt>
                <c:pt idx="2">
                  <c:v>3926.5769999999998</c:v>
                </c:pt>
                <c:pt idx="3">
                  <c:v>114473.77</c:v>
                </c:pt>
              </c:numCache>
            </c:numRef>
          </c:val>
        </c:ser>
        <c:ser>
          <c:idx val="1"/>
          <c:order val="1"/>
          <c:tx>
            <c:strRef>
              <c:f>'comparion MR and MPI'!$K$8</c:f>
              <c:strCache>
                <c:ptCount val="1"/>
                <c:pt idx="0">
                  <c:v>MPI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6.94444444444445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-7.8703703703703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"/>
                  <c:y val="-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9.1895346103001452E-17"/>
                  <c:y val="-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'comparion MR and MPI'!$I$15:$I$18</c:f>
              <c:strCache>
                <c:ptCount val="4"/>
                <c:pt idx="0">
                  <c:v>D:3 and R:3</c:v>
                </c:pt>
                <c:pt idx="1">
                  <c:v>D:3 and R:5</c:v>
                </c:pt>
                <c:pt idx="2">
                  <c:v>D:4 and R:3</c:v>
                </c:pt>
                <c:pt idx="3">
                  <c:v>D:4 and R:5</c:v>
                </c:pt>
              </c:strCache>
            </c:strRef>
          </c:cat>
          <c:val>
            <c:numRef>
              <c:f>'comparion MR and MPI'!$K$15:$K$18</c:f>
              <c:numCache>
                <c:formatCode>0.00_ </c:formatCode>
                <c:ptCount val="4"/>
                <c:pt idx="0">
                  <c:v>789.18162900000004</c:v>
                </c:pt>
                <c:pt idx="1">
                  <c:v>15525.041233</c:v>
                </c:pt>
                <c:pt idx="2">
                  <c:v>5984.2405780000008</c:v>
                </c:pt>
                <c:pt idx="3">
                  <c:v>293548.24429099995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014200"/>
        <c:axId val="190014592"/>
      </c:barChart>
      <c:catAx>
        <c:axId val="190014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Data</a:t>
                </a:r>
                <a:r>
                  <a:rPr lang="en-US" altLang="ko-KR" baseline="0"/>
                  <a:t> set and radius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014592"/>
        <c:crosses val="autoZero"/>
        <c:auto val="1"/>
        <c:lblAlgn val="ctr"/>
        <c:lblOffset val="100"/>
        <c:noMultiLvlLbl val="0"/>
      </c:catAx>
      <c:valAx>
        <c:axId val="1900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200" b="0" i="0" baseline="0">
                    <a:effectLst/>
                  </a:rPr>
                  <a:t>실행 시간</a:t>
                </a:r>
                <a:r>
                  <a:rPr lang="en-US" altLang="ko-KR" sz="1200" b="0" i="0" baseline="0">
                    <a:effectLst/>
                  </a:rPr>
                  <a:t>(</a:t>
                </a:r>
                <a:r>
                  <a:rPr lang="ko-KR" altLang="en-US" sz="1200" b="0" i="0" baseline="0">
                    <a:effectLst/>
                  </a:rPr>
                  <a:t>초</a:t>
                </a:r>
                <a:r>
                  <a:rPr lang="en-US" altLang="ko-KR" sz="1200" b="0" i="0" baseline="0">
                    <a:effectLst/>
                  </a:rPr>
                  <a:t>)</a:t>
                </a:r>
                <a:endParaRPr lang="ko-KR" altLang="ko-KR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01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200" b="0" i="0" baseline="0">
                <a:effectLst/>
              </a:rPr>
              <a:t>Data 3 Radius 3</a:t>
            </a:r>
            <a:r>
              <a:rPr lang="ko-KR" altLang="ko-KR" sz="1200" b="0" i="0" baseline="0">
                <a:effectLst/>
              </a:rPr>
              <a:t>에서 노드들의 기능별 </a:t>
            </a:r>
            <a:endParaRPr lang="ko-KR" altLang="ko-KR" sz="1200">
              <a:effectLst/>
            </a:endParaRPr>
          </a:p>
          <a:p>
            <a:pPr>
              <a:defRPr sz="1200"/>
            </a:pPr>
            <a:r>
              <a:rPr lang="ko-KR" altLang="ko-KR" sz="1200" b="0" i="0" baseline="0">
                <a:effectLst/>
              </a:rPr>
              <a:t>합계 실행 시간</a:t>
            </a:r>
            <a:endParaRPr lang="ko-KR" altLang="ko-K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'comparion MR and MPI'!$B$3</c:f>
              <c:strCache>
                <c:ptCount val="1"/>
                <c:pt idx="0">
                  <c:v>MR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'comparion MR and MPI'!$C$2:$F$2</c:f>
              <c:strCache>
                <c:ptCount val="4"/>
                <c:pt idx="0">
                  <c:v>gridding</c:v>
                </c:pt>
                <c:pt idx="1">
                  <c:v>semi-variogram</c:v>
                </c:pt>
                <c:pt idx="2">
                  <c:v>Fit</c:v>
                </c:pt>
                <c:pt idx="3">
                  <c:v>Prediction</c:v>
                </c:pt>
              </c:strCache>
            </c:strRef>
          </c:cat>
          <c:val>
            <c:numRef>
              <c:f>'comparion MR and MPI'!$C$3:$F$3</c:f>
              <c:numCache>
                <c:formatCode>0.00_ </c:formatCode>
                <c:ptCount val="4"/>
                <c:pt idx="0">
                  <c:v>304</c:v>
                </c:pt>
                <c:pt idx="1">
                  <c:v>116.47</c:v>
                </c:pt>
                <c:pt idx="2">
                  <c:v>57.36</c:v>
                </c:pt>
                <c:pt idx="3">
                  <c:v>254.97</c:v>
                </c:pt>
              </c:numCache>
            </c:numRef>
          </c:val>
        </c:ser>
        <c:ser>
          <c:idx val="1"/>
          <c:order val="1"/>
          <c:tx>
            <c:strRef>
              <c:f>'comparion MR and MPI'!$B$4</c:f>
              <c:strCache>
                <c:ptCount val="1"/>
                <c:pt idx="0">
                  <c:v>MPI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'comparion MR and MPI'!$C$2:$F$2</c:f>
              <c:strCache>
                <c:ptCount val="4"/>
                <c:pt idx="0">
                  <c:v>gridding</c:v>
                </c:pt>
                <c:pt idx="1">
                  <c:v>semi-variogram</c:v>
                </c:pt>
                <c:pt idx="2">
                  <c:v>Fit</c:v>
                </c:pt>
                <c:pt idx="3">
                  <c:v>Prediction</c:v>
                </c:pt>
              </c:strCache>
            </c:strRef>
          </c:cat>
          <c:val>
            <c:numRef>
              <c:f>'comparion MR and MPI'!$C$4:$F$4</c:f>
              <c:numCache>
                <c:formatCode>0.00_ </c:formatCode>
                <c:ptCount val="4"/>
                <c:pt idx="0">
                  <c:v>1.9718740000000001</c:v>
                </c:pt>
                <c:pt idx="1">
                  <c:v>50.605353000000008</c:v>
                </c:pt>
                <c:pt idx="2">
                  <c:v>151.31180000000003</c:v>
                </c:pt>
                <c:pt idx="3">
                  <c:v>547.33191099999999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015376"/>
        <c:axId val="190015768"/>
      </c:barChart>
      <c:catAx>
        <c:axId val="19001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주요 기능들</a:t>
                </a:r>
                <a:endParaRPr lang="en-US" alt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015768"/>
        <c:crosses val="autoZero"/>
        <c:auto val="1"/>
        <c:lblAlgn val="ctr"/>
        <c:lblOffset val="100"/>
        <c:noMultiLvlLbl val="0"/>
      </c:catAx>
      <c:valAx>
        <c:axId val="19001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ko-KR" sz="1100" b="0" i="0" baseline="0">
                    <a:effectLst/>
                  </a:rPr>
                  <a:t>실행 시간</a:t>
                </a:r>
                <a:r>
                  <a:rPr lang="en-US" altLang="ko-KR" sz="1100" b="0" i="0" baseline="0">
                    <a:effectLst/>
                  </a:rPr>
                  <a:t>(</a:t>
                </a:r>
                <a:r>
                  <a:rPr lang="ko-KR" altLang="ko-KR" sz="1100" b="0" i="0" baseline="0">
                    <a:effectLst/>
                  </a:rPr>
                  <a:t>초</a:t>
                </a:r>
                <a:r>
                  <a:rPr lang="en-US" altLang="ko-KR" sz="1100" b="0" i="0" baseline="0">
                    <a:effectLst/>
                  </a:rPr>
                  <a:t>)</a:t>
                </a:r>
                <a:endParaRPr lang="ko-KR" altLang="ko-KR" sz="1100" b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01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200" b="0" i="0" baseline="0">
                <a:effectLst/>
              </a:rPr>
              <a:t>Data 3 Radius 5</a:t>
            </a:r>
            <a:r>
              <a:rPr lang="ko-KR" altLang="ko-KR" sz="1200" b="0" i="0" baseline="0">
                <a:effectLst/>
              </a:rPr>
              <a:t>에서 노드들의 기능별 </a:t>
            </a:r>
            <a:endParaRPr lang="ko-KR" altLang="ko-KR" sz="1200">
              <a:effectLst/>
            </a:endParaRPr>
          </a:p>
          <a:p>
            <a:pPr>
              <a:defRPr sz="1200"/>
            </a:pPr>
            <a:r>
              <a:rPr lang="ko-KR" altLang="ko-KR" sz="1200" b="0" i="0" baseline="0">
                <a:effectLst/>
              </a:rPr>
              <a:t>합계 실행 시간</a:t>
            </a:r>
            <a:endParaRPr lang="ko-KR" altLang="ko-K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'comparion MR and MPI'!$B$5</c:f>
              <c:strCache>
                <c:ptCount val="1"/>
                <c:pt idx="0">
                  <c:v>MR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6917777472933566E-17"/>
                  <c:y val="-5.0925925925926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4.6917777472933566E-17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"/>
                  <c:y val="-4.6296296296296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9.3835554945867131E-17"/>
                  <c:y val="-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'comparion MR and MPI'!$C$2:$F$2</c:f>
              <c:strCache>
                <c:ptCount val="4"/>
                <c:pt idx="0">
                  <c:v>gridding</c:v>
                </c:pt>
                <c:pt idx="1">
                  <c:v>semi-variogram</c:v>
                </c:pt>
                <c:pt idx="2">
                  <c:v>Fit</c:v>
                </c:pt>
                <c:pt idx="3">
                  <c:v>Prediction</c:v>
                </c:pt>
              </c:strCache>
            </c:strRef>
          </c:cat>
          <c:val>
            <c:numRef>
              <c:f>'comparion MR and MPI'!$C$5:$F$5</c:f>
              <c:numCache>
                <c:formatCode>0.00_ </c:formatCode>
                <c:ptCount val="4"/>
                <c:pt idx="0">
                  <c:v>1102</c:v>
                </c:pt>
                <c:pt idx="1">
                  <c:v>919.14</c:v>
                </c:pt>
                <c:pt idx="2">
                  <c:v>58.04</c:v>
                </c:pt>
                <c:pt idx="3">
                  <c:v>7454.3</c:v>
                </c:pt>
              </c:numCache>
            </c:numRef>
          </c:val>
        </c:ser>
        <c:ser>
          <c:idx val="1"/>
          <c:order val="1"/>
          <c:tx>
            <c:strRef>
              <c:f>'comparion MR and MPI'!$B$6</c:f>
              <c:strCache>
                <c:ptCount val="1"/>
                <c:pt idx="0">
                  <c:v>MPI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'comparion MR and MPI'!$C$2:$F$2</c:f>
              <c:strCache>
                <c:ptCount val="4"/>
                <c:pt idx="0">
                  <c:v>gridding</c:v>
                </c:pt>
                <c:pt idx="1">
                  <c:v>semi-variogram</c:v>
                </c:pt>
                <c:pt idx="2">
                  <c:v>Fit</c:v>
                </c:pt>
                <c:pt idx="3">
                  <c:v>Prediction</c:v>
                </c:pt>
              </c:strCache>
            </c:strRef>
          </c:cat>
          <c:val>
            <c:numRef>
              <c:f>'comparion MR and MPI'!$C$6:$F$6</c:f>
              <c:numCache>
                <c:formatCode>0.00_ </c:formatCode>
                <c:ptCount val="4"/>
                <c:pt idx="0">
                  <c:v>6.361187000000001</c:v>
                </c:pt>
                <c:pt idx="1">
                  <c:v>512.9691479999999</c:v>
                </c:pt>
                <c:pt idx="2">
                  <c:v>157.50634500000001</c:v>
                </c:pt>
                <c:pt idx="3">
                  <c:v>14711.248276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016552"/>
        <c:axId val="190016944"/>
      </c:barChart>
      <c:catAx>
        <c:axId val="190016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주요 기능들</a:t>
                </a:r>
                <a:endParaRPr lang="en-US" alt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016944"/>
        <c:crosses val="autoZero"/>
        <c:auto val="1"/>
        <c:lblAlgn val="ctr"/>
        <c:lblOffset val="100"/>
        <c:noMultiLvlLbl val="0"/>
      </c:catAx>
      <c:valAx>
        <c:axId val="1900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ko-KR" sz="1100" b="0" i="0" baseline="0">
                    <a:effectLst/>
                  </a:rPr>
                  <a:t>실행 시간</a:t>
                </a:r>
                <a:r>
                  <a:rPr lang="en-US" altLang="ko-KR" sz="1100" b="0" i="0" baseline="0">
                    <a:effectLst/>
                  </a:rPr>
                  <a:t>(</a:t>
                </a:r>
                <a:r>
                  <a:rPr lang="ko-KR" altLang="ko-KR" sz="1100" b="0" i="0" baseline="0">
                    <a:effectLst/>
                  </a:rPr>
                  <a:t>초</a:t>
                </a:r>
                <a:r>
                  <a:rPr lang="en-US" altLang="ko-KR" sz="1100" b="0" i="0" baseline="0">
                    <a:effectLst/>
                  </a:rPr>
                  <a:t>)</a:t>
                </a:r>
                <a:endParaRPr lang="ko-KR" altLang="ko-KR" sz="1100" b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01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200" b="0" i="0" baseline="0">
                <a:effectLst/>
              </a:rPr>
              <a:t>Data 4 Radius 3</a:t>
            </a:r>
            <a:r>
              <a:rPr lang="ko-KR" altLang="ko-KR" sz="1200" b="0" i="0" baseline="0">
                <a:effectLst/>
              </a:rPr>
              <a:t>에서 노드들의 기능별 </a:t>
            </a:r>
            <a:endParaRPr lang="ko-KR" altLang="ko-KR" sz="1200">
              <a:effectLst/>
            </a:endParaRPr>
          </a:p>
          <a:p>
            <a:pPr>
              <a:defRPr sz="1200"/>
            </a:pPr>
            <a:r>
              <a:rPr lang="ko-KR" altLang="ko-KR" sz="1200" b="0" i="0" baseline="0">
                <a:effectLst/>
              </a:rPr>
              <a:t>합계 실행 시간</a:t>
            </a:r>
            <a:endParaRPr lang="ko-KR" altLang="ko-K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'comparion MR and MPI'!$B$7</c:f>
              <c:strCache>
                <c:ptCount val="1"/>
                <c:pt idx="0">
                  <c:v>MR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"/>
                  <c:y val="-4.6296296296296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9.3835554945867131E-17"/>
                  <c:y val="-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'comparion MR and MPI'!$C$2:$F$2</c:f>
              <c:strCache>
                <c:ptCount val="4"/>
                <c:pt idx="0">
                  <c:v>gridding</c:v>
                </c:pt>
                <c:pt idx="1">
                  <c:v>semi-variogram</c:v>
                </c:pt>
                <c:pt idx="2">
                  <c:v>Fit</c:v>
                </c:pt>
                <c:pt idx="3">
                  <c:v>Prediction</c:v>
                </c:pt>
              </c:strCache>
            </c:strRef>
          </c:cat>
          <c:val>
            <c:numRef>
              <c:f>'comparion MR and MPI'!$C$7:$F$7</c:f>
              <c:numCache>
                <c:formatCode>0.00_ </c:formatCode>
                <c:ptCount val="4"/>
                <c:pt idx="0">
                  <c:v>703</c:v>
                </c:pt>
                <c:pt idx="1">
                  <c:v>665.34</c:v>
                </c:pt>
                <c:pt idx="2">
                  <c:v>63.2</c:v>
                </c:pt>
                <c:pt idx="3">
                  <c:v>2495.0300000000002</c:v>
                </c:pt>
              </c:numCache>
            </c:numRef>
          </c:val>
        </c:ser>
        <c:ser>
          <c:idx val="1"/>
          <c:order val="1"/>
          <c:tx>
            <c:strRef>
              <c:f>'comparion MR and MPI'!$B$8</c:f>
              <c:strCache>
                <c:ptCount val="1"/>
                <c:pt idx="0">
                  <c:v>MPI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"/>
                  <c:y val="9.25925925925917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'comparion MR and MPI'!$C$2:$F$2</c:f>
              <c:strCache>
                <c:ptCount val="4"/>
                <c:pt idx="0">
                  <c:v>gridding</c:v>
                </c:pt>
                <c:pt idx="1">
                  <c:v>semi-variogram</c:v>
                </c:pt>
                <c:pt idx="2">
                  <c:v>Fit</c:v>
                </c:pt>
                <c:pt idx="3">
                  <c:v>Prediction</c:v>
                </c:pt>
              </c:strCache>
            </c:strRef>
          </c:cat>
          <c:val>
            <c:numRef>
              <c:f>'comparion MR and MPI'!$C$8:$F$8</c:f>
              <c:numCache>
                <c:formatCode>0.00_ </c:formatCode>
                <c:ptCount val="4"/>
                <c:pt idx="0">
                  <c:v>6.0738950000000003</c:v>
                </c:pt>
                <c:pt idx="1">
                  <c:v>355.52015100000006</c:v>
                </c:pt>
                <c:pt idx="2">
                  <c:v>177.84435300000001</c:v>
                </c:pt>
                <c:pt idx="3">
                  <c:v>5296.9012190000003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017728"/>
        <c:axId val="190018120"/>
      </c:barChart>
      <c:catAx>
        <c:axId val="19001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주요 기능들</a:t>
                </a:r>
                <a:endParaRPr lang="en-US" alt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018120"/>
        <c:crosses val="autoZero"/>
        <c:auto val="1"/>
        <c:lblAlgn val="ctr"/>
        <c:lblOffset val="100"/>
        <c:noMultiLvlLbl val="0"/>
      </c:catAx>
      <c:valAx>
        <c:axId val="19001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ko-KR" sz="1100" b="0" i="0" baseline="0">
                    <a:effectLst/>
                  </a:rPr>
                  <a:t>실행 시간</a:t>
                </a:r>
                <a:r>
                  <a:rPr lang="en-US" altLang="ko-KR" sz="1100" b="0" i="0" baseline="0">
                    <a:effectLst/>
                  </a:rPr>
                  <a:t>(</a:t>
                </a:r>
                <a:r>
                  <a:rPr lang="ko-KR" altLang="ko-KR" sz="1100" b="0" i="0" baseline="0">
                    <a:effectLst/>
                  </a:rPr>
                  <a:t>초</a:t>
                </a:r>
                <a:r>
                  <a:rPr lang="en-US" altLang="ko-KR" sz="1100" b="0" i="0" baseline="0">
                    <a:effectLst/>
                  </a:rPr>
                  <a:t>)</a:t>
                </a:r>
                <a:endParaRPr lang="ko-KR" altLang="ko-KR" sz="1100" b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01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200" b="0" i="0" baseline="0">
                <a:effectLst/>
              </a:rPr>
              <a:t>Data 4 Radius 5</a:t>
            </a:r>
            <a:r>
              <a:rPr lang="ko-KR" altLang="ko-KR" sz="1200" b="0" i="0" baseline="0">
                <a:effectLst/>
              </a:rPr>
              <a:t>에서 노드들의 기능별 </a:t>
            </a:r>
            <a:endParaRPr lang="ko-KR" altLang="ko-KR" sz="1200">
              <a:effectLst/>
            </a:endParaRPr>
          </a:p>
          <a:p>
            <a:pPr>
              <a:defRPr sz="1200"/>
            </a:pPr>
            <a:r>
              <a:rPr lang="ko-KR" altLang="ko-KR" sz="1200" b="0" i="0" baseline="0">
                <a:effectLst/>
              </a:rPr>
              <a:t>합계 실행 시간</a:t>
            </a:r>
            <a:endParaRPr lang="ko-KR" altLang="ko-K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'comparion MR and MPI'!$B$9</c:f>
              <c:strCache>
                <c:ptCount val="1"/>
                <c:pt idx="0">
                  <c:v>MR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-4.1666666666666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-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'comparion MR and MPI'!$C$2:$F$2</c:f>
              <c:strCache>
                <c:ptCount val="4"/>
                <c:pt idx="0">
                  <c:v>gridding</c:v>
                </c:pt>
                <c:pt idx="1">
                  <c:v>semi-variogram</c:v>
                </c:pt>
                <c:pt idx="2">
                  <c:v>Fit</c:v>
                </c:pt>
                <c:pt idx="3">
                  <c:v>Prediction</c:v>
                </c:pt>
              </c:strCache>
            </c:strRef>
          </c:cat>
          <c:val>
            <c:numRef>
              <c:f>'comparion MR and MPI'!$C$9:$F$9</c:f>
              <c:numCache>
                <c:formatCode>0.00_ </c:formatCode>
                <c:ptCount val="4"/>
                <c:pt idx="0">
                  <c:v>3211</c:v>
                </c:pt>
                <c:pt idx="1">
                  <c:v>5857.4560000000001</c:v>
                </c:pt>
                <c:pt idx="2">
                  <c:v>60.168999999999997</c:v>
                </c:pt>
                <c:pt idx="3">
                  <c:v>105345.145</c:v>
                </c:pt>
              </c:numCache>
            </c:numRef>
          </c:val>
        </c:ser>
        <c:ser>
          <c:idx val="1"/>
          <c:order val="1"/>
          <c:tx>
            <c:strRef>
              <c:f>'comparion MR and MPI'!$B$10</c:f>
              <c:strCache>
                <c:ptCount val="1"/>
                <c:pt idx="0">
                  <c:v>MPI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'comparion MR and MPI'!$C$2:$F$2</c:f>
              <c:strCache>
                <c:ptCount val="4"/>
                <c:pt idx="0">
                  <c:v>gridding</c:v>
                </c:pt>
                <c:pt idx="1">
                  <c:v>semi-variogram</c:v>
                </c:pt>
                <c:pt idx="2">
                  <c:v>Fit</c:v>
                </c:pt>
                <c:pt idx="3">
                  <c:v>Prediction</c:v>
                </c:pt>
              </c:strCache>
            </c:strRef>
          </c:cat>
          <c:val>
            <c:numRef>
              <c:f>'comparion MR and MPI'!$C$10:$F$10</c:f>
              <c:numCache>
                <c:formatCode>0.00_ </c:formatCode>
                <c:ptCount val="4"/>
                <c:pt idx="0">
                  <c:v>21.093920000000001</c:v>
                </c:pt>
                <c:pt idx="1">
                  <c:v>3895.4835039999998</c:v>
                </c:pt>
                <c:pt idx="2">
                  <c:v>189.64599300000003</c:v>
                </c:pt>
                <c:pt idx="3">
                  <c:v>165948.01038699999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163312"/>
        <c:axId val="292163704"/>
      </c:barChart>
      <c:catAx>
        <c:axId val="292163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주요 기능들</a:t>
                </a:r>
                <a:endParaRPr lang="en-US" alt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2163704"/>
        <c:crosses val="autoZero"/>
        <c:auto val="1"/>
        <c:lblAlgn val="ctr"/>
        <c:lblOffset val="100"/>
        <c:noMultiLvlLbl val="0"/>
      </c:catAx>
      <c:valAx>
        <c:axId val="29216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ko-KR" sz="1100" b="0" i="0" baseline="0">
                    <a:effectLst/>
                  </a:rPr>
                  <a:t>실행 시간</a:t>
                </a:r>
                <a:r>
                  <a:rPr lang="en-US" altLang="ko-KR" sz="1100" b="0" i="0" baseline="0">
                    <a:effectLst/>
                  </a:rPr>
                  <a:t>(</a:t>
                </a:r>
                <a:r>
                  <a:rPr lang="ko-KR" altLang="ko-KR" sz="1100" b="0" i="0" baseline="0">
                    <a:effectLst/>
                  </a:rPr>
                  <a:t>초</a:t>
                </a:r>
                <a:r>
                  <a:rPr lang="en-US" altLang="ko-KR" sz="1100" b="0" i="0" baseline="0">
                    <a:effectLst/>
                  </a:rPr>
                  <a:t>)</a:t>
                </a:r>
                <a:endParaRPr lang="ko-KR" altLang="ko-KR" sz="1100" b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216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18</xdr:row>
      <xdr:rowOff>152400</xdr:rowOff>
    </xdr:from>
    <xdr:to>
      <xdr:col>14</xdr:col>
      <xdr:colOff>552450</xdr:colOff>
      <xdr:row>31</xdr:row>
      <xdr:rowOff>171450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33</xdr:row>
      <xdr:rowOff>42863</xdr:rowOff>
    </xdr:from>
    <xdr:to>
      <xdr:col>14</xdr:col>
      <xdr:colOff>619125</xdr:colOff>
      <xdr:row>46</xdr:row>
      <xdr:rowOff>61913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390524</xdr:colOff>
      <xdr:row>10</xdr:row>
      <xdr:rowOff>109537</xdr:rowOff>
    </xdr:from>
    <xdr:to>
      <xdr:col>7</xdr:col>
      <xdr:colOff>409574</xdr:colOff>
      <xdr:row>23</xdr:row>
      <xdr:rowOff>128587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371475</xdr:colOff>
      <xdr:row>25</xdr:row>
      <xdr:rowOff>9525</xdr:rowOff>
    </xdr:from>
    <xdr:to>
      <xdr:col>7</xdr:col>
      <xdr:colOff>390525</xdr:colOff>
      <xdr:row>38</xdr:row>
      <xdr:rowOff>28575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371475</xdr:colOff>
      <xdr:row>38</xdr:row>
      <xdr:rowOff>133350</xdr:rowOff>
    </xdr:from>
    <xdr:to>
      <xdr:col>7</xdr:col>
      <xdr:colOff>390525</xdr:colOff>
      <xdr:row>51</xdr:row>
      <xdr:rowOff>152400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390525</xdr:colOff>
      <xdr:row>52</xdr:row>
      <xdr:rowOff>47625</xdr:rowOff>
    </xdr:from>
    <xdr:to>
      <xdr:col>7</xdr:col>
      <xdr:colOff>409575</xdr:colOff>
      <xdr:row>65</xdr:row>
      <xdr:rowOff>66675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onYoung/Google%20&#46300;&#46972;&#51060;&#48652;/Lidar&#45936;&#51060;&#53552;%20Gridding%20&#48337;&#47148;&#54868;%20&#44288;&#47144;%20&#45436;&#47928;/&#49884;&#4403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33"/>
      <sheetName val="43"/>
      <sheetName val="35"/>
      <sheetName val="45"/>
      <sheetName val="MR시간"/>
      <sheetName val="43_ver1"/>
      <sheetName val="sheet2"/>
      <sheetName val="비교"/>
    </sheetNames>
    <sheetDataSet>
      <sheetData sheetId="0"/>
      <sheetData sheetId="1">
        <row r="2">
          <cell r="O2">
            <v>21.447053</v>
          </cell>
        </row>
        <row r="3">
          <cell r="O3">
            <v>33.306747999999999</v>
          </cell>
        </row>
        <row r="4">
          <cell r="O4">
            <v>35.185051000000001</v>
          </cell>
        </row>
        <row r="5">
          <cell r="O5">
            <v>38.238810999999998</v>
          </cell>
        </row>
        <row r="6">
          <cell r="O6">
            <v>42.541513999999999</v>
          </cell>
        </row>
        <row r="7">
          <cell r="O7">
            <v>45.295622000000002</v>
          </cell>
        </row>
        <row r="8">
          <cell r="O8">
            <v>48.107798000000003</v>
          </cell>
        </row>
        <row r="9">
          <cell r="O9">
            <v>48.294307000000003</v>
          </cell>
        </row>
        <row r="10">
          <cell r="O10">
            <v>53.571075999999998</v>
          </cell>
        </row>
        <row r="11">
          <cell r="O11">
            <v>56.079183999999998</v>
          </cell>
        </row>
        <row r="12">
          <cell r="O12">
            <v>58.024619999999999</v>
          </cell>
        </row>
        <row r="13">
          <cell r="O13">
            <v>59.556448000000003</v>
          </cell>
        </row>
        <row r="14">
          <cell r="O14">
            <v>60.218862999999999</v>
          </cell>
        </row>
        <row r="15">
          <cell r="O15">
            <v>61.984203000000001</v>
          </cell>
        </row>
        <row r="16">
          <cell r="O16">
            <v>63.486753</v>
          </cell>
        </row>
        <row r="17">
          <cell r="O17">
            <v>63.843578000000001</v>
          </cell>
        </row>
        <row r="42">
          <cell r="B42">
            <v>1.9718740000000001</v>
          </cell>
          <cell r="C42">
            <v>50.605353000000008</v>
          </cell>
          <cell r="D42">
            <v>151.31180000000003</v>
          </cell>
          <cell r="E42">
            <v>547.33191099999999</v>
          </cell>
        </row>
      </sheetData>
      <sheetData sheetId="2">
        <row r="3">
          <cell r="G3">
            <v>353.82031799999999</v>
          </cell>
        </row>
        <row r="4">
          <cell r="G4">
            <v>357.29098599999998</v>
          </cell>
        </row>
        <row r="5">
          <cell r="G5">
            <v>361.41076900000002</v>
          </cell>
        </row>
        <row r="6">
          <cell r="G6">
            <v>362.58015699999999</v>
          </cell>
        </row>
        <row r="7">
          <cell r="G7">
            <v>362.60231800000003</v>
          </cell>
        </row>
        <row r="8">
          <cell r="G8">
            <v>365.393844</v>
          </cell>
        </row>
        <row r="9">
          <cell r="G9">
            <v>368.33215300000001</v>
          </cell>
        </row>
        <row r="10">
          <cell r="G10">
            <v>369.33586500000001</v>
          </cell>
        </row>
        <row r="11">
          <cell r="G11">
            <v>373.39404300000001</v>
          </cell>
        </row>
        <row r="12">
          <cell r="G12">
            <v>373.87141500000001</v>
          </cell>
        </row>
        <row r="13">
          <cell r="G13">
            <v>375.82726200000002</v>
          </cell>
        </row>
        <row r="14">
          <cell r="G14">
            <v>385.23558800000001</v>
          </cell>
        </row>
        <row r="15">
          <cell r="G15">
            <v>388.55024700000001</v>
          </cell>
        </row>
        <row r="16">
          <cell r="G16">
            <v>388.63408099999998</v>
          </cell>
        </row>
        <row r="17">
          <cell r="G17">
            <v>397.90015199999999</v>
          </cell>
        </row>
        <row r="18">
          <cell r="G18">
            <v>400.06137999999999</v>
          </cell>
        </row>
        <row r="20">
          <cell r="C20">
            <v>6.0738950000000003</v>
          </cell>
          <cell r="D20">
            <v>355.52015100000006</v>
          </cell>
          <cell r="E20">
            <v>177.84435300000001</v>
          </cell>
          <cell r="F20">
            <v>5296.9012190000003</v>
          </cell>
          <cell r="H20">
            <v>112658700</v>
          </cell>
        </row>
      </sheetData>
      <sheetData sheetId="3">
        <row r="1">
          <cell r="F1">
            <v>714.28635899999995</v>
          </cell>
        </row>
        <row r="2">
          <cell r="F2">
            <v>797.19447500000001</v>
          </cell>
        </row>
        <row r="3">
          <cell r="F3">
            <v>843.65292399999998</v>
          </cell>
        </row>
        <row r="4">
          <cell r="F4">
            <v>855.07101299999999</v>
          </cell>
        </row>
        <row r="5">
          <cell r="F5">
            <v>872.89081899999996</v>
          </cell>
        </row>
        <row r="6">
          <cell r="F6">
            <v>897.80165399999998</v>
          </cell>
        </row>
        <row r="7">
          <cell r="F7">
            <v>903.49658799999997</v>
          </cell>
        </row>
        <row r="8">
          <cell r="F8">
            <v>923.96352000000002</v>
          </cell>
        </row>
        <row r="9">
          <cell r="F9">
            <v>932.37867800000004</v>
          </cell>
        </row>
        <row r="10">
          <cell r="F10">
            <v>951.61442999999997</v>
          </cell>
        </row>
        <row r="11">
          <cell r="F11">
            <v>974.17301699999996</v>
          </cell>
        </row>
        <row r="12">
          <cell r="F12">
            <v>1057.44352</v>
          </cell>
        </row>
        <row r="13">
          <cell r="F13">
            <v>1153.1805670000001</v>
          </cell>
        </row>
        <row r="14">
          <cell r="F14">
            <v>1162.79747</v>
          </cell>
        </row>
        <row r="15">
          <cell r="F15">
            <v>1192.686911</v>
          </cell>
        </row>
        <row r="16">
          <cell r="F16">
            <v>1292.4092880000001</v>
          </cell>
        </row>
        <row r="17">
          <cell r="B17">
            <v>6.361187000000001</v>
          </cell>
          <cell r="C17">
            <v>512.9691479999999</v>
          </cell>
          <cell r="D17">
            <v>157.50634500000001</v>
          </cell>
          <cell r="E17">
            <v>14711.248276</v>
          </cell>
        </row>
      </sheetData>
      <sheetData sheetId="4">
        <row r="7">
          <cell r="G7">
            <v>10003.903152000001</v>
          </cell>
        </row>
        <row r="8">
          <cell r="G8">
            <v>10065.880396</v>
          </cell>
        </row>
        <row r="9">
          <cell r="G9">
            <v>11153.409181999999</v>
          </cell>
        </row>
        <row r="10">
          <cell r="G10">
            <v>11490.032520999999</v>
          </cell>
        </row>
        <row r="11">
          <cell r="G11">
            <v>11506.472075</v>
          </cell>
        </row>
        <row r="12">
          <cell r="G12">
            <v>11643.698908</v>
          </cell>
        </row>
        <row r="13">
          <cell r="G13">
            <v>11848.951347</v>
          </cell>
        </row>
        <row r="14">
          <cell r="G14">
            <v>11862.778990999999</v>
          </cell>
        </row>
        <row r="15">
          <cell r="G15">
            <v>11974.255219999999</v>
          </cell>
        </row>
        <row r="16">
          <cell r="G16">
            <v>12186.381896999999</v>
          </cell>
        </row>
        <row r="17">
          <cell r="C17">
            <v>21.093920000000001</v>
          </cell>
          <cell r="D17">
            <v>3895.4835039999998</v>
          </cell>
          <cell r="E17">
            <v>189.64599300000003</v>
          </cell>
          <cell r="F17">
            <v>165948.01038699999</v>
          </cell>
          <cell r="G17">
            <v>170918.29085499997</v>
          </cell>
        </row>
        <row r="22">
          <cell r="G22">
            <v>8894.1897470000004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abSelected="1" workbookViewId="0">
      <selection activeCell="K7" sqref="K7"/>
    </sheetView>
  </sheetViews>
  <sheetFormatPr defaultRowHeight="16.5" x14ac:dyDescent="0.3"/>
  <cols>
    <col min="8" max="8" width="9.5" bestFit="1" customWidth="1"/>
    <col min="10" max="10" width="9" style="47"/>
    <col min="19" max="19" width="10.5" bestFit="1" customWidth="1"/>
  </cols>
  <sheetData>
    <row r="1" spans="1:20" x14ac:dyDescent="0.3">
      <c r="D1" t="s">
        <v>93</v>
      </c>
    </row>
    <row r="2" spans="1:20" x14ac:dyDescent="0.3">
      <c r="A2">
        <v>33</v>
      </c>
      <c r="C2" t="s">
        <v>92</v>
      </c>
      <c r="D2" t="s">
        <v>91</v>
      </c>
      <c r="E2" t="s">
        <v>94</v>
      </c>
      <c r="F2" t="s">
        <v>90</v>
      </c>
      <c r="G2" t="s">
        <v>89</v>
      </c>
      <c r="H2" t="s">
        <v>95</v>
      </c>
      <c r="K2">
        <v>43</v>
      </c>
      <c r="N2" s="47" t="s">
        <v>92</v>
      </c>
      <c r="O2" s="47" t="s">
        <v>91</v>
      </c>
      <c r="P2" s="47" t="s">
        <v>94</v>
      </c>
      <c r="Q2" s="47" t="s">
        <v>90</v>
      </c>
      <c r="R2" s="47" t="s">
        <v>89</v>
      </c>
      <c r="S2" s="47" t="s">
        <v>95</v>
      </c>
    </row>
    <row r="3" spans="1:20" x14ac:dyDescent="0.3">
      <c r="B3" t="s">
        <v>3</v>
      </c>
      <c r="C3">
        <v>5.2232000000000001E-2</v>
      </c>
      <c r="D3">
        <v>1.1067400000000001</v>
      </c>
      <c r="E3">
        <v>0.90615199999999996</v>
      </c>
      <c r="F3">
        <v>2.4869460000000001</v>
      </c>
      <c r="G3">
        <v>5.9556259999999996</v>
      </c>
      <c r="H3">
        <v>888289</v>
      </c>
      <c r="I3" t="s">
        <v>1</v>
      </c>
      <c r="L3" t="s">
        <v>6</v>
      </c>
      <c r="M3">
        <v>5.3426450000000001</v>
      </c>
      <c r="N3">
        <v>0.28258</v>
      </c>
      <c r="O3">
        <v>16.976496000000001</v>
      </c>
      <c r="P3">
        <v>2.460655</v>
      </c>
      <c r="Q3">
        <v>53.006597999999997</v>
      </c>
      <c r="R3">
        <v>79.408619999999999</v>
      </c>
      <c r="S3">
        <v>6637273</v>
      </c>
      <c r="T3" t="s">
        <v>7</v>
      </c>
    </row>
    <row r="4" spans="1:20" x14ac:dyDescent="0.3">
      <c r="B4" t="s">
        <v>0</v>
      </c>
      <c r="C4">
        <v>6.7822999999999994E-2</v>
      </c>
      <c r="D4">
        <v>1.856417</v>
      </c>
      <c r="E4">
        <v>0.96738199999999996</v>
      </c>
      <c r="F4">
        <v>4.4372660000000002</v>
      </c>
      <c r="G4">
        <v>8.7914449999999995</v>
      </c>
      <c r="H4">
        <v>1269197</v>
      </c>
      <c r="I4" t="s">
        <v>1</v>
      </c>
      <c r="L4" t="s">
        <v>11</v>
      </c>
      <c r="M4">
        <v>5.3419210000000001</v>
      </c>
      <c r="N4">
        <v>0.30959399999999998</v>
      </c>
      <c r="O4">
        <v>17.319980999999999</v>
      </c>
      <c r="P4">
        <v>2.7449460000000001</v>
      </c>
      <c r="Q4">
        <v>52.852415999999998</v>
      </c>
      <c r="R4">
        <v>79.961796000000007</v>
      </c>
      <c r="S4">
        <v>7068229</v>
      </c>
      <c r="T4" t="s">
        <v>7</v>
      </c>
    </row>
    <row r="5" spans="1:20" x14ac:dyDescent="0.3">
      <c r="B5" t="s">
        <v>2</v>
      </c>
      <c r="C5">
        <v>6.6251000000000004E-2</v>
      </c>
      <c r="D5">
        <v>1.466898</v>
      </c>
      <c r="E5">
        <v>1.6899599999999999</v>
      </c>
      <c r="F5">
        <v>4.3818000000000001</v>
      </c>
      <c r="G5">
        <v>9.0331220000000005</v>
      </c>
      <c r="H5">
        <v>1024928</v>
      </c>
      <c r="I5" t="s">
        <v>1</v>
      </c>
      <c r="L5" t="s">
        <v>8</v>
      </c>
      <c r="M5">
        <v>5.3422520000000002</v>
      </c>
      <c r="N5">
        <v>0.25429800000000002</v>
      </c>
      <c r="O5">
        <v>17.046444999999999</v>
      </c>
      <c r="P5">
        <v>1.8914839999999999</v>
      </c>
      <c r="Q5">
        <v>55.143281000000002</v>
      </c>
      <c r="R5">
        <v>80.956969000000001</v>
      </c>
      <c r="S5">
        <v>6151054</v>
      </c>
      <c r="T5" t="s">
        <v>7</v>
      </c>
    </row>
    <row r="6" spans="1:20" x14ac:dyDescent="0.3">
      <c r="B6" t="s">
        <v>5</v>
      </c>
      <c r="C6">
        <v>4.6303999999999998E-2</v>
      </c>
      <c r="D6">
        <v>1.9085270000000001</v>
      </c>
      <c r="E6">
        <v>0.60109999999999997</v>
      </c>
      <c r="F6">
        <v>6.02</v>
      </c>
      <c r="G6">
        <v>10.014408</v>
      </c>
      <c r="H6">
        <v>923802</v>
      </c>
      <c r="I6" t="s">
        <v>1</v>
      </c>
      <c r="L6" t="s">
        <v>10</v>
      </c>
      <c r="M6">
        <v>5.3418140000000003</v>
      </c>
      <c r="N6">
        <v>0.25834400000000002</v>
      </c>
      <c r="O6">
        <v>16.202044000000001</v>
      </c>
      <c r="P6">
        <v>2.365491</v>
      </c>
      <c r="Q6">
        <v>58.388323</v>
      </c>
      <c r="R6">
        <v>83.809157999999996</v>
      </c>
      <c r="S6">
        <v>5902694</v>
      </c>
      <c r="T6" t="s">
        <v>7</v>
      </c>
    </row>
    <row r="7" spans="1:20" x14ac:dyDescent="0.3">
      <c r="B7" t="s">
        <v>4</v>
      </c>
      <c r="C7">
        <v>6.7549999999999999E-2</v>
      </c>
      <c r="D7">
        <v>1.928067</v>
      </c>
      <c r="E7">
        <v>1.493088</v>
      </c>
      <c r="F7">
        <v>5.8754099999999996</v>
      </c>
      <c r="G7">
        <v>10.82408</v>
      </c>
      <c r="H7">
        <v>1142444</v>
      </c>
      <c r="I7" t="s">
        <v>1</v>
      </c>
      <c r="L7" t="s">
        <v>18</v>
      </c>
      <c r="M7">
        <v>5.3263910000000001</v>
      </c>
      <c r="N7">
        <v>0.25308900000000001</v>
      </c>
      <c r="O7">
        <v>15.355886999999999</v>
      </c>
      <c r="P7">
        <v>1.7551410000000001</v>
      </c>
      <c r="Q7">
        <v>63.961486000000001</v>
      </c>
      <c r="R7">
        <v>88.023701000000003</v>
      </c>
      <c r="S7">
        <v>5317559</v>
      </c>
      <c r="T7" t="s">
        <v>1</v>
      </c>
    </row>
    <row r="8" spans="1:20" x14ac:dyDescent="0.3">
      <c r="B8" t="s">
        <v>6</v>
      </c>
      <c r="C8">
        <v>0.117605</v>
      </c>
      <c r="D8">
        <v>2.5565009999999999</v>
      </c>
      <c r="E8">
        <v>2.1903450000000002</v>
      </c>
      <c r="F8">
        <v>4.632549</v>
      </c>
      <c r="G8">
        <v>11.086613</v>
      </c>
      <c r="H8">
        <v>2191865</v>
      </c>
      <c r="I8" t="s">
        <v>7</v>
      </c>
      <c r="L8" t="s">
        <v>4</v>
      </c>
      <c r="M8">
        <v>5.3264129999999996</v>
      </c>
      <c r="N8">
        <v>0.27050800000000003</v>
      </c>
      <c r="O8">
        <v>15.35693</v>
      </c>
      <c r="P8">
        <v>1.878851</v>
      </c>
      <c r="Q8">
        <v>64.124246999999997</v>
      </c>
      <c r="R8">
        <v>88.322613000000004</v>
      </c>
      <c r="S8">
        <v>5458925</v>
      </c>
      <c r="T8" t="s">
        <v>1</v>
      </c>
    </row>
    <row r="9" spans="1:20" x14ac:dyDescent="0.3">
      <c r="B9" t="s">
        <v>18</v>
      </c>
      <c r="C9">
        <v>5.1052E-2</v>
      </c>
      <c r="D9">
        <v>2.290457</v>
      </c>
      <c r="E9">
        <v>0.59120700000000004</v>
      </c>
      <c r="F9">
        <v>7.251493</v>
      </c>
      <c r="G9">
        <v>11.642315999999999</v>
      </c>
      <c r="H9">
        <v>1053942</v>
      </c>
      <c r="I9" t="s">
        <v>1</v>
      </c>
      <c r="L9" t="s">
        <v>16</v>
      </c>
      <c r="M9">
        <v>5.3264100000000001</v>
      </c>
      <c r="N9">
        <v>0.26024999999999998</v>
      </c>
      <c r="O9">
        <v>15.382593999999999</v>
      </c>
      <c r="P9">
        <v>1.8115829999999999</v>
      </c>
      <c r="Q9">
        <v>64.997787000000002</v>
      </c>
      <c r="R9">
        <v>89.167905000000005</v>
      </c>
      <c r="S9">
        <v>5404022</v>
      </c>
      <c r="T9" t="s">
        <v>1</v>
      </c>
    </row>
    <row r="10" spans="1:20" x14ac:dyDescent="0.3">
      <c r="B10" t="s">
        <v>8</v>
      </c>
      <c r="C10">
        <v>6.2049E-2</v>
      </c>
      <c r="D10">
        <v>2.6402190000000001</v>
      </c>
      <c r="E10">
        <v>0.822963</v>
      </c>
      <c r="F10">
        <v>6.9612090000000002</v>
      </c>
      <c r="G10">
        <v>11.972441999999999</v>
      </c>
      <c r="H10">
        <v>1308136</v>
      </c>
      <c r="I10" t="s">
        <v>7</v>
      </c>
      <c r="L10" t="s">
        <v>3</v>
      </c>
      <c r="M10">
        <v>5.3225569999999998</v>
      </c>
      <c r="N10">
        <v>0.17611099999999999</v>
      </c>
      <c r="O10">
        <v>13.810945</v>
      </c>
      <c r="P10">
        <v>1.0253319999999999</v>
      </c>
      <c r="Q10">
        <v>67.838572999999997</v>
      </c>
      <c r="R10">
        <v>89.336022999999997</v>
      </c>
      <c r="S10">
        <v>3984404</v>
      </c>
      <c r="T10" t="s">
        <v>1</v>
      </c>
    </row>
    <row r="11" spans="1:20" x14ac:dyDescent="0.3">
      <c r="B11" t="s">
        <v>9</v>
      </c>
      <c r="C11">
        <v>4.5190000000000001E-2</v>
      </c>
      <c r="D11">
        <v>2.3233320000000002</v>
      </c>
      <c r="E11">
        <v>0.384656</v>
      </c>
      <c r="F11">
        <v>8.1415089999999992</v>
      </c>
      <c r="G11">
        <v>12.356275999999999</v>
      </c>
      <c r="H11">
        <v>970659</v>
      </c>
      <c r="I11" t="s">
        <v>1</v>
      </c>
      <c r="L11" t="s">
        <v>0</v>
      </c>
      <c r="M11">
        <v>5.3175840000000001</v>
      </c>
      <c r="N11">
        <v>0.22120000000000001</v>
      </c>
      <c r="O11">
        <v>14.603147999999999</v>
      </c>
      <c r="P11">
        <v>1.389812</v>
      </c>
      <c r="Q11">
        <v>67.567397</v>
      </c>
      <c r="R11">
        <v>90.348023999999995</v>
      </c>
      <c r="S11">
        <v>4694207</v>
      </c>
      <c r="T11" t="s">
        <v>1</v>
      </c>
    </row>
    <row r="12" spans="1:20" x14ac:dyDescent="0.3">
      <c r="B12" t="s">
        <v>10</v>
      </c>
      <c r="C12">
        <v>8.9874999999999997E-2</v>
      </c>
      <c r="D12">
        <v>2.913621</v>
      </c>
      <c r="E12">
        <v>1.5874349999999999</v>
      </c>
      <c r="F12">
        <v>7.2306970000000002</v>
      </c>
      <c r="G12">
        <v>13.368499999999999</v>
      </c>
      <c r="H12">
        <v>1755064</v>
      </c>
      <c r="I12" t="s">
        <v>7</v>
      </c>
      <c r="L12" t="s">
        <v>5</v>
      </c>
      <c r="M12">
        <v>5.3165430000000002</v>
      </c>
      <c r="N12">
        <v>0.220196</v>
      </c>
      <c r="O12">
        <v>14.790397</v>
      </c>
      <c r="P12">
        <v>1.3871929999999999</v>
      </c>
      <c r="Q12">
        <v>67.787711000000002</v>
      </c>
      <c r="R12">
        <v>90.775801999999999</v>
      </c>
      <c r="S12">
        <v>4679835</v>
      </c>
      <c r="T12" t="s">
        <v>1</v>
      </c>
    </row>
    <row r="13" spans="1:20" x14ac:dyDescent="0.3">
      <c r="B13" t="s">
        <v>11</v>
      </c>
      <c r="C13">
        <v>8.8265999999999997E-2</v>
      </c>
      <c r="D13">
        <v>2.8726400000000001</v>
      </c>
      <c r="E13">
        <v>1.7592190000000001</v>
      </c>
      <c r="F13">
        <v>7.4139309999999998</v>
      </c>
      <c r="G13">
        <v>13.677431</v>
      </c>
      <c r="H13">
        <v>1695939</v>
      </c>
      <c r="I13" t="s">
        <v>7</v>
      </c>
      <c r="L13" t="s">
        <v>2</v>
      </c>
      <c r="M13">
        <v>5.3264050000000003</v>
      </c>
      <c r="N13">
        <v>0.21534600000000001</v>
      </c>
      <c r="O13">
        <v>14.538164999999999</v>
      </c>
      <c r="P13">
        <v>1.275884</v>
      </c>
      <c r="Q13">
        <v>69.236204000000001</v>
      </c>
      <c r="R13">
        <v>91.813326000000004</v>
      </c>
      <c r="S13">
        <v>4459837</v>
      </c>
      <c r="T13" t="s">
        <v>1</v>
      </c>
    </row>
    <row r="14" spans="1:20" x14ac:dyDescent="0.3">
      <c r="B14" t="s">
        <v>12</v>
      </c>
      <c r="C14">
        <v>0.13672599999999999</v>
      </c>
      <c r="D14">
        <v>1.9294880000000001</v>
      </c>
      <c r="E14">
        <v>4.0387649999999997</v>
      </c>
      <c r="F14">
        <v>6.5845330000000004</v>
      </c>
      <c r="G14">
        <v>14.325421</v>
      </c>
      <c r="H14">
        <v>3233951</v>
      </c>
      <c r="I14" t="s">
        <v>13</v>
      </c>
      <c r="L14" t="s">
        <v>9</v>
      </c>
      <c r="M14">
        <v>5.3289580000000001</v>
      </c>
      <c r="N14">
        <v>0.23834900000000001</v>
      </c>
      <c r="O14">
        <v>14.919110999999999</v>
      </c>
      <c r="P14">
        <v>1.5736060000000001</v>
      </c>
      <c r="Q14">
        <v>69.069987999999995</v>
      </c>
      <c r="R14">
        <v>92.421141000000006</v>
      </c>
      <c r="S14">
        <v>4879987</v>
      </c>
      <c r="T14" t="s">
        <v>1</v>
      </c>
    </row>
    <row r="15" spans="1:20" x14ac:dyDescent="0.3">
      <c r="B15" t="s">
        <v>16</v>
      </c>
      <c r="C15">
        <v>6.1096999999999999E-2</v>
      </c>
      <c r="D15">
        <v>3.1181619999999999</v>
      </c>
      <c r="E15">
        <v>0.52376100000000003</v>
      </c>
      <c r="F15">
        <v>9.9622919999999997</v>
      </c>
      <c r="G15">
        <v>15.200671</v>
      </c>
      <c r="H15">
        <v>1330021</v>
      </c>
      <c r="I15" t="s">
        <v>1</v>
      </c>
      <c r="L15" t="s">
        <v>17</v>
      </c>
      <c r="M15">
        <v>5.338209</v>
      </c>
      <c r="N15">
        <v>0.371361</v>
      </c>
      <c r="O15">
        <v>16.031020000000002</v>
      </c>
      <c r="P15">
        <v>3.1813859999999998</v>
      </c>
      <c r="Q15">
        <v>80.530265999999997</v>
      </c>
      <c r="R15">
        <v>107.38573700000001</v>
      </c>
      <c r="S15">
        <v>12339890</v>
      </c>
      <c r="T15" t="s">
        <v>13</v>
      </c>
    </row>
    <row r="16" spans="1:20" x14ac:dyDescent="0.3">
      <c r="B16" t="s">
        <v>14</v>
      </c>
      <c r="C16">
        <v>0.13059200000000001</v>
      </c>
      <c r="D16">
        <v>2.1292939999999998</v>
      </c>
      <c r="E16">
        <v>3.662792</v>
      </c>
      <c r="F16">
        <v>7.9027649999999996</v>
      </c>
      <c r="G16">
        <v>15.467637</v>
      </c>
      <c r="H16">
        <v>3164294</v>
      </c>
      <c r="I16" t="s">
        <v>13</v>
      </c>
      <c r="L16" t="s">
        <v>12</v>
      </c>
      <c r="M16">
        <v>5.3427509999999998</v>
      </c>
      <c r="N16">
        <v>0.35897899999999999</v>
      </c>
      <c r="O16">
        <v>16.297561999999999</v>
      </c>
      <c r="P16">
        <v>3.0038320000000001</v>
      </c>
      <c r="Q16">
        <v>81.299447000000001</v>
      </c>
      <c r="R16">
        <v>108.217116</v>
      </c>
      <c r="S16">
        <v>12040844</v>
      </c>
      <c r="T16" t="s">
        <v>13</v>
      </c>
    </row>
    <row r="17" spans="1:20" x14ac:dyDescent="0.3">
      <c r="B17" t="s">
        <v>15</v>
      </c>
      <c r="C17">
        <v>0.199597</v>
      </c>
      <c r="D17">
        <v>2.2286839999999999</v>
      </c>
      <c r="E17">
        <v>5.6720079999999999</v>
      </c>
      <c r="F17">
        <v>6.4655529999999999</v>
      </c>
      <c r="G17">
        <v>16.335768999999999</v>
      </c>
      <c r="H17">
        <v>4520899</v>
      </c>
      <c r="I17" t="s">
        <v>13</v>
      </c>
      <c r="L17" t="s">
        <v>15</v>
      </c>
      <c r="M17">
        <v>5.3440940000000001</v>
      </c>
      <c r="N17">
        <v>0.38890799999999998</v>
      </c>
      <c r="O17">
        <v>15.638278</v>
      </c>
      <c r="P17">
        <v>3.9066049999999999</v>
      </c>
      <c r="Q17">
        <v>82.623512000000005</v>
      </c>
      <c r="R17">
        <v>109.83211</v>
      </c>
      <c r="S17">
        <v>12398243</v>
      </c>
      <c r="T17" t="s">
        <v>13</v>
      </c>
    </row>
    <row r="18" spans="1:20" x14ac:dyDescent="0.3">
      <c r="B18" t="s">
        <v>17</v>
      </c>
      <c r="C18">
        <v>0.11981600000000001</v>
      </c>
      <c r="D18">
        <v>2.4982120000000001</v>
      </c>
      <c r="E18">
        <v>2.7538619999999998</v>
      </c>
      <c r="F18">
        <v>10.430948000000001</v>
      </c>
      <c r="G18">
        <v>17.461617</v>
      </c>
      <c r="H18">
        <v>3106559</v>
      </c>
      <c r="I18" t="s">
        <v>13</v>
      </c>
      <c r="L18" t="s">
        <v>14</v>
      </c>
      <c r="M18">
        <v>5.3354739999999996</v>
      </c>
      <c r="N18">
        <v>0.33831699999999998</v>
      </c>
      <c r="O18">
        <v>15.528127</v>
      </c>
      <c r="P18">
        <v>2.9386429999999999</v>
      </c>
      <c r="Q18">
        <v>84.268636000000001</v>
      </c>
      <c r="R18">
        <v>110.240735</v>
      </c>
      <c r="S18">
        <v>11241697</v>
      </c>
      <c r="T18" t="s">
        <v>13</v>
      </c>
    </row>
    <row r="19" spans="1:20" x14ac:dyDescent="0.3">
      <c r="C19">
        <f>MAX(C3:C18)</f>
        <v>0.199597</v>
      </c>
      <c r="D19">
        <f>MAX(D3:D18)</f>
        <v>3.1181619999999999</v>
      </c>
      <c r="E19">
        <f>MAX(E3:E18)</f>
        <v>5.6720079999999999</v>
      </c>
      <c r="F19">
        <f>MAX(F3:F18)</f>
        <v>10.430948000000001</v>
      </c>
      <c r="G19">
        <f>MAX(G3:G18)</f>
        <v>17.461617</v>
      </c>
      <c r="H19">
        <f>SUM(H3:H18)</f>
        <v>29579989</v>
      </c>
      <c r="N19">
        <f>MAX(N3:N18)</f>
        <v>0.38890799999999998</v>
      </c>
      <c r="O19">
        <f>MAX(O3:O18)</f>
        <v>17.319980999999999</v>
      </c>
      <c r="P19">
        <f t="shared" ref="P19" si="0">MAX(P3:P18)</f>
        <v>3.9066049999999999</v>
      </c>
      <c r="Q19">
        <f t="shared" ref="Q19" si="1">MAX(Q3:Q18)</f>
        <v>84.268636000000001</v>
      </c>
      <c r="R19">
        <f t="shared" ref="R19" si="2">MAX(R3:R18)</f>
        <v>110.240735</v>
      </c>
      <c r="S19">
        <f>SUM(S3:S18)</f>
        <v>112658700</v>
      </c>
    </row>
    <row r="21" spans="1:20" x14ac:dyDescent="0.3">
      <c r="A21">
        <v>35</v>
      </c>
      <c r="C21" s="47" t="s">
        <v>92</v>
      </c>
      <c r="D21" s="47" t="s">
        <v>91</v>
      </c>
      <c r="E21" s="47" t="s">
        <v>94</v>
      </c>
      <c r="F21" s="47" t="s">
        <v>90</v>
      </c>
      <c r="G21" s="47" t="s">
        <v>89</v>
      </c>
      <c r="H21" s="47" t="s">
        <v>95</v>
      </c>
      <c r="K21">
        <v>45</v>
      </c>
      <c r="N21" s="47" t="s">
        <v>92</v>
      </c>
      <c r="O21" s="47" t="s">
        <v>91</v>
      </c>
      <c r="P21" s="47" t="s">
        <v>94</v>
      </c>
      <c r="Q21" s="47" t="s">
        <v>90</v>
      </c>
      <c r="R21" s="47" t="s">
        <v>89</v>
      </c>
      <c r="S21" s="47" t="s">
        <v>95</v>
      </c>
    </row>
    <row r="22" spans="1:20" x14ac:dyDescent="0.3">
      <c r="B22" t="s">
        <v>18</v>
      </c>
      <c r="C22">
        <v>8.6808999999999997E-2</v>
      </c>
      <c r="D22">
        <v>12.992245</v>
      </c>
      <c r="E22">
        <v>0.207011</v>
      </c>
      <c r="F22">
        <v>169.26686599999999</v>
      </c>
      <c r="G22">
        <v>185.34140300000001</v>
      </c>
      <c r="H22">
        <v>1763225</v>
      </c>
      <c r="I22" t="s">
        <v>1</v>
      </c>
      <c r="L22" t="s">
        <v>8</v>
      </c>
      <c r="M22">
        <v>4.6180890000000003</v>
      </c>
      <c r="N22">
        <v>0.77337599999999995</v>
      </c>
      <c r="O22">
        <v>159.72589500000001</v>
      </c>
      <c r="P22">
        <v>1.723722</v>
      </c>
      <c r="Q22">
        <v>1749.294979</v>
      </c>
      <c r="R22">
        <v>1930.2747380000001</v>
      </c>
      <c r="S22">
        <v>18012908</v>
      </c>
      <c r="T22" t="s">
        <v>7</v>
      </c>
    </row>
    <row r="23" spans="1:20" x14ac:dyDescent="0.3">
      <c r="B23" t="s">
        <v>3</v>
      </c>
      <c r="C23">
        <v>0.214916</v>
      </c>
      <c r="D23">
        <v>17.691925999999999</v>
      </c>
      <c r="E23">
        <v>0.99811899999999998</v>
      </c>
      <c r="F23">
        <v>169.00483</v>
      </c>
      <c r="G23">
        <v>191.069962</v>
      </c>
      <c r="H23">
        <v>3836331</v>
      </c>
      <c r="I23" t="s">
        <v>1</v>
      </c>
      <c r="L23" t="s">
        <v>11</v>
      </c>
      <c r="M23">
        <v>4.61775</v>
      </c>
      <c r="N23">
        <v>1.05921</v>
      </c>
      <c r="O23">
        <v>179.98860099999999</v>
      </c>
      <c r="P23">
        <v>2.7882530000000001</v>
      </c>
      <c r="Q23">
        <v>1732.335102</v>
      </c>
      <c r="R23">
        <v>1935.7702360000001</v>
      </c>
      <c r="S23">
        <v>23526402</v>
      </c>
      <c r="T23" t="s">
        <v>7</v>
      </c>
    </row>
    <row r="24" spans="1:20" x14ac:dyDescent="0.3">
      <c r="B24" t="s">
        <v>11</v>
      </c>
      <c r="C24">
        <v>0.244172</v>
      </c>
      <c r="D24">
        <v>22.986781000000001</v>
      </c>
      <c r="E24">
        <v>1.702542</v>
      </c>
      <c r="F24">
        <v>164.68445299999999</v>
      </c>
      <c r="G24">
        <v>192.61502200000001</v>
      </c>
      <c r="H24">
        <v>4717622</v>
      </c>
      <c r="I24" t="s">
        <v>7</v>
      </c>
      <c r="L24" t="s">
        <v>6</v>
      </c>
      <c r="M24">
        <v>4.6182600000000003</v>
      </c>
      <c r="N24">
        <v>0.932724</v>
      </c>
      <c r="O24">
        <v>173.58717100000001</v>
      </c>
      <c r="P24">
        <v>2.5048029999999999</v>
      </c>
      <c r="Q24">
        <v>1820.7994900000001</v>
      </c>
      <c r="R24">
        <v>2017.114781</v>
      </c>
      <c r="S24">
        <v>21551061</v>
      </c>
      <c r="T24" t="s">
        <v>7</v>
      </c>
    </row>
    <row r="25" spans="1:20" x14ac:dyDescent="0.3">
      <c r="B25" t="s">
        <v>4</v>
      </c>
      <c r="C25">
        <v>0.17025699999999999</v>
      </c>
      <c r="D25">
        <v>14.482984999999999</v>
      </c>
      <c r="E25">
        <v>1.2034260000000001</v>
      </c>
      <c r="F25">
        <v>174.204926</v>
      </c>
      <c r="G25">
        <v>193.04180500000001</v>
      </c>
      <c r="H25">
        <v>2844763</v>
      </c>
      <c r="I25" t="s">
        <v>1</v>
      </c>
      <c r="L25" t="s">
        <v>10</v>
      </c>
      <c r="M25">
        <v>4.6175290000000002</v>
      </c>
      <c r="N25">
        <v>0.89770899999999998</v>
      </c>
      <c r="O25">
        <v>169.16905399999999</v>
      </c>
      <c r="P25">
        <v>2.5906570000000002</v>
      </c>
      <c r="Q25">
        <v>1861.3786090000001</v>
      </c>
      <c r="R25">
        <v>2052.9325319999998</v>
      </c>
      <c r="S25">
        <v>20278089</v>
      </c>
      <c r="T25" t="s">
        <v>7</v>
      </c>
    </row>
    <row r="26" spans="1:20" x14ac:dyDescent="0.3">
      <c r="B26" t="s">
        <v>9</v>
      </c>
      <c r="C26">
        <v>0.10280499999999999</v>
      </c>
      <c r="D26">
        <v>14.609138</v>
      </c>
      <c r="E26">
        <v>0.26445600000000002</v>
      </c>
      <c r="F26">
        <v>178.970214</v>
      </c>
      <c r="G26">
        <v>196.84135800000001</v>
      </c>
      <c r="H26">
        <v>2045504</v>
      </c>
      <c r="I26" t="s">
        <v>1</v>
      </c>
      <c r="L26" t="s">
        <v>17</v>
      </c>
      <c r="M26">
        <v>4.6189520000000002</v>
      </c>
      <c r="N26">
        <v>1.251322</v>
      </c>
      <c r="O26">
        <v>157.36579599999999</v>
      </c>
      <c r="P26">
        <v>3.0583619999999998</v>
      </c>
      <c r="Q26">
        <v>2271.4747870000001</v>
      </c>
      <c r="R26">
        <v>2455.3670090000001</v>
      </c>
      <c r="S26">
        <v>38280630</v>
      </c>
      <c r="T26" t="s">
        <v>13</v>
      </c>
    </row>
    <row r="27" spans="1:20" x14ac:dyDescent="0.3">
      <c r="B27" t="s">
        <v>16</v>
      </c>
      <c r="C27">
        <v>0.112638</v>
      </c>
      <c r="D27">
        <v>15.313425000000001</v>
      </c>
      <c r="E27">
        <v>0.29403200000000002</v>
      </c>
      <c r="F27">
        <v>182.73964000000001</v>
      </c>
      <c r="G27">
        <v>201.45591999999999</v>
      </c>
      <c r="H27">
        <v>2267460</v>
      </c>
      <c r="I27" t="s">
        <v>1</v>
      </c>
      <c r="L27" t="s">
        <v>14</v>
      </c>
      <c r="M27">
        <v>4.6191560000000003</v>
      </c>
      <c r="N27">
        <v>1.091118</v>
      </c>
      <c r="O27">
        <v>144.98022399999999</v>
      </c>
      <c r="P27">
        <v>2.7947959999999998</v>
      </c>
      <c r="Q27">
        <v>2325.2833089999999</v>
      </c>
      <c r="R27">
        <v>2494.0028619999998</v>
      </c>
      <c r="S27">
        <v>34391204</v>
      </c>
      <c r="T27" t="s">
        <v>13</v>
      </c>
    </row>
    <row r="28" spans="1:20" x14ac:dyDescent="0.3">
      <c r="B28" t="s">
        <v>10</v>
      </c>
      <c r="C28">
        <v>0.24180699999999999</v>
      </c>
      <c r="D28">
        <v>24.043303000000002</v>
      </c>
      <c r="E28">
        <v>1.361005</v>
      </c>
      <c r="F28">
        <v>173.88261900000001</v>
      </c>
      <c r="G28">
        <v>202.49786</v>
      </c>
      <c r="H28">
        <v>4853204</v>
      </c>
      <c r="I28" t="s">
        <v>7</v>
      </c>
      <c r="L28" t="s">
        <v>3</v>
      </c>
      <c r="M28">
        <v>4.6214089999999999</v>
      </c>
      <c r="N28">
        <v>0.56066199999999999</v>
      </c>
      <c r="O28">
        <v>121.577116</v>
      </c>
      <c r="P28">
        <v>0.86211400000000005</v>
      </c>
      <c r="Q28">
        <v>2520.9866999999999</v>
      </c>
      <c r="R28">
        <v>2670.8854630000001</v>
      </c>
      <c r="S28">
        <v>10682248</v>
      </c>
      <c r="T28" t="s">
        <v>1</v>
      </c>
    </row>
    <row r="29" spans="1:20" x14ac:dyDescent="0.3">
      <c r="B29" t="s">
        <v>2</v>
      </c>
      <c r="C29">
        <v>0.20228399999999999</v>
      </c>
      <c r="D29">
        <v>16.378077000000001</v>
      </c>
      <c r="E29">
        <v>1.46939</v>
      </c>
      <c r="F29">
        <v>189.43133900000001</v>
      </c>
      <c r="G29">
        <v>210.69130100000001</v>
      </c>
      <c r="H29">
        <v>3354773</v>
      </c>
      <c r="I29" t="s">
        <v>1</v>
      </c>
      <c r="L29" t="s">
        <v>12</v>
      </c>
      <c r="M29">
        <v>4.6194490000000004</v>
      </c>
      <c r="N29">
        <v>1.2803739999999999</v>
      </c>
      <c r="O29">
        <v>170.31813500000001</v>
      </c>
      <c r="P29">
        <v>3.1340840000000001</v>
      </c>
      <c r="Q29">
        <v>2531.4972299999999</v>
      </c>
      <c r="R29">
        <v>2728.836104</v>
      </c>
      <c r="S29">
        <v>40483435</v>
      </c>
      <c r="T29" t="s">
        <v>13</v>
      </c>
    </row>
    <row r="30" spans="1:20" x14ac:dyDescent="0.3">
      <c r="B30" t="s">
        <v>8</v>
      </c>
      <c r="C30">
        <v>0.10552300000000001</v>
      </c>
      <c r="D30">
        <v>20.056563000000001</v>
      </c>
      <c r="E30">
        <v>0.28359600000000001</v>
      </c>
      <c r="F30">
        <v>196.37988799999999</v>
      </c>
      <c r="G30">
        <v>219.55604099999999</v>
      </c>
      <c r="H30">
        <v>2537758</v>
      </c>
      <c r="I30" t="s">
        <v>7</v>
      </c>
      <c r="L30" t="s">
        <v>15</v>
      </c>
      <c r="M30">
        <v>4.6198759999999996</v>
      </c>
      <c r="N30">
        <v>1.3564179999999999</v>
      </c>
      <c r="O30">
        <v>168.119393</v>
      </c>
      <c r="P30">
        <v>4.0308060000000001</v>
      </c>
      <c r="Q30">
        <v>2564.2899010000001</v>
      </c>
      <c r="R30">
        <v>2759.7528470000002</v>
      </c>
      <c r="S30">
        <v>42116774</v>
      </c>
      <c r="T30" t="s">
        <v>13</v>
      </c>
    </row>
    <row r="31" spans="1:20" x14ac:dyDescent="0.3">
      <c r="B31" t="s">
        <v>14</v>
      </c>
      <c r="C31">
        <v>0.37021199999999999</v>
      </c>
      <c r="D31">
        <v>19.678138000000001</v>
      </c>
      <c r="E31">
        <v>3.3263569999999998</v>
      </c>
      <c r="F31">
        <v>196.516345</v>
      </c>
      <c r="G31">
        <v>223.21326300000001</v>
      </c>
      <c r="H31">
        <v>9734756</v>
      </c>
      <c r="I31" t="s">
        <v>13</v>
      </c>
      <c r="L31" t="s">
        <v>2</v>
      </c>
      <c r="M31">
        <v>4.6105720000000003</v>
      </c>
      <c r="N31">
        <v>0.69982599999999995</v>
      </c>
      <c r="O31">
        <v>137.98194100000001</v>
      </c>
      <c r="P31">
        <v>1.177249</v>
      </c>
      <c r="Q31">
        <v>2770.6502030000001</v>
      </c>
      <c r="R31">
        <v>2941.125818</v>
      </c>
      <c r="S31">
        <v>13151291</v>
      </c>
      <c r="T31" t="s">
        <v>1</v>
      </c>
    </row>
    <row r="32" spans="1:20" x14ac:dyDescent="0.3">
      <c r="B32" t="s">
        <v>6</v>
      </c>
      <c r="C32">
        <v>0.401088</v>
      </c>
      <c r="D32">
        <v>32.167991999999998</v>
      </c>
      <c r="E32">
        <v>2.328497</v>
      </c>
      <c r="F32">
        <v>185.50718000000001</v>
      </c>
      <c r="G32">
        <v>223.96283399999999</v>
      </c>
      <c r="H32">
        <v>7935633</v>
      </c>
      <c r="I32" t="s">
        <v>7</v>
      </c>
      <c r="L32" t="s">
        <v>16</v>
      </c>
      <c r="M32">
        <v>4.6105869999999998</v>
      </c>
      <c r="N32">
        <v>0.98597100000000004</v>
      </c>
      <c r="O32">
        <v>166.202564</v>
      </c>
      <c r="P32">
        <v>1.913592</v>
      </c>
      <c r="Q32">
        <v>2739.582778</v>
      </c>
      <c r="R32">
        <v>2944.620234</v>
      </c>
      <c r="S32">
        <v>18124465</v>
      </c>
      <c r="T32" t="s">
        <v>1</v>
      </c>
    </row>
    <row r="33" spans="2:20" x14ac:dyDescent="0.3">
      <c r="B33" t="s">
        <v>15</v>
      </c>
      <c r="C33">
        <v>0.70667999999999997</v>
      </c>
      <c r="D33">
        <v>26.264389999999999</v>
      </c>
      <c r="E33">
        <v>6.6925749999999997</v>
      </c>
      <c r="F33">
        <v>192.60308499999999</v>
      </c>
      <c r="G33">
        <v>230.59219400000001</v>
      </c>
      <c r="H33">
        <v>17975443</v>
      </c>
      <c r="I33" t="s">
        <v>13</v>
      </c>
      <c r="L33" t="s">
        <v>5</v>
      </c>
      <c r="M33">
        <v>4.6105729999999996</v>
      </c>
      <c r="N33">
        <v>0.88001300000000005</v>
      </c>
      <c r="O33">
        <v>154.99798899999999</v>
      </c>
      <c r="P33">
        <v>1.422804</v>
      </c>
      <c r="Q33">
        <v>2795.4689669999998</v>
      </c>
      <c r="R33">
        <v>2986.1346319999998</v>
      </c>
      <c r="S33">
        <v>15202290</v>
      </c>
      <c r="T33" t="s">
        <v>1</v>
      </c>
    </row>
    <row r="34" spans="2:20" x14ac:dyDescent="0.3">
      <c r="B34" t="s">
        <v>0</v>
      </c>
      <c r="C34">
        <v>0.23702599999999999</v>
      </c>
      <c r="D34">
        <v>22.785789000000001</v>
      </c>
      <c r="E34">
        <v>0.91068400000000005</v>
      </c>
      <c r="F34">
        <v>211.06742199999999</v>
      </c>
      <c r="G34">
        <v>238.520869</v>
      </c>
      <c r="H34">
        <v>4479785</v>
      </c>
      <c r="I34" t="s">
        <v>1</v>
      </c>
      <c r="L34" t="s">
        <v>9</v>
      </c>
      <c r="M34">
        <v>4.6131609999999998</v>
      </c>
      <c r="N34">
        <v>0.895868</v>
      </c>
      <c r="O34">
        <v>154.94026700000001</v>
      </c>
      <c r="P34">
        <v>1.6074360000000001</v>
      </c>
      <c r="Q34">
        <v>2811.7872900000002</v>
      </c>
      <c r="R34">
        <v>2999.2859400000002</v>
      </c>
      <c r="S34">
        <v>15720726</v>
      </c>
      <c r="T34" t="s">
        <v>1</v>
      </c>
    </row>
    <row r="35" spans="2:20" x14ac:dyDescent="0.3">
      <c r="B35" t="s">
        <v>5</v>
      </c>
      <c r="C35">
        <v>0.14868500000000001</v>
      </c>
      <c r="D35">
        <v>18.755604999999999</v>
      </c>
      <c r="E35">
        <v>0.52950399999999997</v>
      </c>
      <c r="F35">
        <v>219.671809</v>
      </c>
      <c r="G35">
        <v>242.29231999999999</v>
      </c>
      <c r="H35">
        <v>2844886</v>
      </c>
      <c r="I35" t="s">
        <v>1</v>
      </c>
      <c r="L35" t="s">
        <v>18</v>
      </c>
      <c r="M35">
        <v>4.6006809999999998</v>
      </c>
      <c r="N35">
        <v>0.95499699999999998</v>
      </c>
      <c r="O35">
        <v>165.285595</v>
      </c>
      <c r="P35">
        <v>1.7881530000000001</v>
      </c>
      <c r="Q35">
        <v>2813.0221150000002</v>
      </c>
      <c r="R35">
        <v>3017.9116509999999</v>
      </c>
      <c r="S35">
        <v>17574975</v>
      </c>
      <c r="T35" t="s">
        <v>1</v>
      </c>
    </row>
    <row r="36" spans="2:20" x14ac:dyDescent="0.3">
      <c r="B36" t="s">
        <v>12</v>
      </c>
      <c r="C36">
        <v>0.54257599999999995</v>
      </c>
      <c r="D36">
        <v>24.602271000000002</v>
      </c>
      <c r="E36">
        <v>5.544003</v>
      </c>
      <c r="F36">
        <v>226.69138599999999</v>
      </c>
      <c r="G36">
        <v>261.32655199999999</v>
      </c>
      <c r="H36">
        <v>14018568</v>
      </c>
      <c r="I36" t="s">
        <v>13</v>
      </c>
      <c r="L36" t="s">
        <v>0</v>
      </c>
      <c r="M36">
        <v>4.6105749999999999</v>
      </c>
      <c r="N36">
        <v>0.82578200000000002</v>
      </c>
      <c r="O36">
        <v>157.17319599999999</v>
      </c>
      <c r="P36">
        <v>1.4770399999999999</v>
      </c>
      <c r="Q36">
        <v>2845.2071030000002</v>
      </c>
      <c r="R36">
        <v>3037.8259360000002</v>
      </c>
      <c r="S36">
        <v>15679718</v>
      </c>
      <c r="T36" t="s">
        <v>1</v>
      </c>
    </row>
    <row r="37" spans="2:20" x14ac:dyDescent="0.3">
      <c r="B37" t="s">
        <v>17</v>
      </c>
      <c r="C37">
        <v>0.35137299999999999</v>
      </c>
      <c r="D37">
        <v>21.701460000000001</v>
      </c>
      <c r="E37">
        <v>2.7794539999999999</v>
      </c>
      <c r="F37">
        <v>236.50823700000001</v>
      </c>
      <c r="G37">
        <v>264.899317</v>
      </c>
      <c r="H37">
        <v>9753021</v>
      </c>
      <c r="I37" t="s">
        <v>13</v>
      </c>
      <c r="L37" t="s">
        <v>4</v>
      </c>
      <c r="M37">
        <v>4.6105879999999999</v>
      </c>
      <c r="N37">
        <v>1.1241270000000001</v>
      </c>
      <c r="O37">
        <v>174.224872</v>
      </c>
      <c r="P37">
        <v>2.0974949999999999</v>
      </c>
      <c r="Q37">
        <v>2882.5080370000001</v>
      </c>
      <c r="R37">
        <v>3093.9190370000001</v>
      </c>
      <c r="S37">
        <v>19473780</v>
      </c>
      <c r="T37" t="s">
        <v>1</v>
      </c>
    </row>
    <row r="38" spans="2:20" x14ac:dyDescent="0.3">
      <c r="C38">
        <f>MAX(C22:C37)</f>
        <v>0.70667999999999997</v>
      </c>
      <c r="D38">
        <f>MAX(D22:D37)</f>
        <v>32.167991999999998</v>
      </c>
      <c r="E38">
        <f t="shared" ref="E38" si="3">MAX(E22:E37)</f>
        <v>6.6925749999999997</v>
      </c>
      <c r="F38">
        <f t="shared" ref="F38" si="4">MAX(F22:F37)</f>
        <v>236.50823700000001</v>
      </c>
      <c r="G38">
        <f t="shared" ref="G38" si="5">MAX(G22:G37)</f>
        <v>264.899317</v>
      </c>
      <c r="H38">
        <f>SUM(H22:H37)</f>
        <v>94962732</v>
      </c>
      <c r="N38">
        <f>MAX(N22:N37)</f>
        <v>1.3564179999999999</v>
      </c>
      <c r="O38">
        <f>MAX(O22:O37)</f>
        <v>179.98860099999999</v>
      </c>
      <c r="P38">
        <f t="shared" ref="P38" si="6">MAX(P22:P37)</f>
        <v>4.0308060000000001</v>
      </c>
      <c r="Q38">
        <f t="shared" ref="Q38" si="7">MAX(Q22:Q37)</f>
        <v>2882.5080370000001</v>
      </c>
      <c r="R38">
        <f t="shared" ref="R38" si="8">MAX(R22:R37)</f>
        <v>3093.9190370000001</v>
      </c>
      <c r="S38">
        <f>SUM(S22:S37)</f>
        <v>364249996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7"/>
  <sheetViews>
    <sheetView topLeftCell="A4" workbookViewId="0">
      <selection activeCell="I38" sqref="I38"/>
    </sheetView>
  </sheetViews>
  <sheetFormatPr defaultRowHeight="16.5" x14ac:dyDescent="0.3"/>
  <sheetData>
    <row r="2" spans="2:10" x14ac:dyDescent="0.3">
      <c r="B2">
        <v>33</v>
      </c>
      <c r="C2" t="s">
        <v>4</v>
      </c>
      <c r="D2">
        <v>0.212732</v>
      </c>
      <c r="E2">
        <v>6.9760000000000004E-3</v>
      </c>
      <c r="F2">
        <v>6.9639999999999997E-3</v>
      </c>
      <c r="G2">
        <v>6.888E-3</v>
      </c>
      <c r="H2">
        <v>1.729889</v>
      </c>
      <c r="I2">
        <v>1818310</v>
      </c>
      <c r="J2" t="s">
        <v>1</v>
      </c>
    </row>
    <row r="3" spans="2:10" x14ac:dyDescent="0.3">
      <c r="C3" t="s">
        <v>18</v>
      </c>
      <c r="D3">
        <v>0.24756500000000001</v>
      </c>
      <c r="E3">
        <v>7.0720000000000002E-3</v>
      </c>
      <c r="F3">
        <v>6.8170000000000001E-3</v>
      </c>
      <c r="G3">
        <v>6.9610000000000002E-3</v>
      </c>
      <c r="H3">
        <v>1.9078809999999999</v>
      </c>
      <c r="I3">
        <v>2585933</v>
      </c>
      <c r="J3" t="s">
        <v>1</v>
      </c>
    </row>
    <row r="4" spans="2:10" x14ac:dyDescent="0.3">
      <c r="C4" t="s">
        <v>2</v>
      </c>
      <c r="D4">
        <v>0.29051500000000002</v>
      </c>
      <c r="E4">
        <v>7.2940000000000001E-3</v>
      </c>
      <c r="F4">
        <v>6.9680000000000002E-3</v>
      </c>
      <c r="G4">
        <v>7.1419999999999999E-3</v>
      </c>
      <c r="H4">
        <v>2.1576040000000001</v>
      </c>
      <c r="I4">
        <v>3433324</v>
      </c>
      <c r="J4" t="s">
        <v>1</v>
      </c>
    </row>
    <row r="5" spans="2:10" x14ac:dyDescent="0.3">
      <c r="C5" t="s">
        <v>5</v>
      </c>
      <c r="D5">
        <v>0.30340299999999998</v>
      </c>
      <c r="E5">
        <v>6.9249999999999997E-3</v>
      </c>
      <c r="F5">
        <v>6.7930000000000004E-3</v>
      </c>
      <c r="G5">
        <v>7.0600000000000003E-3</v>
      </c>
      <c r="H5">
        <v>2.3296380000000001</v>
      </c>
      <c r="I5">
        <v>3639616</v>
      </c>
      <c r="J5" t="s">
        <v>1</v>
      </c>
    </row>
    <row r="6" spans="2:10" x14ac:dyDescent="0.3">
      <c r="C6" t="s">
        <v>0</v>
      </c>
      <c r="D6">
        <v>0.369062</v>
      </c>
      <c r="E6">
        <v>7.1640000000000002E-3</v>
      </c>
      <c r="F6">
        <v>7.0809999999999996E-3</v>
      </c>
      <c r="G6">
        <v>7.0520000000000001E-3</v>
      </c>
      <c r="H6">
        <v>2.4017080000000002</v>
      </c>
      <c r="I6">
        <v>4926295</v>
      </c>
      <c r="J6" t="s">
        <v>1</v>
      </c>
    </row>
    <row r="7" spans="2:10" x14ac:dyDescent="0.3">
      <c r="C7" t="s">
        <v>9</v>
      </c>
      <c r="D7">
        <v>0.35092800000000002</v>
      </c>
      <c r="E7">
        <v>7.2199999999999999E-3</v>
      </c>
      <c r="F7">
        <v>7.0419999999999996E-3</v>
      </c>
      <c r="G7">
        <v>7.0239999999999999E-3</v>
      </c>
      <c r="H7">
        <v>2.5552679999999999</v>
      </c>
      <c r="I7">
        <v>4821896</v>
      </c>
      <c r="J7" t="s">
        <v>1</v>
      </c>
    </row>
    <row r="8" spans="2:10" x14ac:dyDescent="0.3">
      <c r="C8" t="s">
        <v>3</v>
      </c>
      <c r="D8">
        <v>1.472845</v>
      </c>
      <c r="E8">
        <v>6.9160000000000003E-3</v>
      </c>
      <c r="F8">
        <v>7.1590000000000004E-3</v>
      </c>
      <c r="G8">
        <v>7.2960000000000004E-3</v>
      </c>
      <c r="H8">
        <v>3.0487039999999999</v>
      </c>
      <c r="I8">
        <v>2206470</v>
      </c>
      <c r="J8" t="s">
        <v>1</v>
      </c>
    </row>
    <row r="9" spans="2:10" x14ac:dyDescent="0.3">
      <c r="C9" t="s">
        <v>16</v>
      </c>
      <c r="D9">
        <v>1.649119</v>
      </c>
      <c r="E9">
        <v>7.3749999999999996E-3</v>
      </c>
      <c r="F9">
        <v>7.0179999999999999E-3</v>
      </c>
      <c r="G9">
        <v>7.0990000000000003E-3</v>
      </c>
      <c r="H9">
        <v>4.1220239999999997</v>
      </c>
      <c r="I9">
        <v>6144269</v>
      </c>
      <c r="J9" t="s">
        <v>1</v>
      </c>
    </row>
    <row r="12" spans="2:10" x14ac:dyDescent="0.3">
      <c r="B12">
        <v>35</v>
      </c>
      <c r="C12" t="s">
        <v>18</v>
      </c>
      <c r="D12">
        <v>1.0162899999999999</v>
      </c>
      <c r="E12">
        <v>7.685E-3</v>
      </c>
      <c r="F12">
        <v>7.1250000000000003E-3</v>
      </c>
      <c r="G12">
        <v>7.175E-3</v>
      </c>
      <c r="H12">
        <v>4.9505590000000002</v>
      </c>
      <c r="I12">
        <v>8371519</v>
      </c>
      <c r="J12" t="s">
        <v>1</v>
      </c>
    </row>
    <row r="13" spans="2:10" x14ac:dyDescent="0.3">
      <c r="C13" t="s">
        <v>4</v>
      </c>
      <c r="D13">
        <v>0.89851999999999999</v>
      </c>
      <c r="E13">
        <v>7.7010000000000004E-3</v>
      </c>
      <c r="F13">
        <v>7.1890000000000001E-3</v>
      </c>
      <c r="G13">
        <v>7.2459999999999998E-3</v>
      </c>
      <c r="H13">
        <v>5.0017399999999999</v>
      </c>
      <c r="I13">
        <v>5881176</v>
      </c>
      <c r="J13" t="s">
        <v>1</v>
      </c>
    </row>
    <row r="14" spans="2:10" x14ac:dyDescent="0.3">
      <c r="C14" t="s">
        <v>2</v>
      </c>
      <c r="D14">
        <v>1.152666</v>
      </c>
      <c r="E14">
        <v>8.3700000000000007E-3</v>
      </c>
      <c r="F14">
        <v>7.3169999999999997E-3</v>
      </c>
      <c r="G14">
        <v>7.4320000000000002E-3</v>
      </c>
      <c r="H14">
        <v>7.6157349999999999</v>
      </c>
      <c r="I14">
        <v>11119706</v>
      </c>
      <c r="J14" t="s">
        <v>1</v>
      </c>
    </row>
    <row r="15" spans="2:10" x14ac:dyDescent="0.3">
      <c r="C15" t="s">
        <v>0</v>
      </c>
      <c r="D15">
        <v>1.4641930000000001</v>
      </c>
      <c r="E15">
        <v>9.4059999999999994E-3</v>
      </c>
      <c r="F15">
        <v>7.1910000000000003E-3</v>
      </c>
      <c r="G15">
        <v>7.1529999999999996E-3</v>
      </c>
      <c r="H15">
        <v>11.817218</v>
      </c>
      <c r="I15">
        <v>15909299</v>
      </c>
      <c r="J15" t="s">
        <v>1</v>
      </c>
    </row>
    <row r="16" spans="2:10" x14ac:dyDescent="0.3">
      <c r="C16" t="s">
        <v>9</v>
      </c>
      <c r="D16">
        <v>1.4416690000000001</v>
      </c>
      <c r="E16">
        <v>8.5389999999999997E-3</v>
      </c>
      <c r="F16">
        <v>7.1440000000000002E-3</v>
      </c>
      <c r="G16">
        <v>7.1149999999999998E-3</v>
      </c>
      <c r="H16">
        <v>12.601362</v>
      </c>
      <c r="I16">
        <v>15553711</v>
      </c>
      <c r="J16" t="s">
        <v>1</v>
      </c>
    </row>
    <row r="17" spans="2:19" x14ac:dyDescent="0.3">
      <c r="C17" t="s">
        <v>5</v>
      </c>
      <c r="D17">
        <v>1.2496499999999999</v>
      </c>
      <c r="E17">
        <v>8.4239999999999992E-3</v>
      </c>
      <c r="F17">
        <v>7.2880000000000002E-3</v>
      </c>
      <c r="G17">
        <v>7.2309999999999996E-3</v>
      </c>
      <c r="H17">
        <v>13.68749</v>
      </c>
      <c r="I17">
        <v>11742974</v>
      </c>
      <c r="J17" t="s">
        <v>1</v>
      </c>
    </row>
    <row r="18" spans="2:19" x14ac:dyDescent="0.3">
      <c r="C18" t="s">
        <v>3</v>
      </c>
      <c r="D18">
        <v>11.255686000000001</v>
      </c>
      <c r="E18">
        <v>7.5950000000000002E-3</v>
      </c>
      <c r="F18">
        <v>7.2839999999999997E-3</v>
      </c>
      <c r="G18">
        <v>7.1120000000000003E-3</v>
      </c>
      <c r="H18">
        <v>15.133134999999999</v>
      </c>
      <c r="I18">
        <v>7105359</v>
      </c>
      <c r="J18" t="s">
        <v>1</v>
      </c>
    </row>
    <row r="19" spans="2:19" x14ac:dyDescent="0.3">
      <c r="C19" t="s">
        <v>16</v>
      </c>
      <c r="D19">
        <v>11.887841</v>
      </c>
      <c r="E19">
        <v>1.0314E-2</v>
      </c>
      <c r="F19">
        <v>7.2170000000000003E-3</v>
      </c>
      <c r="G19">
        <v>7.1110000000000001E-3</v>
      </c>
      <c r="H19">
        <v>29.379738</v>
      </c>
      <c r="I19">
        <v>19877052</v>
      </c>
      <c r="J19" t="s">
        <v>1</v>
      </c>
    </row>
    <row r="21" spans="2:19" x14ac:dyDescent="0.3">
      <c r="B21">
        <v>43</v>
      </c>
      <c r="C21" s="5" t="s">
        <v>18</v>
      </c>
      <c r="D21">
        <v>0.178004</v>
      </c>
      <c r="E21">
        <v>7.6360000000000004E-3</v>
      </c>
      <c r="F21">
        <v>7.4050000000000001E-3</v>
      </c>
      <c r="G21">
        <v>7.4660000000000004E-3</v>
      </c>
      <c r="H21">
        <v>9.0887560000000001</v>
      </c>
      <c r="I21">
        <v>14222952</v>
      </c>
      <c r="J21" t="s">
        <v>1</v>
      </c>
      <c r="L21" t="s">
        <v>3</v>
      </c>
      <c r="M21">
        <v>0.107408</v>
      </c>
      <c r="N21">
        <v>8.6800000000000002E-3</v>
      </c>
      <c r="O21">
        <v>7.3940000000000004E-3</v>
      </c>
      <c r="P21">
        <v>7.5129999999999997E-3</v>
      </c>
      <c r="Q21">
        <v>8.6945979999999992</v>
      </c>
      <c r="R21">
        <v>10448138</v>
      </c>
      <c r="S21" t="s">
        <v>1</v>
      </c>
    </row>
    <row r="22" spans="2:19" x14ac:dyDescent="0.3">
      <c r="C22" t="s">
        <v>2</v>
      </c>
      <c r="D22">
        <v>0.19544400000000001</v>
      </c>
      <c r="E22">
        <v>8.6370000000000006E-3</v>
      </c>
      <c r="F22">
        <v>8.0230000000000006E-3</v>
      </c>
      <c r="G22">
        <v>7.4450000000000002E-3</v>
      </c>
      <c r="H22">
        <v>9.4191649999999996</v>
      </c>
      <c r="I22">
        <v>14913210</v>
      </c>
      <c r="J22" t="s">
        <v>1</v>
      </c>
      <c r="L22" t="s">
        <v>5</v>
      </c>
      <c r="M22">
        <v>0.12790899999999999</v>
      </c>
      <c r="N22">
        <v>8.3580000000000008E-3</v>
      </c>
      <c r="O22">
        <v>7.4819999999999999E-3</v>
      </c>
      <c r="P22">
        <v>7.4679999999999998E-3</v>
      </c>
      <c r="Q22">
        <v>9.8331320000000009</v>
      </c>
      <c r="R22">
        <v>13401606</v>
      </c>
      <c r="S22" t="s">
        <v>1</v>
      </c>
    </row>
    <row r="23" spans="2:19" x14ac:dyDescent="0.3">
      <c r="C23" t="s">
        <v>9</v>
      </c>
      <c r="D23">
        <v>0.22744600000000001</v>
      </c>
      <c r="E23">
        <v>7.9489999999999995E-3</v>
      </c>
      <c r="F23">
        <v>7.7169999999999999E-3</v>
      </c>
      <c r="G23">
        <v>7.7539999999999996E-3</v>
      </c>
      <c r="H23">
        <v>9.6034989999999993</v>
      </c>
      <c r="I23">
        <v>14902803</v>
      </c>
      <c r="J23" t="s">
        <v>1</v>
      </c>
      <c r="L23" t="s">
        <v>4</v>
      </c>
      <c r="M23">
        <v>0.120283</v>
      </c>
      <c r="N23">
        <v>9.0469999999999995E-3</v>
      </c>
      <c r="O23">
        <v>7.6670000000000002E-3</v>
      </c>
      <c r="P23">
        <v>7.9520000000000007E-3</v>
      </c>
      <c r="Q23">
        <v>10.054175000000001</v>
      </c>
      <c r="R23">
        <v>13062247</v>
      </c>
      <c r="S23" t="s">
        <v>1</v>
      </c>
    </row>
    <row r="24" spans="2:19" x14ac:dyDescent="0.3">
      <c r="C24" t="s">
        <v>5</v>
      </c>
      <c r="D24">
        <v>0.21476000000000001</v>
      </c>
      <c r="E24">
        <v>8.4239999999999992E-3</v>
      </c>
      <c r="F24">
        <v>7.4479999999999998E-3</v>
      </c>
      <c r="G24">
        <v>7.5189999999999996E-3</v>
      </c>
      <c r="H24">
        <v>9.8482959999999995</v>
      </c>
      <c r="I24">
        <v>13401247</v>
      </c>
      <c r="J24" t="s">
        <v>1</v>
      </c>
      <c r="L24" t="s">
        <v>18</v>
      </c>
      <c r="M24">
        <v>0.153055</v>
      </c>
      <c r="N24">
        <v>8.4430000000000009E-3</v>
      </c>
      <c r="O24">
        <v>7.5469999999999999E-3</v>
      </c>
      <c r="P24">
        <v>7.3800000000000003E-3</v>
      </c>
      <c r="Q24">
        <v>10.261979999999999</v>
      </c>
      <c r="R24">
        <v>14223182</v>
      </c>
      <c r="S24" t="s">
        <v>1</v>
      </c>
    </row>
    <row r="25" spans="2:19" x14ac:dyDescent="0.3">
      <c r="C25" t="s">
        <v>4</v>
      </c>
      <c r="D25">
        <v>0.21390500000000001</v>
      </c>
      <c r="E25">
        <v>8.8610000000000008E-3</v>
      </c>
      <c r="F25">
        <v>7.5319999999999996E-3</v>
      </c>
      <c r="G25">
        <v>7.3860000000000002E-3</v>
      </c>
      <c r="H25">
        <v>10.172616</v>
      </c>
      <c r="I25">
        <v>13062097</v>
      </c>
      <c r="J25" t="s">
        <v>1</v>
      </c>
      <c r="L25" t="s">
        <v>16</v>
      </c>
      <c r="M25">
        <v>0.16434499999999999</v>
      </c>
      <c r="N25">
        <v>8.6680000000000004E-3</v>
      </c>
      <c r="O25">
        <v>7.4209999999999996E-3</v>
      </c>
      <c r="P25">
        <v>7.3730000000000002E-3</v>
      </c>
      <c r="Q25">
        <v>10.878117</v>
      </c>
      <c r="R25">
        <v>15427475</v>
      </c>
      <c r="S25" t="s">
        <v>1</v>
      </c>
    </row>
    <row r="26" spans="2:19" x14ac:dyDescent="0.3">
      <c r="C26" t="s">
        <v>0</v>
      </c>
      <c r="D26">
        <v>0.183589</v>
      </c>
      <c r="E26">
        <v>8.9589999999999999E-3</v>
      </c>
      <c r="F26">
        <v>7.28E-3</v>
      </c>
      <c r="G26">
        <v>7.4650000000000003E-3</v>
      </c>
      <c r="H26">
        <v>12.128028</v>
      </c>
      <c r="I26">
        <v>16280519</v>
      </c>
      <c r="J26" t="s">
        <v>1</v>
      </c>
      <c r="L26" t="s">
        <v>2</v>
      </c>
      <c r="M26">
        <v>0.16636400000000001</v>
      </c>
      <c r="N26">
        <v>8.6569999999999998E-3</v>
      </c>
      <c r="O26">
        <v>7.5180000000000004E-3</v>
      </c>
      <c r="P26">
        <v>7.4999999999999997E-3</v>
      </c>
      <c r="Q26">
        <v>11.040561</v>
      </c>
      <c r="R26">
        <v>14913210</v>
      </c>
      <c r="S26" t="s">
        <v>1</v>
      </c>
    </row>
    <row r="27" spans="2:19" x14ac:dyDescent="0.3">
      <c r="C27" t="s">
        <v>3</v>
      </c>
      <c r="D27">
        <v>7.6347849999999999</v>
      </c>
      <c r="E27">
        <v>7.9000000000000008E-3</v>
      </c>
      <c r="F27">
        <v>7.5560000000000002E-3</v>
      </c>
      <c r="G27">
        <v>7.3369999999999998E-3</v>
      </c>
      <c r="H27">
        <v>15.683844000000001</v>
      </c>
      <c r="I27">
        <v>10420381</v>
      </c>
      <c r="J27" t="s">
        <v>1</v>
      </c>
      <c r="L27" t="s">
        <v>9</v>
      </c>
      <c r="M27">
        <v>0.133132</v>
      </c>
      <c r="N27">
        <v>9.2329999999999999E-3</v>
      </c>
      <c r="O27">
        <v>7.4320000000000002E-3</v>
      </c>
      <c r="P27">
        <v>7.5519999999999997E-3</v>
      </c>
      <c r="Q27">
        <v>11.606839000000001</v>
      </c>
      <c r="R27">
        <v>14902803</v>
      </c>
      <c r="S27" t="s">
        <v>1</v>
      </c>
    </row>
    <row r="28" spans="2:19" x14ac:dyDescent="0.3">
      <c r="C28" t="s">
        <v>16</v>
      </c>
      <c r="D28">
        <v>7.6381329999999998</v>
      </c>
      <c r="E28">
        <v>8.8050000000000003E-3</v>
      </c>
      <c r="F28">
        <v>7.4749999999999999E-3</v>
      </c>
      <c r="G28">
        <v>7.4349999999999998E-3</v>
      </c>
      <c r="H28">
        <v>18.260217999999998</v>
      </c>
      <c r="I28">
        <v>15427475</v>
      </c>
      <c r="J28" t="s">
        <v>1</v>
      </c>
      <c r="L28" t="s">
        <v>0</v>
      </c>
      <c r="M28">
        <v>0.16959299999999999</v>
      </c>
      <c r="N28">
        <v>9.2739999999999993E-3</v>
      </c>
      <c r="O28">
        <v>7.5069999999999998E-3</v>
      </c>
      <c r="P28">
        <v>7.5989999999999999E-3</v>
      </c>
      <c r="Q28">
        <v>12.054411999999999</v>
      </c>
      <c r="R28">
        <v>16280519</v>
      </c>
      <c r="S28" t="s">
        <v>1</v>
      </c>
    </row>
    <row r="30" spans="2:19" x14ac:dyDescent="0.3">
      <c r="B30">
        <v>45</v>
      </c>
      <c r="C30" t="s">
        <v>18</v>
      </c>
      <c r="D30">
        <v>0.231352</v>
      </c>
      <c r="E30">
        <v>1.7087999999999999E-2</v>
      </c>
      <c r="F30">
        <v>9.1380000000000003E-3</v>
      </c>
      <c r="G30">
        <v>7.522E-3</v>
      </c>
      <c r="H30">
        <v>78.362855999999994</v>
      </c>
      <c r="I30">
        <v>46036903</v>
      </c>
      <c r="J30" t="s">
        <v>1</v>
      </c>
    </row>
    <row r="31" spans="2:19" x14ac:dyDescent="0.3">
      <c r="C31" t="s">
        <v>5</v>
      </c>
      <c r="D31">
        <v>0.23141500000000001</v>
      </c>
      <c r="E31">
        <v>1.8787999999999999E-2</v>
      </c>
      <c r="F31">
        <v>9.7680000000000006E-3</v>
      </c>
      <c r="G31">
        <v>7.4790000000000004E-3</v>
      </c>
      <c r="H31">
        <v>84.982275999999999</v>
      </c>
      <c r="I31">
        <v>43282021</v>
      </c>
      <c r="J31" t="s">
        <v>1</v>
      </c>
    </row>
    <row r="32" spans="2:19" x14ac:dyDescent="0.3">
      <c r="C32" t="s">
        <v>4</v>
      </c>
      <c r="D32">
        <v>0.23146900000000001</v>
      </c>
      <c r="E32">
        <v>1.6254999999999999E-2</v>
      </c>
      <c r="F32">
        <v>9.9209999999999993E-3</v>
      </c>
      <c r="G32">
        <v>7.8340000000000007E-3</v>
      </c>
      <c r="H32">
        <v>86.068771999999996</v>
      </c>
      <c r="I32">
        <v>42270853</v>
      </c>
      <c r="J32" t="s">
        <v>1</v>
      </c>
    </row>
    <row r="33" spans="3:10" x14ac:dyDescent="0.3">
      <c r="C33" t="s">
        <v>2</v>
      </c>
      <c r="D33">
        <v>0.23164799999999999</v>
      </c>
      <c r="E33">
        <v>1.8518E-2</v>
      </c>
      <c r="F33">
        <v>9.783E-3</v>
      </c>
      <c r="G33">
        <v>7.3730000000000002E-3</v>
      </c>
      <c r="H33">
        <v>103.220028</v>
      </c>
      <c r="I33">
        <v>48266795</v>
      </c>
      <c r="J33" t="s">
        <v>1</v>
      </c>
    </row>
    <row r="34" spans="3:10" x14ac:dyDescent="0.3">
      <c r="C34" t="s">
        <v>9</v>
      </c>
      <c r="D34">
        <v>0.231684</v>
      </c>
      <c r="E34">
        <v>1.7343000000000001E-2</v>
      </c>
      <c r="F34">
        <v>9.7230000000000007E-3</v>
      </c>
      <c r="G34">
        <v>7.5599999999999999E-3</v>
      </c>
      <c r="H34">
        <v>108.715575</v>
      </c>
      <c r="I34">
        <v>48124117</v>
      </c>
      <c r="J34" t="s">
        <v>1</v>
      </c>
    </row>
    <row r="35" spans="3:10" x14ac:dyDescent="0.3">
      <c r="C35" t="s">
        <v>0</v>
      </c>
      <c r="D35">
        <v>0.24205499999999999</v>
      </c>
      <c r="E35">
        <v>1.8208999999999999E-2</v>
      </c>
      <c r="F35">
        <v>9.4039999999999992E-3</v>
      </c>
      <c r="G35">
        <v>7.456E-3</v>
      </c>
      <c r="H35">
        <v>121.17236699999999</v>
      </c>
      <c r="I35">
        <v>52577031</v>
      </c>
      <c r="J35" t="s">
        <v>1</v>
      </c>
    </row>
    <row r="36" spans="3:10" x14ac:dyDescent="0.3">
      <c r="C36" t="s">
        <v>3</v>
      </c>
      <c r="D36">
        <v>116.70114700000001</v>
      </c>
      <c r="E36">
        <v>1.1708E-2</v>
      </c>
      <c r="F36">
        <v>8.3330000000000001E-3</v>
      </c>
      <c r="G36">
        <v>7.4650000000000003E-3</v>
      </c>
      <c r="H36">
        <v>161.899295</v>
      </c>
      <c r="I36">
        <v>33581792</v>
      </c>
      <c r="J36" t="s">
        <v>1</v>
      </c>
    </row>
    <row r="37" spans="3:10" x14ac:dyDescent="0.3">
      <c r="C37" t="s">
        <v>16</v>
      </c>
      <c r="D37">
        <v>116.701103</v>
      </c>
      <c r="E37">
        <v>1.4569E-2</v>
      </c>
      <c r="F37">
        <v>9.8549999999999992E-3</v>
      </c>
      <c r="G37">
        <v>7.4409999999999997E-3</v>
      </c>
      <c r="H37">
        <v>207.67955799999999</v>
      </c>
      <c r="I37">
        <v>49939838</v>
      </c>
      <c r="J37" t="s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topLeftCell="A19" workbookViewId="0">
      <selection activeCell="A15" sqref="A15"/>
    </sheetView>
  </sheetViews>
  <sheetFormatPr defaultRowHeight="16.5" x14ac:dyDescent="0.3"/>
  <cols>
    <col min="1" max="7" width="9" style="49"/>
    <col min="8" max="8" width="9.5" style="49" bestFit="1" customWidth="1"/>
    <col min="9" max="16" width="9" style="49"/>
    <col min="17" max="17" width="10.5" style="49" bestFit="1" customWidth="1"/>
    <col min="18" max="16384" width="9" style="49"/>
  </cols>
  <sheetData>
    <row r="1" spans="1:18" x14ac:dyDescent="0.3">
      <c r="B1" s="49">
        <v>33</v>
      </c>
      <c r="K1" s="49">
        <v>43</v>
      </c>
    </row>
    <row r="2" spans="1:18" x14ac:dyDescent="0.3">
      <c r="A2" s="49">
        <v>4</v>
      </c>
      <c r="B2" s="49" t="s">
        <v>16</v>
      </c>
      <c r="C2" s="49">
        <v>0.32715100000000003</v>
      </c>
      <c r="D2" s="49">
        <v>5.7681230000000001</v>
      </c>
      <c r="E2" s="49">
        <v>8.4722419999999996</v>
      </c>
      <c r="F2" s="49">
        <v>22.161639000000001</v>
      </c>
      <c r="G2" s="49">
        <v>39.392704000000002</v>
      </c>
      <c r="H2" s="49">
        <v>8377255</v>
      </c>
      <c r="I2" s="49" t="s">
        <v>13</v>
      </c>
      <c r="K2" s="49" t="s">
        <v>2</v>
      </c>
      <c r="L2" s="49">
        <v>0.79204600000000003</v>
      </c>
      <c r="M2" s="49">
        <v>41.024673999999997</v>
      </c>
      <c r="N2" s="49">
        <v>5.6957110000000002</v>
      </c>
      <c r="O2" s="49">
        <v>228.49727899999999</v>
      </c>
      <c r="P2" s="49">
        <v>285.78308700000002</v>
      </c>
      <c r="Q2" s="49">
        <v>28322023</v>
      </c>
      <c r="R2" s="49" t="s">
        <v>13</v>
      </c>
    </row>
    <row r="3" spans="1:18" x14ac:dyDescent="0.3">
      <c r="B3" s="49" t="s">
        <v>2</v>
      </c>
      <c r="C3" s="49">
        <v>0.26273099999999999</v>
      </c>
      <c r="D3" s="49">
        <v>7.1438519999999999</v>
      </c>
      <c r="E3" s="49">
        <v>3.7905820000000001</v>
      </c>
      <c r="F3" s="49">
        <v>27.082677</v>
      </c>
      <c r="G3" s="49">
        <v>40.885682000000003</v>
      </c>
      <c r="H3" s="49">
        <v>8284584</v>
      </c>
      <c r="I3" s="49" t="s">
        <v>13</v>
      </c>
      <c r="K3" s="49" t="s">
        <v>0</v>
      </c>
      <c r="L3" s="49">
        <v>0.98718499999999998</v>
      </c>
      <c r="M3" s="49">
        <v>63.245786000000003</v>
      </c>
      <c r="N3" s="49">
        <v>9.0884520000000002</v>
      </c>
      <c r="O3" s="49">
        <v>214.16637900000001</v>
      </c>
      <c r="P3" s="49">
        <v>298.86707000000001</v>
      </c>
      <c r="Q3" s="49">
        <v>23622154</v>
      </c>
      <c r="R3" s="49" t="s">
        <v>7</v>
      </c>
    </row>
    <row r="4" spans="1:18" x14ac:dyDescent="0.3">
      <c r="B4" s="49" t="s">
        <v>0</v>
      </c>
      <c r="C4" s="49">
        <v>0.45087100000000002</v>
      </c>
      <c r="D4" s="49">
        <v>8.5334000000000003</v>
      </c>
      <c r="E4" s="49">
        <v>12.290043000000001</v>
      </c>
      <c r="F4" s="49">
        <v>17.73235</v>
      </c>
      <c r="G4" s="49">
        <v>42.122422</v>
      </c>
      <c r="H4" s="49">
        <v>7582126</v>
      </c>
      <c r="I4" s="49" t="s">
        <v>7</v>
      </c>
      <c r="K4" s="49" t="s">
        <v>9</v>
      </c>
      <c r="L4" s="49">
        <v>0.83866600000000002</v>
      </c>
      <c r="M4" s="49">
        <v>56.567838999999999</v>
      </c>
      <c r="N4" s="49">
        <v>5.9481580000000003</v>
      </c>
      <c r="O4" s="49">
        <v>252.957145</v>
      </c>
      <c r="P4" s="49">
        <v>327.29972500000002</v>
      </c>
      <c r="Q4" s="49">
        <v>18514652</v>
      </c>
      <c r="R4" s="49" t="s">
        <v>1</v>
      </c>
    </row>
    <row r="5" spans="1:18" x14ac:dyDescent="0.3">
      <c r="B5" s="49" t="s">
        <v>9</v>
      </c>
      <c r="C5" s="49">
        <v>0.305705</v>
      </c>
      <c r="D5" s="49">
        <v>9.0781220000000005</v>
      </c>
      <c r="E5" s="49">
        <v>6.0890870000000001</v>
      </c>
      <c r="F5" s="49">
        <v>28.590638999999999</v>
      </c>
      <c r="G5" s="49">
        <v>46.883465999999999</v>
      </c>
      <c r="H5" s="49">
        <v>5336024</v>
      </c>
      <c r="I5" s="49" t="s">
        <v>1</v>
      </c>
      <c r="K5" s="49" t="s">
        <v>16</v>
      </c>
      <c r="L5" s="49">
        <v>1.215079</v>
      </c>
      <c r="M5" s="49">
        <v>52.375954</v>
      </c>
      <c r="N5" s="49">
        <v>11.090833</v>
      </c>
      <c r="O5" s="49">
        <v>265.78553399999998</v>
      </c>
      <c r="P5" s="49">
        <v>342.46669400000002</v>
      </c>
      <c r="Q5" s="49">
        <v>42199871</v>
      </c>
      <c r="R5" s="49" t="s">
        <v>13</v>
      </c>
    </row>
    <row r="7" spans="1:18" x14ac:dyDescent="0.3">
      <c r="A7" s="49">
        <v>8</v>
      </c>
      <c r="B7" s="49" t="s">
        <v>2</v>
      </c>
      <c r="C7" s="49">
        <v>0.13449</v>
      </c>
      <c r="D7" s="49">
        <v>2.5624829999999998</v>
      </c>
      <c r="E7" s="49">
        <v>3.033623</v>
      </c>
      <c r="F7" s="49">
        <v>9.6148699999999998</v>
      </c>
      <c r="G7" s="49">
        <v>17.195477</v>
      </c>
      <c r="H7" s="49">
        <v>3625132</v>
      </c>
      <c r="I7" s="49" t="s">
        <v>13</v>
      </c>
      <c r="K7" s="49" t="s">
        <v>3</v>
      </c>
      <c r="L7" s="49">
        <v>0.52973199999999998</v>
      </c>
      <c r="M7" s="49">
        <v>26.771557999999999</v>
      </c>
      <c r="N7" s="49">
        <v>5.5306610000000003</v>
      </c>
      <c r="O7" s="49">
        <v>110.874568</v>
      </c>
      <c r="P7" s="49">
        <v>151.90158600000001</v>
      </c>
      <c r="Q7" s="49">
        <v>10939074</v>
      </c>
      <c r="R7" s="49" t="s">
        <v>1</v>
      </c>
    </row>
    <row r="8" spans="1:18" x14ac:dyDescent="0.3">
      <c r="B8" s="49" t="s">
        <v>3</v>
      </c>
      <c r="C8" s="49">
        <v>0.21848799999999999</v>
      </c>
      <c r="D8" s="49">
        <v>2.937551</v>
      </c>
      <c r="E8" s="49">
        <v>6.3830249999999999</v>
      </c>
      <c r="F8" s="49">
        <v>6.7454919999999996</v>
      </c>
      <c r="G8" s="49">
        <v>18.386244000000001</v>
      </c>
      <c r="H8" s="49">
        <v>3091917</v>
      </c>
      <c r="I8" s="49" t="s">
        <v>1</v>
      </c>
      <c r="K8" s="49" t="s">
        <v>16</v>
      </c>
      <c r="L8" s="49">
        <v>0.50960399999999995</v>
      </c>
      <c r="M8" s="49">
        <v>24.409625999999999</v>
      </c>
      <c r="N8" s="49">
        <v>4.0603699999999998</v>
      </c>
      <c r="O8" s="49">
        <v>123.41986300000001</v>
      </c>
      <c r="P8" s="49">
        <v>160.328114</v>
      </c>
      <c r="Q8" s="49">
        <v>18295108</v>
      </c>
      <c r="R8" s="49" t="s">
        <v>13</v>
      </c>
    </row>
    <row r="9" spans="1:18" x14ac:dyDescent="0.3">
      <c r="B9" s="49" t="s">
        <v>0</v>
      </c>
      <c r="C9" s="49">
        <v>0.17616299999999999</v>
      </c>
      <c r="D9" s="49">
        <v>3.329666</v>
      </c>
      <c r="E9" s="49">
        <v>3.0797099999999999</v>
      </c>
      <c r="F9" s="49">
        <v>10.435343</v>
      </c>
      <c r="G9" s="49">
        <v>19.082666</v>
      </c>
      <c r="H9" s="49">
        <v>5142519</v>
      </c>
      <c r="I9" s="49" t="s">
        <v>13</v>
      </c>
      <c r="K9" s="49" t="s">
        <v>0</v>
      </c>
      <c r="L9" s="49">
        <v>0.44292999999999999</v>
      </c>
      <c r="M9" s="49">
        <v>23.604528999999999</v>
      </c>
      <c r="N9" s="49">
        <v>3.387426</v>
      </c>
      <c r="O9" s="49">
        <v>130.86436900000001</v>
      </c>
      <c r="P9" s="49">
        <v>165.942725</v>
      </c>
      <c r="Q9" s="49">
        <v>16280519</v>
      </c>
      <c r="R9" s="49" t="s">
        <v>13</v>
      </c>
    </row>
    <row r="10" spans="1:18" x14ac:dyDescent="0.3">
      <c r="B10" s="49" t="s">
        <v>18</v>
      </c>
      <c r="C10" s="49">
        <v>0.18942300000000001</v>
      </c>
      <c r="D10" s="49">
        <v>3.590792</v>
      </c>
      <c r="E10" s="49">
        <v>5.6237219999999999</v>
      </c>
      <c r="F10" s="49">
        <v>7.9474410000000004</v>
      </c>
      <c r="G10" s="49">
        <v>19.374480999999999</v>
      </c>
      <c r="H10" s="49">
        <v>3118060</v>
      </c>
      <c r="I10" s="49" t="s">
        <v>7</v>
      </c>
      <c r="K10" s="49" t="s">
        <v>2</v>
      </c>
      <c r="L10" s="49">
        <v>0.495861</v>
      </c>
      <c r="M10" s="49">
        <v>24.221415</v>
      </c>
      <c r="N10" s="49">
        <v>4.0669370000000002</v>
      </c>
      <c r="O10" s="49">
        <v>131.74670699999999</v>
      </c>
      <c r="P10" s="49">
        <v>168.37563399999999</v>
      </c>
      <c r="Q10" s="49">
        <v>17612510</v>
      </c>
      <c r="R10" s="49" t="s">
        <v>13</v>
      </c>
    </row>
    <row r="11" spans="1:18" x14ac:dyDescent="0.3">
      <c r="B11" s="49" t="s">
        <v>4</v>
      </c>
      <c r="C11" s="49">
        <v>0.18052699999999999</v>
      </c>
      <c r="D11" s="49">
        <v>3.500715</v>
      </c>
      <c r="E11" s="49">
        <v>5.5358229999999997</v>
      </c>
      <c r="F11" s="49">
        <v>8.2288479999999993</v>
      </c>
      <c r="G11" s="49">
        <v>19.445315000000001</v>
      </c>
      <c r="H11" s="49">
        <v>2916048</v>
      </c>
      <c r="I11" s="49" t="s">
        <v>7</v>
      </c>
      <c r="K11" s="49" t="s">
        <v>5</v>
      </c>
      <c r="L11" s="49">
        <v>0.53994299999999995</v>
      </c>
      <c r="M11" s="49">
        <v>35.193505000000002</v>
      </c>
      <c r="N11" s="49">
        <v>4.5498909999999997</v>
      </c>
      <c r="O11" s="49">
        <v>119.885206</v>
      </c>
      <c r="P11" s="49">
        <v>168.56087600000001</v>
      </c>
      <c r="Q11" s="49">
        <v>12904426</v>
      </c>
      <c r="R11" s="49" t="s">
        <v>7</v>
      </c>
    </row>
    <row r="12" spans="1:18" x14ac:dyDescent="0.3">
      <c r="B12" s="49" t="s">
        <v>5</v>
      </c>
      <c r="C12" s="49">
        <v>0.181947</v>
      </c>
      <c r="D12" s="49">
        <v>5.6475619999999997</v>
      </c>
      <c r="E12" s="49">
        <v>3.9919470000000001</v>
      </c>
      <c r="F12" s="49">
        <v>15.748881000000001</v>
      </c>
      <c r="G12" s="49">
        <v>27.710417</v>
      </c>
      <c r="H12" s="49">
        <v>3338166</v>
      </c>
      <c r="I12" s="49" t="s">
        <v>7</v>
      </c>
      <c r="K12" s="49" t="s">
        <v>9</v>
      </c>
      <c r="L12" s="49">
        <v>0.41878100000000001</v>
      </c>
      <c r="M12" s="49">
        <v>28.389873000000001</v>
      </c>
      <c r="N12" s="49">
        <v>3.2119629999999999</v>
      </c>
      <c r="O12" s="49">
        <v>131.85162199999999</v>
      </c>
      <c r="P12" s="49">
        <v>171.82489200000001</v>
      </c>
      <c r="Q12" s="49">
        <v>9335870</v>
      </c>
      <c r="R12" s="49" t="s">
        <v>1</v>
      </c>
    </row>
    <row r="13" spans="1:18" x14ac:dyDescent="0.3">
      <c r="B13" s="49" t="s">
        <v>9</v>
      </c>
      <c r="C13" s="49">
        <v>0.132742</v>
      </c>
      <c r="D13" s="49">
        <v>5.8274229999999996</v>
      </c>
      <c r="E13" s="49">
        <v>1.6000589999999999</v>
      </c>
      <c r="F13" s="49">
        <v>19.350522999999999</v>
      </c>
      <c r="G13" s="49">
        <v>28.980991</v>
      </c>
      <c r="H13" s="49">
        <v>2700406</v>
      </c>
      <c r="I13" s="49" t="s">
        <v>1</v>
      </c>
      <c r="K13" s="49" t="s">
        <v>4</v>
      </c>
      <c r="L13" s="49">
        <v>0.55583199999999999</v>
      </c>
      <c r="M13" s="49">
        <v>37.024892000000001</v>
      </c>
      <c r="N13" s="49">
        <v>4.7471829999999997</v>
      </c>
      <c r="O13" s="49">
        <v>133.49432899999999</v>
      </c>
      <c r="P13" s="49">
        <v>184.34240600000001</v>
      </c>
      <c r="Q13" s="49">
        <v>13091595</v>
      </c>
      <c r="R13" s="49" t="s">
        <v>7</v>
      </c>
    </row>
    <row r="14" spans="1:18" x14ac:dyDescent="0.3">
      <c r="B14" s="49" t="s">
        <v>16</v>
      </c>
      <c r="C14" s="49">
        <v>0.18042900000000001</v>
      </c>
      <c r="D14" s="49">
        <v>5.1471960000000001</v>
      </c>
      <c r="E14" s="49">
        <v>3.0269529999999998</v>
      </c>
      <c r="F14" s="49">
        <v>20.968717000000002</v>
      </c>
      <c r="G14" s="49">
        <v>31.514939999999999</v>
      </c>
      <c r="H14" s="49">
        <v>5647741</v>
      </c>
      <c r="I14" s="49" t="s">
        <v>13</v>
      </c>
      <c r="K14" s="49" t="s">
        <v>18</v>
      </c>
      <c r="L14" s="49">
        <v>0.58662099999999995</v>
      </c>
      <c r="M14" s="49">
        <v>39.825366000000002</v>
      </c>
      <c r="N14" s="49">
        <v>4.7477010000000002</v>
      </c>
      <c r="O14" s="49">
        <v>135.607755</v>
      </c>
      <c r="P14" s="49">
        <v>189.58100200000001</v>
      </c>
      <c r="Q14" s="49">
        <v>14200078</v>
      </c>
      <c r="R14" s="49" t="s">
        <v>7</v>
      </c>
    </row>
    <row r="16" spans="1:18" x14ac:dyDescent="0.3">
      <c r="A16" s="49">
        <v>12</v>
      </c>
      <c r="B16" s="49" t="s">
        <v>6</v>
      </c>
      <c r="C16" s="49">
        <v>9.8971000000000003E-2</v>
      </c>
      <c r="D16" s="49">
        <v>1.3140689999999999</v>
      </c>
      <c r="E16" s="49">
        <v>3.0664690000000001</v>
      </c>
      <c r="F16" s="49">
        <v>2.4488479999999999</v>
      </c>
      <c r="G16" s="49">
        <v>8.5648040000000005</v>
      </c>
      <c r="H16" s="49">
        <v>1529038</v>
      </c>
      <c r="I16" s="49" t="s">
        <v>7</v>
      </c>
      <c r="K16" s="49" t="s">
        <v>16</v>
      </c>
      <c r="L16" s="49">
        <v>0.13871600000000001</v>
      </c>
      <c r="M16" s="49">
        <v>8.5506930000000008</v>
      </c>
      <c r="N16" s="49">
        <v>1.092935</v>
      </c>
      <c r="O16" s="49">
        <v>35.768704</v>
      </c>
      <c r="P16" s="49">
        <v>51.245755000000003</v>
      </c>
      <c r="Q16" s="49">
        <v>3075593</v>
      </c>
      <c r="R16" s="49" t="s">
        <v>1</v>
      </c>
    </row>
    <row r="17" spans="1:18" x14ac:dyDescent="0.3">
      <c r="B17" s="49" t="s">
        <v>11</v>
      </c>
      <c r="C17" s="49">
        <v>8.8406999999999999E-2</v>
      </c>
      <c r="D17" s="49">
        <v>1.2548950000000001</v>
      </c>
      <c r="E17" s="49">
        <v>3.0792449999999998</v>
      </c>
      <c r="F17" s="49">
        <v>2.824989</v>
      </c>
      <c r="G17" s="49">
        <v>8.8392990000000005</v>
      </c>
      <c r="H17" s="49">
        <v>1332197</v>
      </c>
      <c r="I17" s="49" t="s">
        <v>7</v>
      </c>
      <c r="K17" s="49" t="s">
        <v>0</v>
      </c>
      <c r="L17" s="49">
        <v>0.232573</v>
      </c>
      <c r="M17" s="49">
        <v>16.116976000000001</v>
      </c>
      <c r="N17" s="49">
        <v>1.614352</v>
      </c>
      <c r="O17" s="49">
        <v>74.142045999999993</v>
      </c>
      <c r="P17" s="49">
        <v>98.608243000000002</v>
      </c>
      <c r="Q17" s="49">
        <v>5281082</v>
      </c>
      <c r="R17" s="49" t="s">
        <v>1</v>
      </c>
    </row>
    <row r="18" spans="1:18" x14ac:dyDescent="0.3">
      <c r="B18" s="49" t="s">
        <v>0</v>
      </c>
      <c r="C18" s="49">
        <v>9.9433999999999995E-2</v>
      </c>
      <c r="D18" s="49">
        <v>2.6721409999999999</v>
      </c>
      <c r="E18" s="49">
        <v>1.5452650000000001</v>
      </c>
      <c r="F18" s="49">
        <v>5.5477049999999997</v>
      </c>
      <c r="G18" s="49">
        <v>11.628235999999999</v>
      </c>
      <c r="H18" s="49">
        <v>1829108</v>
      </c>
      <c r="I18" s="49" t="s">
        <v>1</v>
      </c>
      <c r="K18" s="49" t="s">
        <v>9</v>
      </c>
      <c r="L18" s="49">
        <v>0.24473800000000001</v>
      </c>
      <c r="M18" s="49">
        <v>16.337204</v>
      </c>
      <c r="N18" s="49">
        <v>1.7446820000000001</v>
      </c>
      <c r="O18" s="49">
        <v>75.597036000000003</v>
      </c>
      <c r="P18" s="49">
        <v>100.464986</v>
      </c>
      <c r="Q18" s="49">
        <v>5395628</v>
      </c>
      <c r="R18" s="49" t="s">
        <v>1</v>
      </c>
    </row>
    <row r="19" spans="1:18" x14ac:dyDescent="0.3">
      <c r="B19" s="49" t="s">
        <v>3</v>
      </c>
      <c r="C19" s="49">
        <v>0.145644</v>
      </c>
      <c r="D19" s="49">
        <v>2.197962</v>
      </c>
      <c r="E19" s="49">
        <v>3.181711</v>
      </c>
      <c r="F19" s="49">
        <v>6.4877640000000003</v>
      </c>
      <c r="G19" s="49">
        <v>13.926920000000001</v>
      </c>
      <c r="H19" s="49">
        <v>3778362</v>
      </c>
      <c r="I19" s="49" t="s">
        <v>13</v>
      </c>
      <c r="K19" s="49" t="s">
        <v>4</v>
      </c>
      <c r="L19" s="49">
        <v>0.40678300000000001</v>
      </c>
      <c r="M19" s="49">
        <v>16.175723000000001</v>
      </c>
      <c r="N19" s="49">
        <v>3.710385</v>
      </c>
      <c r="O19" s="49">
        <v>77.324860999999999</v>
      </c>
      <c r="P19" s="49">
        <v>104.762062</v>
      </c>
      <c r="Q19" s="49">
        <v>13331240</v>
      </c>
      <c r="R19" s="49" t="s">
        <v>13</v>
      </c>
    </row>
    <row r="20" spans="1:18" x14ac:dyDescent="0.3">
      <c r="B20" s="49" t="s">
        <v>8</v>
      </c>
      <c r="C20" s="49">
        <v>0.12461800000000001</v>
      </c>
      <c r="D20" s="49">
        <v>2.997665</v>
      </c>
      <c r="E20" s="49">
        <v>3.0887190000000002</v>
      </c>
      <c r="F20" s="49">
        <v>6.835604</v>
      </c>
      <c r="G20" s="49">
        <v>14.872055</v>
      </c>
      <c r="H20" s="49">
        <v>2215070</v>
      </c>
      <c r="I20" s="49" t="s">
        <v>7</v>
      </c>
      <c r="K20" s="49" t="s">
        <v>3</v>
      </c>
      <c r="L20" s="49">
        <v>0.377191</v>
      </c>
      <c r="M20" s="49">
        <v>17.452188</v>
      </c>
      <c r="N20" s="49">
        <v>3.4268190000000001</v>
      </c>
      <c r="O20" s="49">
        <v>92.373194999999996</v>
      </c>
      <c r="P20" s="49">
        <v>120.74367100000001</v>
      </c>
      <c r="Q20" s="49">
        <v>12817603</v>
      </c>
      <c r="R20" s="49" t="s">
        <v>13</v>
      </c>
    </row>
    <row r="21" spans="1:18" x14ac:dyDescent="0.3">
      <c r="B21" s="49" t="s">
        <v>2</v>
      </c>
      <c r="C21" s="49">
        <v>9.3076999999999993E-2</v>
      </c>
      <c r="D21" s="49">
        <v>2.856379</v>
      </c>
      <c r="E21" s="49">
        <v>2.1446339999999999</v>
      </c>
      <c r="F21" s="49">
        <v>8.2026570000000003</v>
      </c>
      <c r="G21" s="49">
        <v>15.026821</v>
      </c>
      <c r="H21" s="49">
        <v>1577371</v>
      </c>
      <c r="I21" s="49" t="s">
        <v>1</v>
      </c>
      <c r="K21" s="49" t="s">
        <v>18</v>
      </c>
      <c r="L21" s="49">
        <v>0.404893</v>
      </c>
      <c r="M21" s="49">
        <v>19.274453000000001</v>
      </c>
      <c r="N21" s="49">
        <v>3.154658</v>
      </c>
      <c r="O21" s="49">
        <v>96.304491999999996</v>
      </c>
      <c r="P21" s="49">
        <v>126.485803</v>
      </c>
      <c r="Q21" s="49">
        <v>14088898</v>
      </c>
      <c r="R21" s="49" t="s">
        <v>13</v>
      </c>
    </row>
    <row r="22" spans="1:18" x14ac:dyDescent="0.3">
      <c r="B22" s="49" t="s">
        <v>18</v>
      </c>
      <c r="C22" s="49">
        <v>0.13150800000000001</v>
      </c>
      <c r="D22" s="49">
        <v>2.5271849999999998</v>
      </c>
      <c r="E22" s="49">
        <v>3.1317270000000001</v>
      </c>
      <c r="F22" s="49">
        <v>9.5317550000000004</v>
      </c>
      <c r="G22" s="49">
        <v>17.193147</v>
      </c>
      <c r="H22" s="49">
        <v>3407722</v>
      </c>
      <c r="I22" s="49" t="s">
        <v>13</v>
      </c>
      <c r="K22" s="49" t="s">
        <v>2</v>
      </c>
      <c r="L22" s="49">
        <v>0.30927300000000002</v>
      </c>
      <c r="M22" s="49">
        <v>21.270581</v>
      </c>
      <c r="N22" s="49">
        <v>2.023692</v>
      </c>
      <c r="O22" s="49">
        <v>98.832426999999996</v>
      </c>
      <c r="P22" s="49">
        <v>129.50151500000001</v>
      </c>
      <c r="Q22" s="49">
        <v>6721729</v>
      </c>
      <c r="R22" s="49" t="s">
        <v>1</v>
      </c>
    </row>
    <row r="23" spans="1:18" x14ac:dyDescent="0.3">
      <c r="B23" s="49" t="s">
        <v>4</v>
      </c>
      <c r="C23" s="49">
        <v>0.131718</v>
      </c>
      <c r="D23" s="49">
        <v>2.5307279999999999</v>
      </c>
      <c r="E23" s="49">
        <v>3.127148</v>
      </c>
      <c r="F23" s="49">
        <v>9.659027</v>
      </c>
      <c r="G23" s="49">
        <v>17.324619999999999</v>
      </c>
      <c r="H23" s="49">
        <v>3447796</v>
      </c>
      <c r="I23" s="49" t="s">
        <v>13</v>
      </c>
      <c r="K23" s="49" t="s">
        <v>5</v>
      </c>
      <c r="L23" s="49">
        <v>0.40077600000000002</v>
      </c>
      <c r="M23" s="49">
        <v>18.541087000000001</v>
      </c>
      <c r="N23" s="49">
        <v>3.426431</v>
      </c>
      <c r="O23" s="49">
        <v>100.532859</v>
      </c>
      <c r="P23" s="49">
        <v>130.161517</v>
      </c>
      <c r="Q23" s="49">
        <v>13545307</v>
      </c>
      <c r="R23" s="49" t="s">
        <v>13</v>
      </c>
    </row>
    <row r="24" spans="1:18" x14ac:dyDescent="0.3">
      <c r="B24" s="49" t="s">
        <v>10</v>
      </c>
      <c r="C24" s="49">
        <v>0.12859499999999999</v>
      </c>
      <c r="D24" s="49">
        <v>3.681781</v>
      </c>
      <c r="E24" s="49">
        <v>3.056276</v>
      </c>
      <c r="F24" s="49">
        <v>10.281143999999999</v>
      </c>
      <c r="G24" s="49">
        <v>19.021775000000002</v>
      </c>
      <c r="H24" s="49">
        <v>2313521</v>
      </c>
      <c r="I24" s="49" t="s">
        <v>7</v>
      </c>
      <c r="K24" s="49" t="s">
        <v>10</v>
      </c>
      <c r="L24" s="49">
        <v>0.415547</v>
      </c>
      <c r="M24" s="49">
        <v>27.193735</v>
      </c>
      <c r="N24" s="49">
        <v>3.3568530000000001</v>
      </c>
      <c r="O24" s="49">
        <v>93.160062999999994</v>
      </c>
      <c r="P24" s="49">
        <v>131.63836800000001</v>
      </c>
      <c r="Q24" s="49">
        <v>9757488</v>
      </c>
      <c r="R24" s="49" t="s">
        <v>7</v>
      </c>
    </row>
    <row r="25" spans="1:18" x14ac:dyDescent="0.3">
      <c r="B25" s="49" t="s">
        <v>5</v>
      </c>
      <c r="C25" s="49">
        <v>0.14779900000000001</v>
      </c>
      <c r="D25" s="49">
        <v>3.055571</v>
      </c>
      <c r="E25" s="49">
        <v>3.1299380000000001</v>
      </c>
      <c r="F25" s="49">
        <v>11.796298999999999</v>
      </c>
      <c r="G25" s="49">
        <v>20.09591</v>
      </c>
      <c r="H25" s="49">
        <v>3930775</v>
      </c>
      <c r="I25" s="49" t="s">
        <v>13</v>
      </c>
      <c r="K25" s="49" t="s">
        <v>6</v>
      </c>
      <c r="L25" s="49">
        <v>0.40864</v>
      </c>
      <c r="M25" s="49">
        <v>26.277598999999999</v>
      </c>
      <c r="N25" s="49">
        <v>3.612247</v>
      </c>
      <c r="O25" s="49">
        <v>94.678146999999996</v>
      </c>
      <c r="P25" s="49">
        <v>132.39586800000001</v>
      </c>
      <c r="Q25" s="49">
        <v>9391481</v>
      </c>
      <c r="R25" s="49" t="s">
        <v>7</v>
      </c>
    </row>
    <row r="26" spans="1:18" x14ac:dyDescent="0.3">
      <c r="B26" s="49" t="s">
        <v>16</v>
      </c>
      <c r="C26" s="49">
        <v>9.1966999999999993E-2</v>
      </c>
      <c r="D26" s="49">
        <v>4.9344380000000001</v>
      </c>
      <c r="E26" s="49">
        <v>0.92100300000000002</v>
      </c>
      <c r="F26" s="49">
        <v>14.550079</v>
      </c>
      <c r="G26" s="49">
        <v>22.370145999999998</v>
      </c>
      <c r="H26" s="49">
        <v>2001680</v>
      </c>
      <c r="I26" s="49" t="s">
        <v>1</v>
      </c>
      <c r="K26" s="49" t="s">
        <v>8</v>
      </c>
      <c r="L26" s="49">
        <v>0.41882599999999998</v>
      </c>
      <c r="M26" s="49">
        <v>27.777439999999999</v>
      </c>
      <c r="N26" s="49">
        <v>3.354244</v>
      </c>
      <c r="O26" s="49">
        <v>94.968836999999994</v>
      </c>
      <c r="P26" s="49">
        <v>134.080747</v>
      </c>
      <c r="Q26" s="49">
        <v>9891269</v>
      </c>
      <c r="R26" s="49" t="s">
        <v>7</v>
      </c>
    </row>
    <row r="27" spans="1:18" x14ac:dyDescent="0.3">
      <c r="B27" s="49" t="s">
        <v>9</v>
      </c>
      <c r="C27" s="49">
        <v>0.11100599999999999</v>
      </c>
      <c r="D27" s="49">
        <v>5.1913729999999996</v>
      </c>
      <c r="E27" s="49">
        <v>1.5428360000000001</v>
      </c>
      <c r="F27" s="49">
        <v>15.811928999999999</v>
      </c>
      <c r="G27" s="49">
        <v>24.602853</v>
      </c>
      <c r="H27" s="49">
        <v>2217349</v>
      </c>
      <c r="I27" s="49" t="s">
        <v>1</v>
      </c>
      <c r="K27" s="49" t="s">
        <v>11</v>
      </c>
      <c r="L27" s="49">
        <v>0.38986900000000002</v>
      </c>
      <c r="M27" s="49">
        <v>28.620892999999999</v>
      </c>
      <c r="N27" s="49">
        <v>3.0874199999999998</v>
      </c>
      <c r="O27" s="49">
        <v>107.82629300000001</v>
      </c>
      <c r="P27" s="49">
        <v>147.42057299999999</v>
      </c>
      <c r="Q27" s="49">
        <v>9368715</v>
      </c>
      <c r="R27" s="49" t="s">
        <v>7</v>
      </c>
    </row>
    <row r="29" spans="1:18" x14ac:dyDescent="0.3">
      <c r="A29" s="49">
        <v>16</v>
      </c>
      <c r="B29" s="49" t="s">
        <v>3</v>
      </c>
      <c r="C29" s="49">
        <v>5.0025E-2</v>
      </c>
      <c r="D29" s="49">
        <v>1.3093999999999999</v>
      </c>
      <c r="E29" s="49">
        <v>0.95711800000000002</v>
      </c>
      <c r="F29" s="49">
        <v>4.388414</v>
      </c>
      <c r="G29" s="49">
        <v>8.9519169999999999</v>
      </c>
      <c r="H29" s="49">
        <v>1399844</v>
      </c>
      <c r="I29" s="49" t="s">
        <v>13</v>
      </c>
    </row>
    <row r="30" spans="1:18" x14ac:dyDescent="0.3">
      <c r="B30" s="49" t="s">
        <v>2</v>
      </c>
      <c r="C30" s="49">
        <v>4.3784999999999998E-2</v>
      </c>
      <c r="D30" s="49">
        <v>1.1094949999999999</v>
      </c>
      <c r="E30" s="49">
        <v>1.235222</v>
      </c>
      <c r="F30" s="49">
        <v>4.846495</v>
      </c>
      <c r="G30" s="49">
        <v>9.4469560000000001</v>
      </c>
      <c r="H30" s="49">
        <v>1133442</v>
      </c>
      <c r="I30" s="49" t="s">
        <v>13</v>
      </c>
    </row>
    <row r="31" spans="1:18" x14ac:dyDescent="0.3">
      <c r="B31" s="49" t="s">
        <v>4</v>
      </c>
      <c r="C31" s="49">
        <v>5.8965999999999998E-2</v>
      </c>
      <c r="D31" s="49">
        <v>1.757029</v>
      </c>
      <c r="E31" s="49">
        <v>1.387831</v>
      </c>
      <c r="F31" s="49">
        <v>4.532089</v>
      </c>
      <c r="G31" s="49">
        <v>9.965522</v>
      </c>
      <c r="H31" s="49">
        <v>1076457</v>
      </c>
      <c r="I31" s="49" t="s">
        <v>7</v>
      </c>
    </row>
    <row r="32" spans="1:18" x14ac:dyDescent="0.3">
      <c r="B32" s="49" t="s">
        <v>5</v>
      </c>
      <c r="C32" s="49">
        <v>4.2719E-2</v>
      </c>
      <c r="D32" s="49">
        <v>1.451722</v>
      </c>
      <c r="E32" s="49">
        <v>0.56403099999999995</v>
      </c>
      <c r="F32" s="49">
        <v>5.68858</v>
      </c>
      <c r="G32" s="49">
        <v>9.9690379999999994</v>
      </c>
      <c r="H32" s="49">
        <v>1029046</v>
      </c>
      <c r="I32" s="49" t="s">
        <v>13</v>
      </c>
    </row>
    <row r="33" spans="1:9" x14ac:dyDescent="0.3">
      <c r="B33" s="49" t="s">
        <v>8</v>
      </c>
      <c r="C33" s="49">
        <v>6.3022999999999996E-2</v>
      </c>
      <c r="D33" s="49">
        <v>1.5184880000000001</v>
      </c>
      <c r="E33" s="49">
        <v>0.69768300000000005</v>
      </c>
      <c r="F33" s="49">
        <v>6.2201009999999997</v>
      </c>
      <c r="G33" s="49">
        <v>10.803485999999999</v>
      </c>
      <c r="H33" s="49">
        <v>1324890</v>
      </c>
      <c r="I33" s="49" t="s">
        <v>13</v>
      </c>
    </row>
    <row r="34" spans="1:9" x14ac:dyDescent="0.3">
      <c r="B34" s="49" t="s">
        <v>9</v>
      </c>
      <c r="C34" s="49">
        <v>3.7340999999999999E-2</v>
      </c>
      <c r="D34" s="49">
        <v>1.87504</v>
      </c>
      <c r="E34" s="49">
        <v>0.320301</v>
      </c>
      <c r="F34" s="49">
        <v>6.5884179999999999</v>
      </c>
      <c r="G34" s="49">
        <v>11.043642999999999</v>
      </c>
      <c r="H34" s="49">
        <v>794705</v>
      </c>
      <c r="I34" s="49" t="s">
        <v>1</v>
      </c>
    </row>
    <row r="35" spans="1:9" x14ac:dyDescent="0.3">
      <c r="B35" s="49" t="s">
        <v>0</v>
      </c>
      <c r="C35" s="49">
        <v>7.1167999999999995E-2</v>
      </c>
      <c r="D35" s="49">
        <v>2.1081210000000001</v>
      </c>
      <c r="E35" s="49">
        <v>0.95502799999999999</v>
      </c>
      <c r="F35" s="49">
        <v>5.6735160000000002</v>
      </c>
      <c r="G35" s="49">
        <v>11.112057</v>
      </c>
      <c r="H35" s="49">
        <v>1360359</v>
      </c>
      <c r="I35" s="49" t="s">
        <v>1</v>
      </c>
    </row>
    <row r="36" spans="1:9" x14ac:dyDescent="0.3">
      <c r="B36" s="49" t="s">
        <v>18</v>
      </c>
      <c r="C36" s="49">
        <v>4.0082E-2</v>
      </c>
      <c r="D36" s="49">
        <v>2.0434320000000001</v>
      </c>
      <c r="E36" s="49">
        <v>0.34005200000000002</v>
      </c>
      <c r="F36" s="49">
        <v>6.7414630000000004</v>
      </c>
      <c r="G36" s="49">
        <v>11.401603</v>
      </c>
      <c r="H36" s="49">
        <v>856162</v>
      </c>
      <c r="I36" s="49" t="s">
        <v>1</v>
      </c>
    </row>
    <row r="37" spans="1:9" x14ac:dyDescent="0.3">
      <c r="B37" s="49" t="s">
        <v>16</v>
      </c>
      <c r="C37" s="49">
        <v>5.0595000000000001E-2</v>
      </c>
      <c r="D37" s="49">
        <v>2.8078569999999998</v>
      </c>
      <c r="E37" s="49">
        <v>0.41381499999999999</v>
      </c>
      <c r="F37" s="49">
        <v>7.5868609999999999</v>
      </c>
      <c r="G37" s="49">
        <v>13.171431</v>
      </c>
      <c r="H37" s="49">
        <v>953267</v>
      </c>
      <c r="I37" s="49" t="s">
        <v>7</v>
      </c>
    </row>
    <row r="38" spans="1:9" x14ac:dyDescent="0.3">
      <c r="B38" s="49" t="s">
        <v>11</v>
      </c>
      <c r="C38" s="49">
        <v>9.6585000000000004E-2</v>
      </c>
      <c r="D38" s="49">
        <v>2.6431089999999999</v>
      </c>
      <c r="E38" s="49">
        <v>1.908955</v>
      </c>
      <c r="F38" s="49">
        <v>8.1116569999999992</v>
      </c>
      <c r="G38" s="49">
        <v>15.141832000000001</v>
      </c>
      <c r="H38" s="49">
        <v>1664025</v>
      </c>
      <c r="I38" s="49" t="s">
        <v>1</v>
      </c>
    </row>
    <row r="39" spans="1:9" x14ac:dyDescent="0.3">
      <c r="B39" s="49" t="s">
        <v>6</v>
      </c>
      <c r="C39" s="49">
        <v>0.14174600000000001</v>
      </c>
      <c r="D39" s="49">
        <v>3.448512</v>
      </c>
      <c r="E39" s="49">
        <v>3.1793179999999999</v>
      </c>
      <c r="F39" s="49">
        <v>6.1883470000000003</v>
      </c>
      <c r="G39" s="49">
        <v>15.428588</v>
      </c>
      <c r="H39" s="49">
        <v>2273521</v>
      </c>
      <c r="I39" s="49" t="s">
        <v>7</v>
      </c>
    </row>
    <row r="40" spans="1:9" x14ac:dyDescent="0.3">
      <c r="B40" s="49" t="s">
        <v>10</v>
      </c>
      <c r="C40" s="49">
        <v>0.108061</v>
      </c>
      <c r="D40" s="49">
        <v>3.7518199999999999</v>
      </c>
      <c r="E40" s="49">
        <v>2.017407</v>
      </c>
      <c r="F40" s="49">
        <v>9.6569710000000004</v>
      </c>
      <c r="G40" s="49">
        <v>17.958151000000001</v>
      </c>
      <c r="H40" s="49">
        <v>1688568</v>
      </c>
      <c r="I40" s="49" t="s">
        <v>7</v>
      </c>
    </row>
    <row r="41" spans="1:9" x14ac:dyDescent="0.3">
      <c r="B41" s="49" t="s">
        <v>14</v>
      </c>
      <c r="C41" s="49">
        <v>0.18606300000000001</v>
      </c>
      <c r="D41" s="49">
        <v>3.1611500000000001</v>
      </c>
      <c r="E41" s="49">
        <v>4.9459150000000003</v>
      </c>
      <c r="F41" s="49">
        <v>11.650976</v>
      </c>
      <c r="G41" s="49">
        <v>22.503167000000001</v>
      </c>
      <c r="H41" s="49">
        <v>3121401</v>
      </c>
      <c r="I41" s="49" t="s">
        <v>13</v>
      </c>
    </row>
    <row r="42" spans="1:9" x14ac:dyDescent="0.3">
      <c r="B42" s="49" t="s">
        <v>17</v>
      </c>
      <c r="C42" s="49">
        <v>0.17913000000000001</v>
      </c>
      <c r="D42" s="49">
        <v>4.4014749999999996</v>
      </c>
      <c r="E42" s="49">
        <v>4.0812540000000004</v>
      </c>
      <c r="F42" s="49">
        <v>14.519035000000001</v>
      </c>
      <c r="G42" s="49">
        <v>25.802790999999999</v>
      </c>
      <c r="H42" s="49">
        <v>2879324</v>
      </c>
      <c r="I42" s="49" t="s">
        <v>1</v>
      </c>
    </row>
    <row r="43" spans="1:9" x14ac:dyDescent="0.3">
      <c r="B43" s="49" t="s">
        <v>15</v>
      </c>
      <c r="C43" s="49">
        <v>0.312857</v>
      </c>
      <c r="D43" s="49">
        <v>4.2818339999999999</v>
      </c>
      <c r="E43" s="49">
        <v>8.9620219999999993</v>
      </c>
      <c r="F43" s="49">
        <v>9.8173049999999993</v>
      </c>
      <c r="G43" s="49">
        <v>26.20946</v>
      </c>
      <c r="H43" s="49">
        <v>4520899</v>
      </c>
      <c r="I43" s="49" t="s">
        <v>1</v>
      </c>
    </row>
    <row r="44" spans="1:9" x14ac:dyDescent="0.3">
      <c r="B44" s="49" t="s">
        <v>12</v>
      </c>
      <c r="C44" s="49">
        <v>0.32243100000000002</v>
      </c>
      <c r="D44" s="49">
        <v>5.693136</v>
      </c>
      <c r="E44" s="49">
        <v>8.3229299999999995</v>
      </c>
      <c r="F44" s="49">
        <v>13.297902000000001</v>
      </c>
      <c r="G44" s="49">
        <v>30.375126000000002</v>
      </c>
      <c r="H44" s="49">
        <v>3504079</v>
      </c>
      <c r="I44" s="49" t="s">
        <v>7</v>
      </c>
    </row>
    <row r="46" spans="1:9" x14ac:dyDescent="0.3">
      <c r="A46" s="49">
        <v>20</v>
      </c>
      <c r="B46" s="49" t="s">
        <v>2</v>
      </c>
      <c r="C46" s="49">
        <v>6.9936999999999999E-2</v>
      </c>
      <c r="D46" s="49">
        <v>1.144806</v>
      </c>
      <c r="E46" s="49">
        <v>1.5935280000000001</v>
      </c>
      <c r="F46" s="49">
        <v>3.434825</v>
      </c>
      <c r="G46" s="49">
        <v>8.1140849999999993</v>
      </c>
      <c r="H46" s="49">
        <v>705798</v>
      </c>
      <c r="I46" s="49" t="s">
        <v>1</v>
      </c>
    </row>
    <row r="47" spans="1:9" x14ac:dyDescent="0.3">
      <c r="B47" s="49" t="s">
        <v>81</v>
      </c>
      <c r="C47" s="49">
        <v>0.13924900000000001</v>
      </c>
      <c r="D47" s="49">
        <v>0.99190199999999995</v>
      </c>
      <c r="E47" s="49">
        <v>3.5458669999999999</v>
      </c>
      <c r="F47" s="49">
        <v>2.127033</v>
      </c>
      <c r="G47" s="49">
        <v>8.7563150000000007</v>
      </c>
      <c r="H47" s="49">
        <v>1012177</v>
      </c>
      <c r="I47" s="49" t="s">
        <v>7</v>
      </c>
    </row>
    <row r="48" spans="1:9" x14ac:dyDescent="0.3">
      <c r="B48" s="49" t="s">
        <v>16</v>
      </c>
      <c r="C48" s="49">
        <v>4.7308000000000003E-2</v>
      </c>
      <c r="D48" s="49">
        <v>1.436409</v>
      </c>
      <c r="E48" s="49">
        <v>0.84496199999999999</v>
      </c>
      <c r="F48" s="49">
        <v>4.6318869999999999</v>
      </c>
      <c r="G48" s="49">
        <v>8.8459979999999998</v>
      </c>
      <c r="H48" s="49">
        <v>818999</v>
      </c>
      <c r="I48" s="49" t="s">
        <v>1</v>
      </c>
    </row>
    <row r="49" spans="2:9" x14ac:dyDescent="0.3">
      <c r="B49" s="49" t="s">
        <v>17</v>
      </c>
      <c r="C49" s="49">
        <v>5.4854E-2</v>
      </c>
      <c r="D49" s="49">
        <v>0.98424</v>
      </c>
      <c r="E49" s="49">
        <v>2.7661039999999999</v>
      </c>
      <c r="F49" s="49">
        <v>3.1855730000000002</v>
      </c>
      <c r="G49" s="49">
        <v>8.9904019999999996</v>
      </c>
      <c r="H49" s="49">
        <v>1215820</v>
      </c>
      <c r="I49" s="49" t="s">
        <v>13</v>
      </c>
    </row>
    <row r="50" spans="2:9" x14ac:dyDescent="0.3">
      <c r="B50" s="49" t="s">
        <v>14</v>
      </c>
      <c r="C50" s="49">
        <v>9.4256000000000006E-2</v>
      </c>
      <c r="D50" s="49">
        <v>1.1372880000000001</v>
      </c>
      <c r="E50" s="49">
        <v>2.7039490000000002</v>
      </c>
      <c r="F50" s="49">
        <v>3.6812450000000001</v>
      </c>
      <c r="G50" s="49">
        <v>9.6088789999999999</v>
      </c>
      <c r="H50" s="49">
        <v>1509683</v>
      </c>
      <c r="I50" s="49" t="s">
        <v>13</v>
      </c>
    </row>
    <row r="51" spans="2:9" x14ac:dyDescent="0.3">
      <c r="B51" s="49" t="s">
        <v>18</v>
      </c>
      <c r="C51" s="49">
        <v>6.8267999999999995E-2</v>
      </c>
      <c r="D51" s="49">
        <v>1.6000190000000001</v>
      </c>
      <c r="E51" s="49">
        <v>1.411049</v>
      </c>
      <c r="F51" s="49">
        <v>4.6437309999999998</v>
      </c>
      <c r="G51" s="49">
        <v>9.6698149999999998</v>
      </c>
      <c r="H51" s="49">
        <v>1125503</v>
      </c>
      <c r="I51" s="49" t="s">
        <v>1</v>
      </c>
    </row>
    <row r="52" spans="2:9" x14ac:dyDescent="0.3">
      <c r="B52" s="49" t="s">
        <v>78</v>
      </c>
      <c r="C52" s="49">
        <v>0.110349</v>
      </c>
      <c r="D52" s="49">
        <v>1.4869870000000001</v>
      </c>
      <c r="E52" s="49">
        <v>3.6579630000000001</v>
      </c>
      <c r="F52" s="49">
        <v>2.77278</v>
      </c>
      <c r="G52" s="49">
        <v>10.048045</v>
      </c>
      <c r="H52" s="49">
        <v>1529038</v>
      </c>
      <c r="I52" s="49" t="s">
        <v>7</v>
      </c>
    </row>
    <row r="53" spans="2:9" x14ac:dyDescent="0.3">
      <c r="B53" s="49" t="s">
        <v>3</v>
      </c>
      <c r="C53" s="49">
        <v>7.2540999999999994E-2</v>
      </c>
      <c r="D53" s="49">
        <v>1.651157</v>
      </c>
      <c r="E53" s="49">
        <v>1.816508</v>
      </c>
      <c r="F53" s="49">
        <v>4.7723339999999999</v>
      </c>
      <c r="G53" s="49">
        <v>10.341051999999999</v>
      </c>
      <c r="H53" s="49">
        <v>985487</v>
      </c>
      <c r="I53" s="49" t="s">
        <v>1</v>
      </c>
    </row>
    <row r="54" spans="2:9" x14ac:dyDescent="0.3">
      <c r="B54" s="49" t="s">
        <v>5</v>
      </c>
      <c r="C54" s="49">
        <v>7.5120000000000006E-2</v>
      </c>
      <c r="D54" s="49">
        <v>2.2140979999999999</v>
      </c>
      <c r="E54" s="49">
        <v>1.2975699999999999</v>
      </c>
      <c r="F54" s="49">
        <v>4.9571690000000004</v>
      </c>
      <c r="G54" s="49">
        <v>10.542332</v>
      </c>
      <c r="H54" s="49">
        <v>1359852</v>
      </c>
      <c r="I54" s="49" t="s">
        <v>1</v>
      </c>
    </row>
    <row r="55" spans="2:9" x14ac:dyDescent="0.3">
      <c r="B55" s="49" t="s">
        <v>12</v>
      </c>
      <c r="C55" s="49">
        <v>0.12744800000000001</v>
      </c>
      <c r="D55" s="49">
        <v>1.5467169999999999</v>
      </c>
      <c r="E55" s="49">
        <v>2.762365</v>
      </c>
      <c r="F55" s="49">
        <v>4.9317890000000002</v>
      </c>
      <c r="G55" s="49">
        <v>11.404223</v>
      </c>
      <c r="H55" s="49">
        <v>1889939</v>
      </c>
      <c r="I55" s="49" t="s">
        <v>13</v>
      </c>
    </row>
    <row r="56" spans="2:9" x14ac:dyDescent="0.3">
      <c r="B56" s="49" t="s">
        <v>6</v>
      </c>
      <c r="C56" s="49">
        <v>9.0847999999999998E-2</v>
      </c>
      <c r="D56" s="49">
        <v>2.04149</v>
      </c>
      <c r="E56" s="49">
        <v>2.5222470000000001</v>
      </c>
      <c r="F56" s="49">
        <v>7.5975219999999997</v>
      </c>
      <c r="G56" s="49">
        <v>14.337147</v>
      </c>
      <c r="H56" s="49">
        <v>1853959</v>
      </c>
      <c r="I56" s="49" t="s">
        <v>13</v>
      </c>
    </row>
    <row r="57" spans="2:9" x14ac:dyDescent="0.3">
      <c r="B57" s="49" t="s">
        <v>80</v>
      </c>
      <c r="C57" s="49">
        <v>0.103158</v>
      </c>
      <c r="D57" s="49">
        <v>2.9368210000000001</v>
      </c>
      <c r="E57" s="49">
        <v>2.7779509999999998</v>
      </c>
      <c r="F57" s="49">
        <v>6.8839069999999998</v>
      </c>
      <c r="G57" s="49">
        <v>14.780552</v>
      </c>
      <c r="H57" s="49">
        <v>1813466</v>
      </c>
      <c r="I57" s="49" t="s">
        <v>7</v>
      </c>
    </row>
    <row r="58" spans="2:9" x14ac:dyDescent="0.3">
      <c r="B58" s="49" t="s">
        <v>79</v>
      </c>
      <c r="C58" s="49">
        <v>0.103002</v>
      </c>
      <c r="D58" s="49">
        <v>2.9974280000000002</v>
      </c>
      <c r="E58" s="49">
        <v>2.7987899999999999</v>
      </c>
      <c r="F58" s="49">
        <v>7.4418569999999997</v>
      </c>
      <c r="G58" s="49">
        <v>15.423057999999999</v>
      </c>
      <c r="H58" s="49">
        <v>1605117</v>
      </c>
      <c r="I58" s="49" t="s">
        <v>7</v>
      </c>
    </row>
    <row r="59" spans="2:9" x14ac:dyDescent="0.3">
      <c r="B59" s="49" t="s">
        <v>15</v>
      </c>
      <c r="C59" s="49">
        <v>8.0870999999999998E-2</v>
      </c>
      <c r="D59" s="49">
        <v>3.0845600000000002</v>
      </c>
      <c r="E59" s="49">
        <v>1.965204</v>
      </c>
      <c r="F59" s="49">
        <v>8.5375800000000002</v>
      </c>
      <c r="G59" s="49">
        <v>15.69242</v>
      </c>
      <c r="H59" s="49">
        <v>1430028</v>
      </c>
      <c r="I59" s="49" t="s">
        <v>7</v>
      </c>
    </row>
    <row r="60" spans="2:9" x14ac:dyDescent="0.3">
      <c r="B60" s="49" t="s">
        <v>11</v>
      </c>
      <c r="C60" s="49">
        <v>0.12872900000000001</v>
      </c>
      <c r="D60" s="49">
        <v>2.6894589999999998</v>
      </c>
      <c r="E60" s="49">
        <v>2.7622100000000001</v>
      </c>
      <c r="F60" s="49">
        <v>7.9464509999999997</v>
      </c>
      <c r="G60" s="49">
        <v>15.816050000000001</v>
      </c>
      <c r="H60" s="49">
        <v>2642641</v>
      </c>
      <c r="I60" s="49" t="s">
        <v>13</v>
      </c>
    </row>
    <row r="61" spans="2:9" x14ac:dyDescent="0.3">
      <c r="B61" s="49" t="s">
        <v>8</v>
      </c>
      <c r="C61" s="49">
        <v>0.14107</v>
      </c>
      <c r="D61" s="49">
        <v>2.2427329999999999</v>
      </c>
      <c r="E61" s="49">
        <v>2.3307760000000002</v>
      </c>
      <c r="F61" s="49">
        <v>9.1056570000000008</v>
      </c>
      <c r="G61" s="49">
        <v>15.940307000000001</v>
      </c>
      <c r="H61" s="49">
        <v>2100154</v>
      </c>
      <c r="I61" s="49" t="s">
        <v>13</v>
      </c>
    </row>
    <row r="62" spans="2:9" x14ac:dyDescent="0.3">
      <c r="B62" s="49" t="s">
        <v>9</v>
      </c>
      <c r="C62" s="49">
        <v>5.1971999999999997E-2</v>
      </c>
      <c r="D62" s="49">
        <v>3.3018320000000001</v>
      </c>
      <c r="E62" s="49">
        <v>0.54192099999999999</v>
      </c>
      <c r="F62" s="49">
        <v>11.281579000000001</v>
      </c>
      <c r="G62" s="49">
        <v>17.177582999999998</v>
      </c>
      <c r="H62" s="49">
        <v>1090619</v>
      </c>
      <c r="I62" s="49" t="s">
        <v>1</v>
      </c>
    </row>
    <row r="63" spans="2:9" x14ac:dyDescent="0.3">
      <c r="B63" s="49" t="s">
        <v>0</v>
      </c>
      <c r="C63" s="49">
        <v>8.2713999999999996E-2</v>
      </c>
      <c r="D63" s="49">
        <v>3.84842</v>
      </c>
      <c r="E63" s="49">
        <v>0.66029199999999999</v>
      </c>
      <c r="F63" s="49">
        <v>12.349029</v>
      </c>
      <c r="G63" s="49">
        <v>19.017161000000002</v>
      </c>
      <c r="H63" s="49">
        <v>1542368</v>
      </c>
      <c r="I63" s="49" t="s">
        <v>1</v>
      </c>
    </row>
    <row r="64" spans="2:9" x14ac:dyDescent="0.3">
      <c r="B64" s="49" t="s">
        <v>4</v>
      </c>
      <c r="C64" s="49">
        <v>0.11922199999999999</v>
      </c>
      <c r="D64" s="49">
        <v>3.7505069999999998</v>
      </c>
      <c r="E64" s="49">
        <v>1.473492</v>
      </c>
      <c r="F64" s="49">
        <v>11.641752</v>
      </c>
      <c r="G64" s="49">
        <v>19.101191</v>
      </c>
      <c r="H64" s="49">
        <v>1658137</v>
      </c>
      <c r="I64" s="49" t="s">
        <v>1</v>
      </c>
    </row>
    <row r="65" spans="2:9" x14ac:dyDescent="0.3">
      <c r="B65" s="49" t="s">
        <v>10</v>
      </c>
      <c r="C65" s="49">
        <v>8.1407999999999994E-2</v>
      </c>
      <c r="D65" s="49">
        <v>3.9897200000000002</v>
      </c>
      <c r="E65" s="49">
        <v>0.86054600000000003</v>
      </c>
      <c r="F65" s="49">
        <v>13.144952999999999</v>
      </c>
      <c r="G65" s="49">
        <v>20.263186999999999</v>
      </c>
      <c r="H65" s="49">
        <v>1691204</v>
      </c>
      <c r="I65" s="49" t="s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0"/>
  <sheetViews>
    <sheetView workbookViewId="0">
      <selection activeCell="I16" sqref="I16"/>
    </sheetView>
  </sheetViews>
  <sheetFormatPr defaultRowHeight="16.5" x14ac:dyDescent="0.3"/>
  <cols>
    <col min="3" max="4" width="9.5" customWidth="1"/>
    <col min="5" max="5" width="11.625" bestFit="1" customWidth="1"/>
    <col min="6" max="7" width="9.5" bestFit="1" customWidth="1"/>
    <col min="9" max="9" width="12.75" bestFit="1" customWidth="1"/>
    <col min="10" max="10" width="11.25" bestFit="1" customWidth="1"/>
    <col min="11" max="11" width="12.75" bestFit="1" customWidth="1"/>
  </cols>
  <sheetData>
    <row r="1" spans="2:18" x14ac:dyDescent="0.3">
      <c r="C1" s="7"/>
      <c r="D1" s="7"/>
    </row>
    <row r="2" spans="2:18" ht="17.25" thickBot="1" x14ac:dyDescent="0.35">
      <c r="C2" s="6"/>
      <c r="D2" s="6"/>
    </row>
    <row r="3" spans="2:18" ht="17.25" thickBot="1" x14ac:dyDescent="0.35">
      <c r="B3" s="54"/>
      <c r="C3" s="52" t="s">
        <v>65</v>
      </c>
      <c r="D3" s="53"/>
      <c r="E3" s="50" t="s">
        <v>66</v>
      </c>
      <c r="F3" s="51"/>
      <c r="G3" s="50" t="s">
        <v>67</v>
      </c>
      <c r="H3" s="51"/>
      <c r="I3" s="50" t="s">
        <v>68</v>
      </c>
      <c r="J3" s="51"/>
      <c r="K3" s="50" t="s">
        <v>69</v>
      </c>
      <c r="L3" s="51"/>
    </row>
    <row r="4" spans="2:18" s="8" customFormat="1" ht="17.25" thickBot="1" x14ac:dyDescent="0.35">
      <c r="B4" s="56"/>
      <c r="C4" s="9" t="s">
        <v>73</v>
      </c>
      <c r="D4" s="10" t="s">
        <v>74</v>
      </c>
      <c r="E4" s="9" t="s">
        <v>73</v>
      </c>
      <c r="F4" s="10" t="s">
        <v>74</v>
      </c>
      <c r="G4" s="9" t="s">
        <v>73</v>
      </c>
      <c r="H4" s="10" t="s">
        <v>74</v>
      </c>
      <c r="I4" s="9" t="s">
        <v>73</v>
      </c>
      <c r="J4" s="10" t="s">
        <v>74</v>
      </c>
      <c r="K4" s="9" t="s">
        <v>73</v>
      </c>
      <c r="L4" s="10" t="s">
        <v>74</v>
      </c>
    </row>
    <row r="5" spans="2:18" x14ac:dyDescent="0.3">
      <c r="B5" s="11" t="s">
        <v>64</v>
      </c>
      <c r="C5" s="12">
        <v>0.199597</v>
      </c>
      <c r="D5" s="13">
        <v>29.9375</v>
      </c>
      <c r="E5" s="14">
        <v>3.1181619999999999</v>
      </c>
      <c r="F5" s="13">
        <v>6.5779375</v>
      </c>
      <c r="G5" s="14">
        <v>5.6720079999999999</v>
      </c>
      <c r="H5" s="13">
        <v>3.1527500000000002</v>
      </c>
      <c r="I5" s="14">
        <v>10.430948000000001</v>
      </c>
      <c r="J5" s="13">
        <v>14.188062499999999</v>
      </c>
      <c r="K5" s="14">
        <v>17.461617</v>
      </c>
      <c r="L5" s="13">
        <v>94.86999999999999</v>
      </c>
      <c r="N5">
        <f>L5/K5</f>
        <v>5.4330592636409323</v>
      </c>
    </row>
    <row r="6" spans="2:18" x14ac:dyDescent="0.3">
      <c r="B6" s="11" t="s">
        <v>70</v>
      </c>
      <c r="C6" s="14">
        <v>0.38890799999999998</v>
      </c>
      <c r="D6" s="15">
        <v>79.3125</v>
      </c>
      <c r="E6" s="14">
        <v>17.319980999999999</v>
      </c>
      <c r="F6" s="15">
        <v>33.480125000000001</v>
      </c>
      <c r="G6" s="14">
        <v>3.9066049999999999</v>
      </c>
      <c r="H6" s="15">
        <v>3.1469999999999998</v>
      </c>
      <c r="I6" s="14">
        <v>84.268636000000001</v>
      </c>
      <c r="J6" s="15">
        <v>122.0965625</v>
      </c>
      <c r="K6" s="14">
        <v>110.240735</v>
      </c>
      <c r="L6" s="15">
        <v>330.41199999999998</v>
      </c>
      <c r="N6" s="8">
        <f t="shared" ref="N6:N8" si="0">L6/K6</f>
        <v>2.9971861127377277</v>
      </c>
    </row>
    <row r="7" spans="2:18" x14ac:dyDescent="0.3">
      <c r="B7" s="11" t="s">
        <v>71</v>
      </c>
      <c r="C7" s="14">
        <v>0.70667999999999997</v>
      </c>
      <c r="D7" s="15">
        <v>120.15</v>
      </c>
      <c r="E7" s="14">
        <v>32.167991999999998</v>
      </c>
      <c r="F7" s="15">
        <v>43.660250000000005</v>
      </c>
      <c r="G7" s="14">
        <v>6.6925749999999997</v>
      </c>
      <c r="H7" s="15">
        <v>2.8148499999999999</v>
      </c>
      <c r="I7" s="14">
        <v>236.50823700000001</v>
      </c>
      <c r="J7" s="15">
        <v>360.79489999999998</v>
      </c>
      <c r="K7" s="14">
        <v>264.899317</v>
      </c>
      <c r="L7" s="15">
        <v>658.40099999999995</v>
      </c>
      <c r="N7" s="8">
        <f>L7/K7</f>
        <v>2.485476397056924</v>
      </c>
    </row>
    <row r="8" spans="2:18" ht="17.25" thickBot="1" x14ac:dyDescent="0.35">
      <c r="B8" s="16" t="s">
        <v>72</v>
      </c>
      <c r="C8" s="17">
        <v>1.3564179999999999</v>
      </c>
      <c r="D8" s="18">
        <v>639.9</v>
      </c>
      <c r="E8" s="17">
        <v>179.98860099999999</v>
      </c>
      <c r="F8" s="18">
        <v>281.21134999999998</v>
      </c>
      <c r="G8" s="17">
        <v>4.0308060000000001</v>
      </c>
      <c r="H8" s="18">
        <v>2.8437000000000001</v>
      </c>
      <c r="I8" s="17">
        <v>2882.5080370000001</v>
      </c>
      <c r="J8" s="18">
        <v>5138.8814000000002</v>
      </c>
      <c r="K8" s="17">
        <v>3093.9190370000001</v>
      </c>
      <c r="L8" s="18">
        <v>7489.0360000000001</v>
      </c>
      <c r="N8" s="8">
        <f t="shared" si="0"/>
        <v>2.4205662496138549</v>
      </c>
    </row>
    <row r="9" spans="2:18" ht="17.25" thickBot="1" x14ac:dyDescent="0.35"/>
    <row r="10" spans="2:18" ht="17.25" thickBot="1" x14ac:dyDescent="0.35">
      <c r="B10" s="19"/>
      <c r="C10" s="20"/>
      <c r="D10" s="21">
        <v>4</v>
      </c>
      <c r="E10" s="21">
        <v>8</v>
      </c>
      <c r="F10" s="21">
        <v>12</v>
      </c>
      <c r="G10" s="21">
        <v>16</v>
      </c>
      <c r="H10" s="21">
        <v>20</v>
      </c>
      <c r="I10" s="22">
        <v>24</v>
      </c>
      <c r="N10">
        <f>AVERAGE(N5:N8)</f>
        <v>3.3340720057623603</v>
      </c>
    </row>
    <row r="11" spans="2:18" x14ac:dyDescent="0.3">
      <c r="B11" s="54" t="s">
        <v>57</v>
      </c>
      <c r="C11" s="23" t="s">
        <v>75</v>
      </c>
      <c r="D11" s="24">
        <f>213.571+2.025</f>
        <v>215.596</v>
      </c>
      <c r="E11" s="24">
        <f>130.948+1.97</f>
        <v>132.91800000000001</v>
      </c>
      <c r="F11" s="24">
        <f>103.285+2.038</f>
        <v>105.32299999999999</v>
      </c>
      <c r="G11" s="24">
        <f>92.856+2.014</f>
        <v>94.86999999999999</v>
      </c>
      <c r="H11" s="25">
        <f>93.28+1.946</f>
        <v>95.225999999999999</v>
      </c>
      <c r="I11" s="26">
        <f>102.358+1.955</f>
        <v>104.313</v>
      </c>
      <c r="J11" s="39">
        <v>144.68</v>
      </c>
    </row>
    <row r="12" spans="2:18" x14ac:dyDescent="0.3">
      <c r="B12" s="55"/>
      <c r="C12" s="27" t="s">
        <v>76</v>
      </c>
      <c r="D12" s="28">
        <v>46.883465999999999</v>
      </c>
      <c r="E12" s="28">
        <v>31.514939999999999</v>
      </c>
      <c r="F12" s="46">
        <v>24.602853</v>
      </c>
      <c r="G12" s="28">
        <v>17.461617</v>
      </c>
      <c r="H12" s="46">
        <v>17.869119999999999</v>
      </c>
      <c r="I12" s="29"/>
    </row>
    <row r="13" spans="2:18" s="44" customFormat="1" x14ac:dyDescent="0.3">
      <c r="B13" s="55"/>
      <c r="C13" s="40" t="s">
        <v>87</v>
      </c>
      <c r="D13" s="28">
        <f>$J$11/(D11*D10)</f>
        <v>0.1677674910480714</v>
      </c>
      <c r="E13" s="28">
        <f>$J$11/(E11*E10)</f>
        <v>0.13606133104620893</v>
      </c>
      <c r="F13" s="28">
        <f t="shared" ref="F13" si="1">$J$11/(F11*F10)</f>
        <v>0.11447325528770229</v>
      </c>
      <c r="G13" s="28">
        <f>$J$11/(G11*G10)</f>
        <v>9.531464108780438E-2</v>
      </c>
      <c r="H13" s="28">
        <f>$J$11/(H11*H10)</f>
        <v>7.5966647764266065E-2</v>
      </c>
      <c r="I13" s="41"/>
    </row>
    <row r="14" spans="2:18" s="8" customFormat="1" ht="17.25" thickBot="1" x14ac:dyDescent="0.35">
      <c r="B14" s="56"/>
      <c r="C14" s="30" t="s">
        <v>85</v>
      </c>
      <c r="D14" s="31">
        <f>$J$11/(D12*D10)</f>
        <v>0.77148732988299118</v>
      </c>
      <c r="E14" s="31">
        <f t="shared" ref="E14:H14" si="2">$J$11/(E12*E10)</f>
        <v>0.57385481298711027</v>
      </c>
      <c r="F14" s="31">
        <f t="shared" si="2"/>
        <v>0.49005156705470976</v>
      </c>
      <c r="G14" s="31">
        <f t="shared" si="2"/>
        <v>0.51785009372270618</v>
      </c>
      <c r="H14" s="31">
        <f t="shared" si="2"/>
        <v>0.4048324707652084</v>
      </c>
      <c r="I14" s="32"/>
    </row>
    <row r="15" spans="2:18" x14ac:dyDescent="0.3">
      <c r="B15" s="54" t="s">
        <v>56</v>
      </c>
      <c r="C15" s="33" t="s">
        <v>75</v>
      </c>
      <c r="D15" s="34">
        <f>879.165+5.74</f>
        <v>884.90499999999997</v>
      </c>
      <c r="E15" s="34">
        <f>489.277+5.749</f>
        <v>495.02600000000001</v>
      </c>
      <c r="F15" s="34">
        <f>371.239+5.823</f>
        <v>377.06199999999995</v>
      </c>
      <c r="G15" s="35">
        <f>324.438+5.974</f>
        <v>330.41199999999998</v>
      </c>
      <c r="H15" s="34">
        <f>329.37+6.372</f>
        <v>335.74200000000002</v>
      </c>
      <c r="I15" s="36">
        <f>452.648+6.105</f>
        <v>458.75300000000004</v>
      </c>
      <c r="J15" s="43">
        <v>1012.69</v>
      </c>
      <c r="M15" s="37"/>
      <c r="N15">
        <v>4</v>
      </c>
      <c r="O15">
        <v>8</v>
      </c>
      <c r="P15">
        <v>12</v>
      </c>
      <c r="Q15">
        <v>16</v>
      </c>
      <c r="R15">
        <v>20</v>
      </c>
    </row>
    <row r="16" spans="2:18" x14ac:dyDescent="0.3">
      <c r="B16" s="55"/>
      <c r="C16" s="27" t="s">
        <v>76</v>
      </c>
      <c r="D16" s="28">
        <v>342.46669400000002</v>
      </c>
      <c r="E16" s="28">
        <v>189.58100200000001</v>
      </c>
      <c r="F16" s="28">
        <v>147.42057299999999</v>
      </c>
      <c r="G16" s="28">
        <v>110.24</v>
      </c>
      <c r="H16" s="28">
        <v>111.570262</v>
      </c>
      <c r="I16" s="28"/>
      <c r="M16" s="8" t="s">
        <v>86</v>
      </c>
      <c r="N16" s="8">
        <v>1.1444053316457701</v>
      </c>
      <c r="O16" s="8">
        <v>2.0457309313046186</v>
      </c>
      <c r="P16" s="8">
        <v>2.6857386848847145</v>
      </c>
      <c r="Q16" s="8">
        <v>3.0649310557727931</v>
      </c>
      <c r="R16" s="8">
        <v>3.0162744011770943</v>
      </c>
    </row>
    <row r="17" spans="2:18" s="44" customFormat="1" x14ac:dyDescent="0.3">
      <c r="B17" s="55"/>
      <c r="C17" s="40" t="s">
        <v>87</v>
      </c>
      <c r="D17" s="28">
        <f>$J$15/(D15*D10)</f>
        <v>0.28610133291144252</v>
      </c>
      <c r="E17" s="28">
        <f t="shared" ref="E17:H17" si="3">$J$15/(E15*E10)</f>
        <v>0.25571636641307732</v>
      </c>
      <c r="F17" s="28">
        <f t="shared" si="3"/>
        <v>0.22381155707372619</v>
      </c>
      <c r="G17" s="28">
        <f t="shared" si="3"/>
        <v>0.19155819098579957</v>
      </c>
      <c r="H17" s="28">
        <f t="shared" si="3"/>
        <v>0.15081372005885471</v>
      </c>
      <c r="I17" s="41"/>
      <c r="M17" t="s">
        <v>84</v>
      </c>
      <c r="N17">
        <v>2.9570466785304386</v>
      </c>
      <c r="O17">
        <v>5.3417272264443456</v>
      </c>
      <c r="P17">
        <v>6.8693940024232578</v>
      </c>
      <c r="Q17">
        <v>9.1862300435413644</v>
      </c>
      <c r="R17">
        <v>9.0767018186261854</v>
      </c>
    </row>
    <row r="18" spans="2:18" s="8" customFormat="1" ht="17.25" thickBot="1" x14ac:dyDescent="0.35">
      <c r="B18" s="56"/>
      <c r="C18" s="30" t="s">
        <v>85</v>
      </c>
      <c r="D18" s="31">
        <f>$J$15/(D16*D10)</f>
        <v>0.73926166963260964</v>
      </c>
      <c r="E18" s="31">
        <f t="shared" ref="E18:H18" si="4">$J$15/(E16*E10)</f>
        <v>0.6677159033055432</v>
      </c>
      <c r="F18" s="31">
        <f t="shared" si="4"/>
        <v>0.57244950020193819</v>
      </c>
      <c r="G18" s="31">
        <f t="shared" si="4"/>
        <v>0.57413937772133528</v>
      </c>
      <c r="H18" s="31">
        <f t="shared" si="4"/>
        <v>0.4538350909313093</v>
      </c>
      <c r="I18" s="32"/>
    </row>
    <row r="19" spans="2:18" x14ac:dyDescent="0.3">
      <c r="B19" s="54" t="s">
        <v>58</v>
      </c>
      <c r="C19" s="33" t="s">
        <v>75</v>
      </c>
      <c r="D19" s="34">
        <f>2212.924+1.972</f>
        <v>2214.8960000000002</v>
      </c>
      <c r="E19" s="34">
        <f>1223.174+1.973</f>
        <v>1225.1469999999999</v>
      </c>
      <c r="F19" s="34">
        <f>836.947+2.005</f>
        <v>838.952</v>
      </c>
      <c r="G19" s="34">
        <f>675.45+2.042</f>
        <v>677.49200000000008</v>
      </c>
      <c r="H19" s="37">
        <f>656.425+1.976</f>
        <v>658.40099999999995</v>
      </c>
      <c r="I19" s="36">
        <f>704.655+2.022</f>
        <v>706.67700000000002</v>
      </c>
      <c r="J19" s="42">
        <v>2264.15</v>
      </c>
    </row>
    <row r="20" spans="2:18" x14ac:dyDescent="0.3">
      <c r="B20" s="55"/>
      <c r="C20" s="27" t="s">
        <v>76</v>
      </c>
      <c r="D20" s="28"/>
      <c r="E20" s="28"/>
      <c r="F20" s="28"/>
      <c r="G20" s="28"/>
      <c r="H20" s="28"/>
      <c r="I20" s="29"/>
    </row>
    <row r="21" spans="2:18" s="47" customFormat="1" x14ac:dyDescent="0.3">
      <c r="B21" s="55"/>
      <c r="C21" s="40"/>
      <c r="D21" s="28">
        <f>$J$19/(D19*D10)</f>
        <v>0.25555940324060361</v>
      </c>
      <c r="E21" s="28">
        <f t="shared" ref="E21:H21" si="5">$J$19/(E19*E10)</f>
        <v>0.23100799332651512</v>
      </c>
      <c r="F21" s="28">
        <f t="shared" si="5"/>
        <v>0.22489864338682869</v>
      </c>
      <c r="G21" s="28">
        <f>$J$19/(G19*G10)</f>
        <v>0.20887239258913756</v>
      </c>
      <c r="H21" s="28">
        <f t="shared" si="5"/>
        <v>0.17194308635618721</v>
      </c>
      <c r="I21" s="41"/>
    </row>
    <row r="22" spans="2:18" s="8" customFormat="1" ht="17.25" thickBot="1" x14ac:dyDescent="0.35">
      <c r="B22" s="56"/>
      <c r="C22" s="30" t="s">
        <v>77</v>
      </c>
      <c r="D22" s="31"/>
      <c r="E22" s="31"/>
      <c r="F22" s="31"/>
      <c r="G22" s="31"/>
      <c r="H22" s="31"/>
      <c r="I22" s="32"/>
      <c r="N22" s="44" t="s">
        <v>88</v>
      </c>
      <c r="O22" s="44" t="s">
        <v>86</v>
      </c>
      <c r="P22" s="44" t="s">
        <v>84</v>
      </c>
      <c r="Q22" s="44" t="s">
        <v>86</v>
      </c>
      <c r="R22" s="44" t="s">
        <v>84</v>
      </c>
    </row>
    <row r="23" spans="2:18" x14ac:dyDescent="0.3">
      <c r="B23" s="54" t="s">
        <v>59</v>
      </c>
      <c r="C23" s="33" t="s">
        <v>75</v>
      </c>
      <c r="D23" s="48">
        <v>1101</v>
      </c>
      <c r="E23" s="48">
        <v>732</v>
      </c>
      <c r="F23" s="48">
        <v>468.34722222222223</v>
      </c>
      <c r="G23" s="48">
        <v>521.4375</v>
      </c>
      <c r="H23" s="48">
        <v>639.9</v>
      </c>
      <c r="I23" s="48">
        <v>695.91666666666663</v>
      </c>
      <c r="J23" s="45">
        <v>23931.15</v>
      </c>
      <c r="N23" s="44">
        <v>4</v>
      </c>
      <c r="O23" s="44">
        <v>0.67106996399999996</v>
      </c>
      <c r="P23" s="44">
        <v>3.0859493200000001</v>
      </c>
      <c r="Q23" s="44">
        <v>1.1444053316457701</v>
      </c>
      <c r="R23" s="44">
        <v>2.9570466785304386</v>
      </c>
    </row>
    <row r="24" spans="2:18" x14ac:dyDescent="0.3">
      <c r="B24" s="55"/>
      <c r="C24" s="27" t="s">
        <v>76</v>
      </c>
      <c r="D24" s="28"/>
      <c r="E24" s="28"/>
      <c r="F24" s="28"/>
      <c r="G24" s="28"/>
      <c r="H24" s="28"/>
      <c r="I24" s="29"/>
      <c r="N24" s="44">
        <v>8</v>
      </c>
      <c r="O24" s="44">
        <v>1.0884906480000001</v>
      </c>
      <c r="P24" s="44">
        <v>4.5908385039999997</v>
      </c>
      <c r="Q24" s="44">
        <v>2.0457309313046186</v>
      </c>
      <c r="R24" s="44">
        <v>5.3417272264443456</v>
      </c>
    </row>
    <row r="25" spans="2:18" ht="17.25" thickBot="1" x14ac:dyDescent="0.35">
      <c r="B25" s="56"/>
      <c r="C25" s="30" t="s">
        <v>77</v>
      </c>
      <c r="D25" s="31"/>
      <c r="E25" s="31"/>
      <c r="F25" s="31"/>
      <c r="G25" s="31"/>
      <c r="H25" s="31"/>
      <c r="I25" s="32"/>
      <c r="N25" s="44">
        <v>12</v>
      </c>
      <c r="O25" s="44">
        <v>1.373679063</v>
      </c>
      <c r="P25" s="44">
        <v>5.8806188050000001</v>
      </c>
      <c r="Q25" s="44">
        <v>2.6857386848847145</v>
      </c>
      <c r="R25" s="44">
        <v>6.8693940024232578</v>
      </c>
    </row>
    <row r="26" spans="2:18" x14ac:dyDescent="0.3">
      <c r="J26" s="44"/>
      <c r="K26" s="44"/>
      <c r="N26" s="44">
        <v>16</v>
      </c>
      <c r="O26" s="44">
        <v>1.5250342569999999</v>
      </c>
      <c r="P26" s="44">
        <v>8.2856015000000003</v>
      </c>
      <c r="Q26" s="44">
        <v>3.0649310557727931</v>
      </c>
      <c r="R26" s="44">
        <v>9.1862300435413644</v>
      </c>
    </row>
    <row r="27" spans="2:18" x14ac:dyDescent="0.3">
      <c r="N27" s="44">
        <v>20</v>
      </c>
      <c r="O27" s="44">
        <v>1.5193329550000001</v>
      </c>
      <c r="P27" s="44">
        <v>8.0966494149999999</v>
      </c>
      <c r="Q27" s="44">
        <v>3.0162744011770943</v>
      </c>
      <c r="R27" s="44">
        <v>9.0767018186261854</v>
      </c>
    </row>
    <row r="28" spans="2:18" x14ac:dyDescent="0.3">
      <c r="C28" s="38" t="s">
        <v>82</v>
      </c>
      <c r="D28" s="8">
        <f>D11/E11-1</f>
        <v>0.62202260040024671</v>
      </c>
      <c r="E28" s="8">
        <f t="shared" ref="E28:G28" si="6">E11/F11-1</f>
        <v>0.26200355098126726</v>
      </c>
      <c r="F28" s="8">
        <f t="shared" si="6"/>
        <v>0.110182354801307</v>
      </c>
      <c r="G28" s="8">
        <f t="shared" si="6"/>
        <v>-3.7384747862979628E-3</v>
      </c>
      <c r="H28" s="8"/>
      <c r="I28" s="8"/>
    </row>
    <row r="29" spans="2:18" x14ac:dyDescent="0.3">
      <c r="C29" s="38" t="s">
        <v>83</v>
      </c>
      <c r="D29" s="8">
        <f>D12/E12-1</f>
        <v>0.48765842486135136</v>
      </c>
      <c r="E29" s="8">
        <f t="shared" ref="E29:F29" si="7">E12/F12-1</f>
        <v>0.28094656339246504</v>
      </c>
      <c r="F29" s="8">
        <f t="shared" si="7"/>
        <v>0.40896762310157175</v>
      </c>
      <c r="G29" s="8">
        <f>G12/H12-1</f>
        <v>-2.2804872316040115E-2</v>
      </c>
      <c r="H29" s="8"/>
    </row>
    <row r="30" spans="2:18" x14ac:dyDescent="0.3">
      <c r="E30" s="8"/>
      <c r="F30" s="8"/>
      <c r="G30" s="8"/>
      <c r="H30" s="8"/>
    </row>
  </sheetData>
  <sortState ref="B3:C13">
    <sortCondition ref="C3"/>
  </sortState>
  <mergeCells count="10">
    <mergeCell ref="B11:B14"/>
    <mergeCell ref="B15:B18"/>
    <mergeCell ref="B23:B25"/>
    <mergeCell ref="B19:B22"/>
    <mergeCell ref="B3:B4"/>
    <mergeCell ref="K3:L3"/>
    <mergeCell ref="I3:J3"/>
    <mergeCell ref="G3:H3"/>
    <mergeCell ref="E3:F3"/>
    <mergeCell ref="C3:D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74"/>
  <sheetViews>
    <sheetView zoomScale="70" zoomScaleNormal="70" workbookViewId="0">
      <selection activeCell="H18" sqref="H18"/>
    </sheetView>
  </sheetViews>
  <sheetFormatPr defaultRowHeight="16.5" x14ac:dyDescent="0.3"/>
  <cols>
    <col min="8" max="8" width="9.5" bestFit="1" customWidth="1"/>
    <col min="9" max="10" width="11" bestFit="1" customWidth="1"/>
    <col min="12" max="12" width="14" bestFit="1" customWidth="1"/>
    <col min="22" max="22" width="10.5" bestFit="1" customWidth="1"/>
  </cols>
  <sheetData>
    <row r="2" spans="2:23" x14ac:dyDescent="0.3">
      <c r="B2" t="s">
        <v>4</v>
      </c>
      <c r="C2">
        <v>6.6270999999999997E-2</v>
      </c>
      <c r="D2">
        <v>1.63425</v>
      </c>
      <c r="E2">
        <v>1.5445279999999999</v>
      </c>
      <c r="F2">
        <v>5.0023059999999999</v>
      </c>
      <c r="G2">
        <v>9.6999220000000008</v>
      </c>
      <c r="H2">
        <v>1076457</v>
      </c>
      <c r="I2" t="s">
        <v>1</v>
      </c>
      <c r="K2">
        <v>33</v>
      </c>
      <c r="L2" t="s">
        <v>52</v>
      </c>
      <c r="M2" t="s">
        <v>53</v>
      </c>
      <c r="P2" t="s">
        <v>8</v>
      </c>
      <c r="Q2">
        <v>5.2261000000000002E-2</v>
      </c>
      <c r="R2">
        <v>0.29988500000000001</v>
      </c>
      <c r="S2">
        <v>2.1313800000000001</v>
      </c>
      <c r="T2">
        <v>0.49556099999999997</v>
      </c>
      <c r="U2">
        <v>4.3202629999999997</v>
      </c>
      <c r="V2">
        <v>670450</v>
      </c>
      <c r="W2" t="s">
        <v>7</v>
      </c>
    </row>
    <row r="3" spans="2:23" x14ac:dyDescent="0.3">
      <c r="B3" t="s">
        <v>9</v>
      </c>
      <c r="C3">
        <v>3.7698000000000002E-2</v>
      </c>
      <c r="D3">
        <v>1.8775740000000001</v>
      </c>
      <c r="E3">
        <v>0.32076399999999999</v>
      </c>
      <c r="F3">
        <v>6.607456</v>
      </c>
      <c r="G3">
        <v>10.248138000000001</v>
      </c>
      <c r="H3">
        <v>794705</v>
      </c>
      <c r="I3" t="s">
        <v>1</v>
      </c>
      <c r="K3" t="s">
        <v>49</v>
      </c>
      <c r="L3">
        <f>_xlfn.STDEV.S(G2:G9)</f>
        <v>0.38759745201707002</v>
      </c>
      <c r="M3">
        <f>_xlfn.STDEV.S(U10:U17)</f>
        <v>12.177428749837862</v>
      </c>
      <c r="P3" t="s">
        <v>6</v>
      </c>
      <c r="Q3">
        <v>7.1426000000000003E-2</v>
      </c>
      <c r="R3">
        <v>1.0597129999999999</v>
      </c>
      <c r="S3">
        <v>2.1441189999999999</v>
      </c>
      <c r="T3">
        <v>2.1038209999999999</v>
      </c>
      <c r="U3">
        <v>6.7901800000000003</v>
      </c>
      <c r="V3">
        <v>1108558</v>
      </c>
      <c r="W3" t="s">
        <v>7</v>
      </c>
    </row>
    <row r="4" spans="2:23" x14ac:dyDescent="0.3">
      <c r="B4" t="s">
        <v>0</v>
      </c>
      <c r="C4">
        <v>7.1627999999999997E-2</v>
      </c>
      <c r="D4">
        <v>2.1200290000000002</v>
      </c>
      <c r="E4">
        <v>0.95516400000000001</v>
      </c>
      <c r="F4">
        <v>5.6778599999999999</v>
      </c>
      <c r="G4">
        <v>10.317907999999999</v>
      </c>
      <c r="H4">
        <v>1360359</v>
      </c>
      <c r="I4" t="s">
        <v>1</v>
      </c>
      <c r="K4" t="s">
        <v>50</v>
      </c>
      <c r="L4">
        <f>_xlfn.STDEV.S(G10:G13)</f>
        <v>0.80479977845362238</v>
      </c>
      <c r="M4">
        <f>_xlfn.STDEV.S(U2:U5)</f>
        <v>8.5128395289350376</v>
      </c>
      <c r="P4" t="s">
        <v>11</v>
      </c>
      <c r="Q4">
        <v>5.6151E-2</v>
      </c>
      <c r="R4">
        <v>0.60768999999999995</v>
      </c>
      <c r="S4">
        <v>2.092403</v>
      </c>
      <c r="T4">
        <v>1.211946</v>
      </c>
      <c r="U4">
        <v>5.3288029999999997</v>
      </c>
      <c r="V4">
        <v>785358</v>
      </c>
      <c r="W4" t="s">
        <v>7</v>
      </c>
    </row>
    <row r="5" spans="2:23" x14ac:dyDescent="0.3">
      <c r="B5" t="s">
        <v>3</v>
      </c>
      <c r="C5">
        <v>7.9658999999999994E-2</v>
      </c>
      <c r="D5">
        <v>2.0201190000000002</v>
      </c>
      <c r="E5">
        <v>1.3197639999999999</v>
      </c>
      <c r="F5">
        <v>5.470701</v>
      </c>
      <c r="G5">
        <v>10.381399999999999</v>
      </c>
      <c r="H5">
        <v>1399844</v>
      </c>
      <c r="I5" t="s">
        <v>1</v>
      </c>
      <c r="K5" t="s">
        <v>51</v>
      </c>
      <c r="L5">
        <f>_xlfn.STDEV.S(G14:G17)</f>
        <v>0.33659734662550922</v>
      </c>
      <c r="M5">
        <f>_xlfn.STDEV.S(U6:U9)</f>
        <v>2.0275476860352528</v>
      </c>
      <c r="P5" t="s">
        <v>10</v>
      </c>
      <c r="Q5">
        <v>0.118975</v>
      </c>
      <c r="R5">
        <v>4.6765699999999999</v>
      </c>
      <c r="S5">
        <v>2.1825079999999999</v>
      </c>
      <c r="T5">
        <v>13.730468</v>
      </c>
      <c r="U5">
        <v>22.384221</v>
      </c>
      <c r="V5">
        <v>2359592</v>
      </c>
      <c r="W5" t="s">
        <v>7</v>
      </c>
    </row>
    <row r="6" spans="2:23" x14ac:dyDescent="0.3">
      <c r="B6" t="s">
        <v>18</v>
      </c>
      <c r="C6">
        <v>3.9689000000000002E-2</v>
      </c>
      <c r="D6">
        <v>2.02298</v>
      </c>
      <c r="E6">
        <v>0.33745399999999998</v>
      </c>
      <c r="F6">
        <v>6.6988329999999996</v>
      </c>
      <c r="G6">
        <v>10.523196</v>
      </c>
      <c r="H6">
        <v>856162</v>
      </c>
      <c r="I6" t="s">
        <v>1</v>
      </c>
      <c r="P6" t="s">
        <v>17</v>
      </c>
      <c r="Q6">
        <v>5.5607999999999998E-2</v>
      </c>
      <c r="R6">
        <v>0.72118199999999999</v>
      </c>
      <c r="S6">
        <v>1.56159</v>
      </c>
      <c r="T6">
        <v>2.4188320000000001</v>
      </c>
      <c r="U6">
        <v>6.1269239999999998</v>
      </c>
      <c r="V6">
        <v>1280157</v>
      </c>
      <c r="W6" t="s">
        <v>13</v>
      </c>
    </row>
    <row r="7" spans="2:23" x14ac:dyDescent="0.3">
      <c r="B7" t="s">
        <v>2</v>
      </c>
      <c r="C7">
        <v>6.9738999999999995E-2</v>
      </c>
      <c r="D7">
        <v>1.7833969999999999</v>
      </c>
      <c r="E7">
        <v>1.616662</v>
      </c>
      <c r="F7">
        <v>5.7231820000000004</v>
      </c>
      <c r="G7">
        <v>10.654778</v>
      </c>
      <c r="H7">
        <v>1133442</v>
      </c>
      <c r="I7" t="s">
        <v>1</v>
      </c>
      <c r="L7">
        <f>_xlfn.STDEV.S(H2:H9)</f>
        <v>218356.09110660764</v>
      </c>
      <c r="P7" t="s">
        <v>14</v>
      </c>
      <c r="Q7">
        <v>4.7758000000000002E-2</v>
      </c>
      <c r="R7">
        <v>0.54167900000000002</v>
      </c>
      <c r="S7">
        <v>1.604331</v>
      </c>
      <c r="T7">
        <v>1.8733200000000001</v>
      </c>
      <c r="U7">
        <v>5.4335990000000001</v>
      </c>
      <c r="V7">
        <v>1032952</v>
      </c>
      <c r="W7" t="s">
        <v>13</v>
      </c>
    </row>
    <row r="8" spans="2:23" x14ac:dyDescent="0.3">
      <c r="B8" t="s">
        <v>16</v>
      </c>
      <c r="C8">
        <v>4.5754999999999997E-2</v>
      </c>
      <c r="D8">
        <v>2.126401</v>
      </c>
      <c r="E8">
        <v>0.38314500000000001</v>
      </c>
      <c r="F8">
        <v>6.8383159999999998</v>
      </c>
      <c r="G8">
        <v>10.848004</v>
      </c>
      <c r="H8">
        <v>953267</v>
      </c>
      <c r="I8" t="s">
        <v>1</v>
      </c>
      <c r="L8">
        <f>_xlfn.STDEV.S(H10:H13)</f>
        <v>393851.99791546061</v>
      </c>
      <c r="P8" t="s">
        <v>15</v>
      </c>
      <c r="Q8">
        <v>5.1242999999999997E-2</v>
      </c>
      <c r="R8">
        <v>0.49041499999999999</v>
      </c>
      <c r="S8">
        <v>1.569474</v>
      </c>
      <c r="T8">
        <v>1.393238</v>
      </c>
      <c r="U8">
        <v>4.8558490000000001</v>
      </c>
      <c r="V8">
        <v>1101655</v>
      </c>
      <c r="W8" t="s">
        <v>13</v>
      </c>
    </row>
    <row r="9" spans="2:23" x14ac:dyDescent="0.3">
      <c r="B9" t="s">
        <v>5</v>
      </c>
      <c r="C9">
        <v>5.2590999999999999E-2</v>
      </c>
      <c r="D9">
        <v>2.0596969999999999</v>
      </c>
      <c r="E9">
        <v>0.67620899999999995</v>
      </c>
      <c r="F9">
        <v>6.6980130000000004</v>
      </c>
      <c r="G9">
        <v>10.919479000000001</v>
      </c>
      <c r="H9">
        <v>1029046</v>
      </c>
      <c r="I9" t="s">
        <v>1</v>
      </c>
      <c r="L9">
        <f>_xlfn.STDEV.S(H14:H17)</f>
        <v>723570.34791989415</v>
      </c>
      <c r="P9" t="s">
        <v>12</v>
      </c>
      <c r="Q9">
        <v>7.2745000000000004E-2</v>
      </c>
      <c r="R9">
        <v>1.3908210000000001</v>
      </c>
      <c r="S9">
        <v>1.598862</v>
      </c>
      <c r="T9">
        <v>4.8831519999999999</v>
      </c>
      <c r="U9">
        <v>9.3917850000000005</v>
      </c>
      <c r="V9">
        <v>1915483</v>
      </c>
      <c r="W9" t="s">
        <v>13</v>
      </c>
    </row>
    <row r="10" spans="2:23" x14ac:dyDescent="0.3">
      <c r="B10" t="s">
        <v>6</v>
      </c>
      <c r="C10">
        <v>0.123402</v>
      </c>
      <c r="D10">
        <v>2.653254</v>
      </c>
      <c r="E10">
        <v>2.2888829999999998</v>
      </c>
      <c r="F10">
        <v>4.8194699999999999</v>
      </c>
      <c r="G10">
        <v>11.477690000000001</v>
      </c>
      <c r="H10">
        <v>2273521</v>
      </c>
      <c r="I10" t="s">
        <v>7</v>
      </c>
      <c r="P10" t="s">
        <v>18</v>
      </c>
      <c r="Q10">
        <v>0.104113</v>
      </c>
      <c r="R10">
        <v>2.148447</v>
      </c>
      <c r="S10">
        <v>2.4579420000000001</v>
      </c>
      <c r="T10">
        <v>5.8685419999999997</v>
      </c>
      <c r="U10">
        <v>12.128387</v>
      </c>
      <c r="V10">
        <v>1644509</v>
      </c>
      <c r="W10" t="s">
        <v>1</v>
      </c>
    </row>
    <row r="11" spans="2:23" x14ac:dyDescent="0.3">
      <c r="B11" t="s">
        <v>8</v>
      </c>
      <c r="C11">
        <v>6.1352999999999998E-2</v>
      </c>
      <c r="D11">
        <v>2.7147190000000001</v>
      </c>
      <c r="E11">
        <v>0.85010600000000003</v>
      </c>
      <c r="F11">
        <v>7.2496679999999998</v>
      </c>
      <c r="G11">
        <v>12.359935999999999</v>
      </c>
      <c r="H11">
        <v>1324890</v>
      </c>
      <c r="I11" t="s">
        <v>7</v>
      </c>
      <c r="K11" t="s">
        <v>62</v>
      </c>
      <c r="P11" t="s">
        <v>3</v>
      </c>
      <c r="Q11">
        <v>0.13059399999999999</v>
      </c>
      <c r="R11">
        <v>2.470297</v>
      </c>
      <c r="S11">
        <v>2.5100199999999999</v>
      </c>
      <c r="T11">
        <v>5.5126749999999998</v>
      </c>
      <c r="U11">
        <v>12.233608</v>
      </c>
      <c r="V11">
        <v>2163503</v>
      </c>
      <c r="W11" t="s">
        <v>1</v>
      </c>
    </row>
    <row r="12" spans="2:23" x14ac:dyDescent="0.3">
      <c r="B12" t="s">
        <v>10</v>
      </c>
      <c r="C12">
        <v>8.6736999999999995E-2</v>
      </c>
      <c r="D12">
        <v>2.8100879999999999</v>
      </c>
      <c r="E12">
        <v>1.5206900000000001</v>
      </c>
      <c r="F12">
        <v>6.9943400000000002</v>
      </c>
      <c r="G12">
        <v>12.938271</v>
      </c>
      <c r="H12">
        <v>1688568</v>
      </c>
      <c r="I12" t="s">
        <v>7</v>
      </c>
      <c r="J12">
        <v>33</v>
      </c>
      <c r="K12">
        <f>_xlfn.STDEV.S(G2:G17)</f>
        <v>2.3611665466023037</v>
      </c>
      <c r="L12">
        <f>_xlfn.STDEV.S(U2:U17)</f>
        <v>10.984407034702718</v>
      </c>
      <c r="M12">
        <f>K12/L12*100</f>
        <v>21.495621376217571</v>
      </c>
      <c r="P12" t="s">
        <v>5</v>
      </c>
      <c r="Q12">
        <v>0.107018</v>
      </c>
      <c r="R12">
        <v>2.5139659999999999</v>
      </c>
      <c r="S12">
        <v>2.4158040000000001</v>
      </c>
      <c r="T12">
        <v>7.3281010000000002</v>
      </c>
      <c r="U12">
        <v>13.929270000000001</v>
      </c>
      <c r="V12">
        <v>1724026</v>
      </c>
      <c r="W12" t="s">
        <v>1</v>
      </c>
    </row>
    <row r="13" spans="2:23" x14ac:dyDescent="0.3">
      <c r="B13" t="s">
        <v>11</v>
      </c>
      <c r="C13">
        <v>8.6744000000000002E-2</v>
      </c>
      <c r="D13">
        <v>2.802692</v>
      </c>
      <c r="E13">
        <v>1.701363</v>
      </c>
      <c r="F13">
        <v>7.2073840000000002</v>
      </c>
      <c r="G13">
        <v>13.330121</v>
      </c>
      <c r="H13">
        <v>1664025</v>
      </c>
      <c r="I13" t="s">
        <v>7</v>
      </c>
      <c r="J13">
        <v>43</v>
      </c>
      <c r="K13">
        <f>_xlfn.STDEV.S(G39:G54)</f>
        <v>10.217131899569251</v>
      </c>
      <c r="L13">
        <f>_xlfn.STDEV.S(U39:U54)</f>
        <v>41.243522532095</v>
      </c>
      <c r="M13">
        <f t="shared" ref="M13:M15" si="0">K13/L13*100</f>
        <v>24.772694649489395</v>
      </c>
      <c r="P13" t="s">
        <v>0</v>
      </c>
      <c r="Q13">
        <v>0.156587</v>
      </c>
      <c r="R13">
        <v>3.5041820000000001</v>
      </c>
      <c r="S13">
        <v>2.5422440000000002</v>
      </c>
      <c r="T13">
        <v>7.9384329999999999</v>
      </c>
      <c r="U13">
        <v>15.854221000000001</v>
      </c>
      <c r="V13">
        <v>2762792</v>
      </c>
      <c r="W13" t="s">
        <v>1</v>
      </c>
    </row>
    <row r="14" spans="2:23" x14ac:dyDescent="0.3">
      <c r="B14" t="s">
        <v>12</v>
      </c>
      <c r="C14">
        <v>0.14851700000000001</v>
      </c>
      <c r="D14">
        <v>2.117318</v>
      </c>
      <c r="E14">
        <v>4.3605309999999999</v>
      </c>
      <c r="F14">
        <v>7.3051760000000003</v>
      </c>
      <c r="G14">
        <v>15.597291999999999</v>
      </c>
      <c r="H14">
        <v>3504079</v>
      </c>
      <c r="I14" t="s">
        <v>13</v>
      </c>
      <c r="J14">
        <v>35</v>
      </c>
      <c r="K14">
        <f>_xlfn.STDEV.S(G21:G36)</f>
        <v>24.977420559833856</v>
      </c>
      <c r="L14">
        <f>_xlfn.STDEV.S(U21:U36)</f>
        <v>289.85340540664004</v>
      </c>
      <c r="M14">
        <f t="shared" si="0"/>
        <v>8.6172596539939317</v>
      </c>
      <c r="P14" t="s">
        <v>4</v>
      </c>
      <c r="Q14">
        <v>0.134327</v>
      </c>
      <c r="R14">
        <v>3.7362009999999999</v>
      </c>
      <c r="S14">
        <v>2.4853320000000001</v>
      </c>
      <c r="T14">
        <v>11.122916</v>
      </c>
      <c r="U14">
        <v>19.163990999999999</v>
      </c>
      <c r="V14">
        <v>2324927</v>
      </c>
      <c r="W14" t="s">
        <v>1</v>
      </c>
    </row>
    <row r="15" spans="2:23" x14ac:dyDescent="0.3">
      <c r="B15" t="s">
        <v>14</v>
      </c>
      <c r="C15">
        <v>0.12869800000000001</v>
      </c>
      <c r="D15">
        <v>2.203071</v>
      </c>
      <c r="E15">
        <v>3.51945</v>
      </c>
      <c r="F15">
        <v>8.3055219999999998</v>
      </c>
      <c r="G15">
        <v>15.791093</v>
      </c>
      <c r="H15">
        <v>3121401</v>
      </c>
      <c r="I15" t="s">
        <v>13</v>
      </c>
      <c r="J15">
        <v>45</v>
      </c>
      <c r="K15">
        <f>_xlfn.STDEV.S(G58:G73)</f>
        <v>426.67927505900229</v>
      </c>
      <c r="L15">
        <f>_xlfn.STDEV.S(U58:U73)</f>
        <v>1388.8722060853677</v>
      </c>
      <c r="M15">
        <f t="shared" si="0"/>
        <v>30.721276816506197</v>
      </c>
      <c r="P15" t="s">
        <v>2</v>
      </c>
      <c r="Q15">
        <v>8.0009999999999998E-2</v>
      </c>
      <c r="R15">
        <v>1.0973409999999999</v>
      </c>
      <c r="S15">
        <v>2.5052240000000001</v>
      </c>
      <c r="T15">
        <v>2.981884</v>
      </c>
      <c r="U15">
        <v>8.1090809999999998</v>
      </c>
      <c r="V15">
        <v>1108397</v>
      </c>
      <c r="W15" t="s">
        <v>1</v>
      </c>
    </row>
    <row r="16" spans="2:23" x14ac:dyDescent="0.3">
      <c r="B16" t="s">
        <v>17</v>
      </c>
      <c r="C16">
        <v>0.113359</v>
      </c>
      <c r="D16">
        <v>2.2327509999999999</v>
      </c>
      <c r="E16">
        <v>2.591205</v>
      </c>
      <c r="F16">
        <v>9.3872400000000003</v>
      </c>
      <c r="G16">
        <v>15.943172000000001</v>
      </c>
      <c r="H16">
        <v>2879324</v>
      </c>
      <c r="I16" t="s">
        <v>13</v>
      </c>
      <c r="P16" t="s">
        <v>9</v>
      </c>
      <c r="Q16">
        <v>0.165709</v>
      </c>
      <c r="R16">
        <v>5.8700590000000004</v>
      </c>
      <c r="S16">
        <v>2.5169480000000002</v>
      </c>
      <c r="T16">
        <v>18.886687999999999</v>
      </c>
      <c r="U16">
        <v>29.306795999999999</v>
      </c>
      <c r="V16">
        <v>3097870</v>
      </c>
      <c r="W16" t="s">
        <v>1</v>
      </c>
    </row>
    <row r="17" spans="2:23" x14ac:dyDescent="0.3">
      <c r="B17" t="s">
        <v>15</v>
      </c>
      <c r="C17">
        <v>0.19905400000000001</v>
      </c>
      <c r="D17">
        <v>2.2397429999999998</v>
      </c>
      <c r="E17">
        <v>5.6945949999999996</v>
      </c>
      <c r="F17">
        <v>6.4963730000000002</v>
      </c>
      <c r="G17">
        <v>16.387962999999999</v>
      </c>
      <c r="H17">
        <v>4520899</v>
      </c>
      <c r="I17" t="s">
        <v>13</v>
      </c>
      <c r="P17" t="s">
        <v>16</v>
      </c>
      <c r="Q17">
        <v>0.22316800000000001</v>
      </c>
      <c r="R17">
        <v>9.4950360000000007</v>
      </c>
      <c r="S17">
        <v>2.5165649999999999</v>
      </c>
      <c r="T17">
        <v>30.786178</v>
      </c>
      <c r="U17">
        <v>45.200662000000001</v>
      </c>
      <c r="V17">
        <v>4499760</v>
      </c>
      <c r="W17" t="s">
        <v>1</v>
      </c>
    </row>
    <row r="18" spans="2:23" x14ac:dyDescent="0.3">
      <c r="H18">
        <f>SUM(H2:H17)</f>
        <v>29579989</v>
      </c>
      <c r="U18">
        <f>MAX(U2:U17)</f>
        <v>45.200662000000001</v>
      </c>
      <c r="V18">
        <f>SUM(V2:V17)</f>
        <v>29579989</v>
      </c>
    </row>
    <row r="21" spans="2:23" x14ac:dyDescent="0.3">
      <c r="B21" t="s">
        <v>11</v>
      </c>
      <c r="C21">
        <v>0.24205099999999999</v>
      </c>
      <c r="D21">
        <v>22.961697999999998</v>
      </c>
      <c r="E21">
        <v>1.7012849999999999</v>
      </c>
      <c r="F21">
        <v>164.72902999999999</v>
      </c>
      <c r="G21">
        <v>192.59353200000001</v>
      </c>
      <c r="H21">
        <v>4717622</v>
      </c>
      <c r="I21" t="s">
        <v>7</v>
      </c>
      <c r="J21">
        <v>0.24</v>
      </c>
      <c r="K21">
        <v>35</v>
      </c>
      <c r="L21" t="s">
        <v>52</v>
      </c>
      <c r="M21" t="s">
        <v>53</v>
      </c>
      <c r="P21" t="s">
        <v>8</v>
      </c>
      <c r="Q21">
        <v>0.15148</v>
      </c>
      <c r="R21">
        <v>2.3628840000000002</v>
      </c>
      <c r="S21">
        <v>2.3034970000000001</v>
      </c>
      <c r="T21">
        <v>4.3387500000000001</v>
      </c>
      <c r="U21">
        <v>10.706996</v>
      </c>
      <c r="V21">
        <v>2170970</v>
      </c>
      <c r="W21" t="s">
        <v>7</v>
      </c>
    </row>
    <row r="22" spans="2:23" x14ac:dyDescent="0.3">
      <c r="B22" t="s">
        <v>10</v>
      </c>
      <c r="C22">
        <v>0.24340800000000001</v>
      </c>
      <c r="D22">
        <v>24.121506</v>
      </c>
      <c r="E22">
        <v>1.366743</v>
      </c>
      <c r="F22">
        <v>174.40401399999999</v>
      </c>
      <c r="G22">
        <v>203.08938499999999</v>
      </c>
      <c r="H22">
        <v>4853204</v>
      </c>
      <c r="I22" t="s">
        <v>7</v>
      </c>
      <c r="J22">
        <v>0.3</v>
      </c>
      <c r="K22" t="s">
        <v>49</v>
      </c>
      <c r="L22">
        <f>_xlfn.STDEV.S(G29:G36)</f>
        <v>21.722409040223948</v>
      </c>
      <c r="M22">
        <f>_xlfn.STDEV.S(U29:U36)</f>
        <v>340.89976100114944</v>
      </c>
      <c r="P22" t="s">
        <v>11</v>
      </c>
      <c r="Q22">
        <v>0.16440099999999999</v>
      </c>
      <c r="R22">
        <v>5.1498530000000002</v>
      </c>
      <c r="S22">
        <v>2.2991079999999999</v>
      </c>
      <c r="T22">
        <v>21.076371999999999</v>
      </c>
      <c r="U22">
        <v>30.396984</v>
      </c>
      <c r="V22">
        <v>2546143</v>
      </c>
      <c r="W22" t="s">
        <v>7</v>
      </c>
    </row>
    <row r="23" spans="2:23" x14ac:dyDescent="0.3">
      <c r="B23" t="s">
        <v>8</v>
      </c>
      <c r="C23">
        <v>0.107057</v>
      </c>
      <c r="D23">
        <v>20.082999000000001</v>
      </c>
      <c r="E23">
        <v>0.28377799999999997</v>
      </c>
      <c r="F23">
        <v>196.73102900000001</v>
      </c>
      <c r="G23">
        <v>219.89781400000001</v>
      </c>
      <c r="H23">
        <v>2537758</v>
      </c>
      <c r="I23" t="s">
        <v>7</v>
      </c>
      <c r="J23">
        <v>0.05</v>
      </c>
      <c r="K23" t="s">
        <v>50</v>
      </c>
      <c r="L23">
        <f>_xlfn.STDEV.S(G21:G24)</f>
        <v>14.473228684463901</v>
      </c>
      <c r="M23">
        <f>_xlfn.STDEV.S(U21:U24)</f>
        <v>197.45170823659274</v>
      </c>
      <c r="P23" t="s">
        <v>6</v>
      </c>
      <c r="Q23">
        <v>0.21032400000000001</v>
      </c>
      <c r="R23">
        <v>9.4537429999999993</v>
      </c>
      <c r="S23">
        <v>2.302152</v>
      </c>
      <c r="T23">
        <v>42.973041000000002</v>
      </c>
      <c r="U23">
        <v>56.902237</v>
      </c>
      <c r="V23">
        <v>3585032</v>
      </c>
      <c r="W23" t="s">
        <v>7</v>
      </c>
    </row>
    <row r="24" spans="2:23" x14ac:dyDescent="0.3">
      <c r="B24" t="s">
        <v>6</v>
      </c>
      <c r="C24">
        <v>0.39789099999999999</v>
      </c>
      <c r="D24">
        <v>32.027627000000003</v>
      </c>
      <c r="E24">
        <v>2.321647</v>
      </c>
      <c r="F24">
        <v>185.15140500000001</v>
      </c>
      <c r="G24">
        <v>223.415165</v>
      </c>
      <c r="H24">
        <v>7935633</v>
      </c>
      <c r="I24" t="s">
        <v>7</v>
      </c>
      <c r="J24">
        <v>0.41</v>
      </c>
      <c r="K24" t="s">
        <v>51</v>
      </c>
      <c r="L24">
        <f>_xlfn.STDEV.S(G25:G28)</f>
        <v>21.172196034630169</v>
      </c>
      <c r="M24">
        <f>_xlfn.STDEV.S(U25:U28)</f>
        <v>50.734239629082609</v>
      </c>
      <c r="P24" t="s">
        <v>10</v>
      </c>
      <c r="Q24">
        <v>0.35839500000000002</v>
      </c>
      <c r="R24">
        <v>45.145035</v>
      </c>
      <c r="S24">
        <v>2.297901</v>
      </c>
      <c r="T24">
        <v>374.15917100000001</v>
      </c>
      <c r="U24">
        <v>425.75361500000002</v>
      </c>
      <c r="V24">
        <v>7631151</v>
      </c>
      <c r="W24" t="s">
        <v>7</v>
      </c>
    </row>
    <row r="25" spans="2:23" x14ac:dyDescent="0.3">
      <c r="B25" t="s">
        <v>14</v>
      </c>
      <c r="C25">
        <v>0.37021199999999999</v>
      </c>
      <c r="D25">
        <v>19.678138000000001</v>
      </c>
      <c r="E25">
        <v>3.3263569999999998</v>
      </c>
      <c r="F25">
        <v>196.516345</v>
      </c>
      <c r="G25">
        <v>223.21326300000001</v>
      </c>
      <c r="H25">
        <v>9734756</v>
      </c>
      <c r="I25" t="s">
        <v>13</v>
      </c>
      <c r="J25">
        <v>0.15</v>
      </c>
      <c r="P25" t="s">
        <v>15</v>
      </c>
      <c r="Q25">
        <v>0.14537600000000001</v>
      </c>
      <c r="R25">
        <v>4.0505170000000001</v>
      </c>
      <c r="S25">
        <v>1.638369</v>
      </c>
      <c r="T25">
        <v>24.472255000000001</v>
      </c>
      <c r="U25">
        <v>32.004181000000003</v>
      </c>
      <c r="V25">
        <v>3542565</v>
      </c>
      <c r="W25" t="s">
        <v>13</v>
      </c>
    </row>
    <row r="26" spans="2:23" x14ac:dyDescent="0.3">
      <c r="B26" t="s">
        <v>15</v>
      </c>
      <c r="C26">
        <v>0.70667999999999997</v>
      </c>
      <c r="D26">
        <v>26.264389999999999</v>
      </c>
      <c r="E26">
        <v>6.6925749999999997</v>
      </c>
      <c r="F26">
        <v>192.60308499999999</v>
      </c>
      <c r="G26">
        <v>230.59219400000001</v>
      </c>
      <c r="H26">
        <v>17975443</v>
      </c>
      <c r="I26" t="s">
        <v>13</v>
      </c>
      <c r="J26">
        <v>0.18</v>
      </c>
      <c r="P26" t="s">
        <v>14</v>
      </c>
      <c r="Q26">
        <v>0.136159</v>
      </c>
      <c r="R26">
        <v>4.905818</v>
      </c>
      <c r="S26">
        <v>1.6326970000000001</v>
      </c>
      <c r="T26">
        <v>45.906489999999998</v>
      </c>
      <c r="U26">
        <v>54.307009999999998</v>
      </c>
      <c r="V26">
        <v>3335127</v>
      </c>
      <c r="W26" t="s">
        <v>13</v>
      </c>
    </row>
    <row r="27" spans="2:23" x14ac:dyDescent="0.3">
      <c r="B27" t="s">
        <v>12</v>
      </c>
      <c r="C27">
        <v>0.54257599999999995</v>
      </c>
      <c r="D27">
        <v>24.602271000000002</v>
      </c>
      <c r="E27">
        <v>5.544003</v>
      </c>
      <c r="F27">
        <v>226.69138599999999</v>
      </c>
      <c r="G27">
        <v>261.32655199999999</v>
      </c>
      <c r="H27">
        <v>14018568</v>
      </c>
      <c r="I27" t="s">
        <v>13</v>
      </c>
      <c r="J27">
        <v>0.3</v>
      </c>
      <c r="P27" t="s">
        <v>17</v>
      </c>
      <c r="Q27">
        <v>0.16089300000000001</v>
      </c>
      <c r="R27">
        <v>6.0298600000000002</v>
      </c>
      <c r="S27">
        <v>1.6389910000000001</v>
      </c>
      <c r="T27">
        <v>48.408751000000002</v>
      </c>
      <c r="U27">
        <v>58.054867000000002</v>
      </c>
      <c r="V27">
        <v>4113193</v>
      </c>
      <c r="W27" t="s">
        <v>13</v>
      </c>
    </row>
    <row r="28" spans="2:23" x14ac:dyDescent="0.3">
      <c r="B28" t="s">
        <v>17</v>
      </c>
      <c r="C28">
        <v>0.35137299999999999</v>
      </c>
      <c r="D28">
        <v>21.701460000000001</v>
      </c>
      <c r="E28">
        <v>2.7794539999999999</v>
      </c>
      <c r="F28">
        <v>236.50823700000001</v>
      </c>
      <c r="G28">
        <v>264.899317</v>
      </c>
      <c r="H28">
        <v>9753021</v>
      </c>
      <c r="I28" t="s">
        <v>13</v>
      </c>
      <c r="J28">
        <v>0.36</v>
      </c>
      <c r="P28" t="s">
        <v>12</v>
      </c>
      <c r="Q28">
        <v>0.21333199999999999</v>
      </c>
      <c r="R28">
        <v>13.523318</v>
      </c>
      <c r="S28">
        <v>1.641624</v>
      </c>
      <c r="T28">
        <v>129.30072799999999</v>
      </c>
      <c r="U28">
        <v>146.94974099999999</v>
      </c>
      <c r="V28">
        <v>6200623</v>
      </c>
      <c r="W28" t="s">
        <v>13</v>
      </c>
    </row>
    <row r="29" spans="2:23" x14ac:dyDescent="0.3">
      <c r="B29" t="s">
        <v>18</v>
      </c>
      <c r="C29">
        <v>8.6808999999999997E-2</v>
      </c>
      <c r="D29">
        <v>12.992245</v>
      </c>
      <c r="E29">
        <v>0.207011</v>
      </c>
      <c r="F29">
        <v>169.26686599999999</v>
      </c>
      <c r="G29">
        <v>185.34140300000001</v>
      </c>
      <c r="H29">
        <v>1763225</v>
      </c>
      <c r="I29" t="s">
        <v>1</v>
      </c>
      <c r="P29" t="s">
        <v>3</v>
      </c>
      <c r="Q29">
        <v>0.40582099999999999</v>
      </c>
      <c r="R29">
        <v>23.569918000000001</v>
      </c>
      <c r="S29">
        <v>2.585413</v>
      </c>
      <c r="T29">
        <v>133.85724200000001</v>
      </c>
      <c r="U29">
        <v>163.66348199999999</v>
      </c>
      <c r="V29">
        <v>7005622</v>
      </c>
      <c r="W29" t="s">
        <v>1</v>
      </c>
    </row>
    <row r="30" spans="2:23" x14ac:dyDescent="0.3">
      <c r="B30" t="s">
        <v>3</v>
      </c>
      <c r="C30">
        <v>0.214916</v>
      </c>
      <c r="D30">
        <v>17.691925999999999</v>
      </c>
      <c r="E30">
        <v>0.99811899999999998</v>
      </c>
      <c r="F30">
        <v>169.00483</v>
      </c>
      <c r="G30">
        <v>191.069962</v>
      </c>
      <c r="H30">
        <v>3836331</v>
      </c>
      <c r="I30" t="s">
        <v>1</v>
      </c>
      <c r="P30" t="s">
        <v>18</v>
      </c>
      <c r="Q30">
        <v>0.32883299999999999</v>
      </c>
      <c r="R30">
        <v>19.951395999999999</v>
      </c>
      <c r="S30">
        <v>2.5850979999999999</v>
      </c>
      <c r="T30">
        <v>169.24910399999999</v>
      </c>
      <c r="U30">
        <v>195.51880700000001</v>
      </c>
      <c r="V30">
        <v>5327456</v>
      </c>
      <c r="W30" t="s">
        <v>1</v>
      </c>
    </row>
    <row r="31" spans="2:23" x14ac:dyDescent="0.3">
      <c r="B31" t="s">
        <v>4</v>
      </c>
      <c r="C31">
        <v>0.17025699999999999</v>
      </c>
      <c r="D31">
        <v>14.482984999999999</v>
      </c>
      <c r="E31">
        <v>1.2034260000000001</v>
      </c>
      <c r="F31">
        <v>174.204926</v>
      </c>
      <c r="G31">
        <v>193.04180500000001</v>
      </c>
      <c r="H31">
        <v>2844763</v>
      </c>
      <c r="I31" t="s">
        <v>1</v>
      </c>
      <c r="K31" t="s">
        <v>63</v>
      </c>
      <c r="P31" t="s">
        <v>5</v>
      </c>
      <c r="Q31">
        <v>0.33837699999999998</v>
      </c>
      <c r="R31">
        <v>23.210794</v>
      </c>
      <c r="S31">
        <v>2.5806049999999998</v>
      </c>
      <c r="T31">
        <v>215.992152</v>
      </c>
      <c r="U31">
        <v>245.843448</v>
      </c>
      <c r="V31">
        <v>5579749</v>
      </c>
      <c r="W31" t="s">
        <v>1</v>
      </c>
    </row>
    <row r="32" spans="2:23" x14ac:dyDescent="0.3">
      <c r="B32" t="s">
        <v>9</v>
      </c>
      <c r="C32">
        <v>0.10280499999999999</v>
      </c>
      <c r="D32">
        <v>14.609138</v>
      </c>
      <c r="E32">
        <v>0.26445600000000002</v>
      </c>
      <c r="F32">
        <v>178.970214</v>
      </c>
      <c r="G32">
        <v>196.84135800000001</v>
      </c>
      <c r="H32">
        <v>2045504</v>
      </c>
      <c r="I32" t="s">
        <v>1</v>
      </c>
      <c r="J32">
        <v>33</v>
      </c>
      <c r="K32">
        <f>MAX(G2:G17)</f>
        <v>16.387962999999999</v>
      </c>
      <c r="L32">
        <f>MAX(U2:U17)</f>
        <v>45.200662000000001</v>
      </c>
      <c r="M32">
        <f>L32/K32</f>
        <v>2.7581623170616143</v>
      </c>
      <c r="P32" t="s">
        <v>0</v>
      </c>
      <c r="Q32">
        <v>0.48772199999999999</v>
      </c>
      <c r="R32">
        <v>33.145032</v>
      </c>
      <c r="S32">
        <v>2.584689</v>
      </c>
      <c r="T32">
        <v>207.46066400000001</v>
      </c>
      <c r="U32">
        <v>247.58555699999999</v>
      </c>
      <c r="V32">
        <v>8903677</v>
      </c>
      <c r="W32" t="s">
        <v>1</v>
      </c>
    </row>
    <row r="33" spans="2:23" x14ac:dyDescent="0.3">
      <c r="B33" t="s">
        <v>16</v>
      </c>
      <c r="C33">
        <v>0.112638</v>
      </c>
      <c r="D33">
        <v>15.313425000000001</v>
      </c>
      <c r="E33">
        <v>0.29403200000000002</v>
      </c>
      <c r="F33">
        <v>182.73964000000001</v>
      </c>
      <c r="G33">
        <v>201.45591999999999</v>
      </c>
      <c r="H33">
        <v>2267460</v>
      </c>
      <c r="I33" t="s">
        <v>1</v>
      </c>
      <c r="J33">
        <v>43</v>
      </c>
      <c r="K33">
        <f>MAX(G39:G54)</f>
        <v>84.268636000000001</v>
      </c>
      <c r="L33">
        <f>MAX(U39:U54)</f>
        <v>175.906801</v>
      </c>
      <c r="M33">
        <f t="shared" ref="M33:M35" si="1">L33/K33</f>
        <v>2.0874528098449345</v>
      </c>
      <c r="P33" t="s">
        <v>4</v>
      </c>
      <c r="Q33">
        <v>0.42478900000000003</v>
      </c>
      <c r="R33">
        <v>35.383249999999997</v>
      </c>
      <c r="S33">
        <v>2.5882649999999998</v>
      </c>
      <c r="T33">
        <v>317.06882000000002</v>
      </c>
      <c r="U33">
        <v>359.93731200000002</v>
      </c>
      <c r="V33">
        <v>7528906</v>
      </c>
      <c r="W33" t="s">
        <v>1</v>
      </c>
    </row>
    <row r="34" spans="2:23" x14ac:dyDescent="0.3">
      <c r="B34" t="s">
        <v>2</v>
      </c>
      <c r="C34">
        <v>0.20228399999999999</v>
      </c>
      <c r="D34">
        <v>16.378077000000001</v>
      </c>
      <c r="E34">
        <v>1.46939</v>
      </c>
      <c r="F34">
        <v>189.43133900000001</v>
      </c>
      <c r="G34">
        <v>210.69130100000001</v>
      </c>
      <c r="H34">
        <v>3354773</v>
      </c>
      <c r="I34" t="s">
        <v>1</v>
      </c>
      <c r="J34">
        <v>35</v>
      </c>
      <c r="K34">
        <f>MAX(G21:G36)</f>
        <v>264.899317</v>
      </c>
      <c r="L34">
        <f>MAX(U21:U36)</f>
        <v>1112.8068049999999</v>
      </c>
      <c r="M34">
        <f t="shared" si="1"/>
        <v>4.2008670222430204</v>
      </c>
      <c r="P34" t="s">
        <v>2</v>
      </c>
      <c r="Q34">
        <v>0.23638500000000001</v>
      </c>
      <c r="R34">
        <v>9.7124989999999993</v>
      </c>
      <c r="S34">
        <v>2.583853</v>
      </c>
      <c r="T34">
        <v>70.699573999999998</v>
      </c>
      <c r="U34">
        <v>85.510807999999997</v>
      </c>
      <c r="V34">
        <v>3590800</v>
      </c>
      <c r="W34" t="s">
        <v>1</v>
      </c>
    </row>
    <row r="35" spans="2:23" x14ac:dyDescent="0.3">
      <c r="B35" t="s">
        <v>0</v>
      </c>
      <c r="C35">
        <v>0.23702599999999999</v>
      </c>
      <c r="D35">
        <v>22.785789000000001</v>
      </c>
      <c r="E35">
        <v>0.91068400000000005</v>
      </c>
      <c r="F35">
        <v>211.06742199999999</v>
      </c>
      <c r="G35">
        <v>238.520869</v>
      </c>
      <c r="H35">
        <v>4479785</v>
      </c>
      <c r="I35" t="s">
        <v>1</v>
      </c>
      <c r="J35">
        <v>45</v>
      </c>
      <c r="K35">
        <f>MAX(H58:H73)</f>
        <v>3093.9190370000001</v>
      </c>
      <c r="L35">
        <f>MAX(U58:U73)</f>
        <v>5074.5362729999997</v>
      </c>
      <c r="M35">
        <f t="shared" si="1"/>
        <v>1.64016453317424</v>
      </c>
      <c r="P35" t="s">
        <v>9</v>
      </c>
      <c r="Q35">
        <v>0.536242</v>
      </c>
      <c r="R35">
        <v>57.254975000000002</v>
      </c>
      <c r="S35">
        <v>2.5882130000000001</v>
      </c>
      <c r="T35">
        <v>583.97748100000001</v>
      </c>
      <c r="U35">
        <v>650.26985999999999</v>
      </c>
      <c r="V35">
        <v>9973962</v>
      </c>
      <c r="W35" t="s">
        <v>1</v>
      </c>
    </row>
    <row r="36" spans="2:23" x14ac:dyDescent="0.3">
      <c r="B36" t="s">
        <v>5</v>
      </c>
      <c r="C36">
        <v>0.14868500000000001</v>
      </c>
      <c r="D36">
        <v>18.755604999999999</v>
      </c>
      <c r="E36">
        <v>0.52950399999999997</v>
      </c>
      <c r="F36">
        <v>219.671809</v>
      </c>
      <c r="G36">
        <v>242.29231999999999</v>
      </c>
      <c r="H36">
        <v>2844886</v>
      </c>
      <c r="I36" t="s">
        <v>1</v>
      </c>
      <c r="M36">
        <f>AVERAGE(M32:M35)</f>
        <v>2.6716616705809519</v>
      </c>
      <c r="P36" t="s">
        <v>16</v>
      </c>
      <c r="Q36">
        <v>0.67904699999999996</v>
      </c>
      <c r="R36">
        <v>94.753505000000004</v>
      </c>
      <c r="S36">
        <v>2.5840860000000001</v>
      </c>
      <c r="T36">
        <v>1007.175459</v>
      </c>
      <c r="U36">
        <v>1112.8068049999999</v>
      </c>
      <c r="V36">
        <v>14549596</v>
      </c>
      <c r="W36" t="s">
        <v>1</v>
      </c>
    </row>
    <row r="37" spans="2:23" x14ac:dyDescent="0.3">
      <c r="C37">
        <f>MAX(C20:C35)</f>
        <v>0.70667999999999997</v>
      </c>
      <c r="D37">
        <f>MAX(D20:D35)</f>
        <v>32.027627000000003</v>
      </c>
      <c r="E37">
        <f>MAX(E20:E35)</f>
        <v>6.6925749999999997</v>
      </c>
      <c r="F37">
        <f>MAX(F20:F35)</f>
        <v>236.50823700000001</v>
      </c>
      <c r="G37">
        <f>MAX(G20:G35)</f>
        <v>264.899317</v>
      </c>
      <c r="H37">
        <f>SUM(H21:H36)</f>
        <v>94962732</v>
      </c>
      <c r="U37">
        <f>MAX(U21:U36)</f>
        <v>1112.8068049999999</v>
      </c>
      <c r="V37">
        <f>SUM(V21:V36)</f>
        <v>95584572</v>
      </c>
    </row>
    <row r="39" spans="2:23" x14ac:dyDescent="0.3">
      <c r="B39" t="s">
        <v>6</v>
      </c>
      <c r="C39">
        <v>5.3426450000000001</v>
      </c>
      <c r="D39">
        <v>0.28258</v>
      </c>
      <c r="E39">
        <v>16.976496000000001</v>
      </c>
      <c r="F39">
        <v>2.460655</v>
      </c>
      <c r="G39">
        <v>53.006597999999997</v>
      </c>
      <c r="H39">
        <v>79.408619999999999</v>
      </c>
      <c r="I39">
        <v>6637273</v>
      </c>
      <c r="J39" t="s">
        <v>7</v>
      </c>
      <c r="K39">
        <v>43</v>
      </c>
      <c r="L39" t="s">
        <v>52</v>
      </c>
      <c r="M39" t="s">
        <v>53</v>
      </c>
      <c r="P39" t="s">
        <v>6</v>
      </c>
      <c r="Q39">
        <v>0.153336</v>
      </c>
      <c r="R39">
        <v>4.7104689999999998</v>
      </c>
      <c r="S39">
        <v>2.3678189999999999</v>
      </c>
      <c r="T39">
        <v>10.857329</v>
      </c>
      <c r="U39">
        <v>23.240345000000001</v>
      </c>
      <c r="V39">
        <v>3071703</v>
      </c>
      <c r="W39" t="s">
        <v>7</v>
      </c>
    </row>
    <row r="40" spans="2:23" x14ac:dyDescent="0.3">
      <c r="B40" t="s">
        <v>11</v>
      </c>
      <c r="C40">
        <v>5.3419210000000001</v>
      </c>
      <c r="D40">
        <v>0.30959399999999998</v>
      </c>
      <c r="E40">
        <v>17.319980999999999</v>
      </c>
      <c r="F40">
        <v>2.7449460000000001</v>
      </c>
      <c r="G40">
        <v>52.852415999999998</v>
      </c>
      <c r="H40">
        <v>79.961796000000007</v>
      </c>
      <c r="I40">
        <v>7068229</v>
      </c>
      <c r="J40" t="s">
        <v>7</v>
      </c>
      <c r="K40" t="s">
        <v>49</v>
      </c>
      <c r="L40">
        <f>_xlfn.STDEV.S(G43:G50)</f>
        <v>2.1444820859837614</v>
      </c>
      <c r="M40">
        <f>_xlfn.STDEV.S(U47:U54)</f>
        <v>34.247538429514663</v>
      </c>
      <c r="P40" t="s">
        <v>11</v>
      </c>
      <c r="Q40">
        <v>0.21768999999999999</v>
      </c>
      <c r="R40">
        <v>10.215164</v>
      </c>
      <c r="S40">
        <v>2.367877</v>
      </c>
      <c r="T40">
        <v>28.356919000000001</v>
      </c>
      <c r="U40">
        <v>46.686138</v>
      </c>
      <c r="V40">
        <v>4832985</v>
      </c>
      <c r="W40" t="s">
        <v>7</v>
      </c>
    </row>
    <row r="41" spans="2:23" x14ac:dyDescent="0.3">
      <c r="B41" t="s">
        <v>8</v>
      </c>
      <c r="C41">
        <v>5.3422520000000002</v>
      </c>
      <c r="D41">
        <v>0.25429800000000002</v>
      </c>
      <c r="E41">
        <v>17.046444999999999</v>
      </c>
      <c r="F41">
        <v>1.8914839999999999</v>
      </c>
      <c r="G41">
        <v>55.143281000000002</v>
      </c>
      <c r="H41">
        <v>80.956969000000001</v>
      </c>
      <c r="I41">
        <v>6151054</v>
      </c>
      <c r="J41" t="s">
        <v>7</v>
      </c>
      <c r="K41" t="s">
        <v>50</v>
      </c>
      <c r="L41">
        <f>_xlfn.STDEV.S(G39:G42)</f>
        <v>2.5816141050687014</v>
      </c>
      <c r="M41">
        <f>_xlfn.STDEV.S(U39:U42)</f>
        <v>30.085984552071452</v>
      </c>
      <c r="P41" t="s">
        <v>8</v>
      </c>
      <c r="Q41">
        <v>0.287638</v>
      </c>
      <c r="R41">
        <v>19.229475000000001</v>
      </c>
      <c r="S41">
        <v>2.3695080000000002</v>
      </c>
      <c r="T41">
        <v>65.388733000000002</v>
      </c>
      <c r="U41">
        <v>93.362920000000003</v>
      </c>
      <c r="V41">
        <v>6881502</v>
      </c>
      <c r="W41" t="s">
        <v>7</v>
      </c>
    </row>
    <row r="42" spans="2:23" x14ac:dyDescent="0.3">
      <c r="B42" t="s">
        <v>10</v>
      </c>
      <c r="C42">
        <v>5.3418140000000003</v>
      </c>
      <c r="D42">
        <v>0.25834400000000002</v>
      </c>
      <c r="E42">
        <v>16.202044000000001</v>
      </c>
      <c r="F42">
        <v>2.365491</v>
      </c>
      <c r="G42">
        <v>58.388323</v>
      </c>
      <c r="H42">
        <v>83.809157999999996</v>
      </c>
      <c r="I42">
        <v>5902694</v>
      </c>
      <c r="J42" t="s">
        <v>7</v>
      </c>
      <c r="K42" t="s">
        <v>51</v>
      </c>
      <c r="L42">
        <f>_xlfn.STDEV.S(G51:G54)</f>
        <v>1.6387086608439345</v>
      </c>
      <c r="M42">
        <f>_xlfn.STDEV.S(U43:U46)</f>
        <v>11.216516665653508</v>
      </c>
      <c r="P42" t="s">
        <v>10</v>
      </c>
      <c r="Q42">
        <v>0.25252999999999998</v>
      </c>
      <c r="R42">
        <v>14.604843000000001</v>
      </c>
      <c r="S42">
        <v>2.3660489999999998</v>
      </c>
      <c r="T42">
        <v>46.335343000000002</v>
      </c>
      <c r="U42">
        <v>69.350263999999996</v>
      </c>
      <c r="V42">
        <v>5866333</v>
      </c>
      <c r="W42" t="s">
        <v>7</v>
      </c>
    </row>
    <row r="43" spans="2:23" x14ac:dyDescent="0.3">
      <c r="B43" t="s">
        <v>18</v>
      </c>
      <c r="C43">
        <v>5.3263910000000001</v>
      </c>
      <c r="D43">
        <v>0.25308900000000001</v>
      </c>
      <c r="E43">
        <v>15.355886999999999</v>
      </c>
      <c r="F43">
        <v>1.7551410000000001</v>
      </c>
      <c r="G43">
        <v>63.961486000000001</v>
      </c>
      <c r="H43">
        <v>88.023701000000003</v>
      </c>
      <c r="I43">
        <v>5317559</v>
      </c>
      <c r="J43" t="s">
        <v>1</v>
      </c>
      <c r="P43" t="s">
        <v>17</v>
      </c>
      <c r="Q43">
        <v>0.22390199999999999</v>
      </c>
      <c r="R43">
        <v>10.438338999999999</v>
      </c>
      <c r="S43">
        <v>1.74532</v>
      </c>
      <c r="T43">
        <v>55.149534000000003</v>
      </c>
      <c r="U43">
        <v>73.158555000000007</v>
      </c>
      <c r="V43">
        <v>7535129</v>
      </c>
      <c r="W43" t="s">
        <v>13</v>
      </c>
    </row>
    <row r="44" spans="2:23" x14ac:dyDescent="0.3">
      <c r="B44" t="s">
        <v>4</v>
      </c>
      <c r="C44">
        <v>5.3264129999999996</v>
      </c>
      <c r="D44">
        <v>0.27050800000000003</v>
      </c>
      <c r="E44">
        <v>15.35693</v>
      </c>
      <c r="F44">
        <v>1.878851</v>
      </c>
      <c r="G44">
        <v>64.124246999999997</v>
      </c>
      <c r="H44">
        <v>88.322613000000004</v>
      </c>
      <c r="I44">
        <v>5458925</v>
      </c>
      <c r="J44" t="s">
        <v>1</v>
      </c>
      <c r="P44" t="s">
        <v>15</v>
      </c>
      <c r="Q44">
        <v>0.21887799999999999</v>
      </c>
      <c r="R44">
        <v>10.540768</v>
      </c>
      <c r="S44">
        <v>1.7425900000000001</v>
      </c>
      <c r="T44">
        <v>58.260195000000003</v>
      </c>
      <c r="U44">
        <v>76.354740000000007</v>
      </c>
      <c r="V44">
        <v>7376361</v>
      </c>
      <c r="W44" t="s">
        <v>13</v>
      </c>
    </row>
    <row r="45" spans="2:23" x14ac:dyDescent="0.3">
      <c r="B45" t="s">
        <v>16</v>
      </c>
      <c r="C45">
        <v>5.3264100000000001</v>
      </c>
      <c r="D45">
        <v>0.26024999999999998</v>
      </c>
      <c r="E45">
        <v>15.382593999999999</v>
      </c>
      <c r="F45">
        <v>1.8115829999999999</v>
      </c>
      <c r="G45">
        <v>64.997787000000002</v>
      </c>
      <c r="H45">
        <v>89.167905000000005</v>
      </c>
      <c r="I45">
        <v>5404022</v>
      </c>
      <c r="J45" t="s">
        <v>1</v>
      </c>
      <c r="P45" t="s">
        <v>12</v>
      </c>
      <c r="Q45">
        <v>0.216894</v>
      </c>
      <c r="R45">
        <v>9.9666250000000005</v>
      </c>
      <c r="S45">
        <v>1.7472920000000001</v>
      </c>
      <c r="T45">
        <v>50.334364999999998</v>
      </c>
      <c r="U45">
        <v>67.828000000000003</v>
      </c>
      <c r="V45">
        <v>7341534</v>
      </c>
      <c r="W45" t="s">
        <v>13</v>
      </c>
    </row>
    <row r="46" spans="2:23" x14ac:dyDescent="0.3">
      <c r="B46" t="s">
        <v>3</v>
      </c>
      <c r="C46">
        <v>5.3225569999999998</v>
      </c>
      <c r="D46">
        <v>0.17611099999999999</v>
      </c>
      <c r="E46">
        <v>13.810945</v>
      </c>
      <c r="F46">
        <v>1.0253319999999999</v>
      </c>
      <c r="G46">
        <v>67.838572999999997</v>
      </c>
      <c r="H46">
        <v>89.336022999999997</v>
      </c>
      <c r="I46">
        <v>3984404</v>
      </c>
      <c r="J46" t="s">
        <v>1</v>
      </c>
      <c r="P46" t="s">
        <v>14</v>
      </c>
      <c r="Q46">
        <v>0.23728099999999999</v>
      </c>
      <c r="R46">
        <v>12.58395</v>
      </c>
      <c r="S46">
        <v>1.7364170000000001</v>
      </c>
      <c r="T46">
        <v>73.460767000000004</v>
      </c>
      <c r="U46">
        <v>93.748705000000001</v>
      </c>
      <c r="V46">
        <v>8229146</v>
      </c>
      <c r="W46" t="s">
        <v>13</v>
      </c>
    </row>
    <row r="47" spans="2:23" x14ac:dyDescent="0.3">
      <c r="B47" t="s">
        <v>0</v>
      </c>
      <c r="C47">
        <v>5.3175840000000001</v>
      </c>
      <c r="D47">
        <v>0.22120000000000001</v>
      </c>
      <c r="E47">
        <v>14.603147999999999</v>
      </c>
      <c r="F47">
        <v>1.389812</v>
      </c>
      <c r="G47">
        <v>67.567397</v>
      </c>
      <c r="H47">
        <v>90.348023999999995</v>
      </c>
      <c r="I47">
        <v>4694207</v>
      </c>
      <c r="J47" t="s">
        <v>1</v>
      </c>
      <c r="P47" t="s">
        <v>4</v>
      </c>
      <c r="Q47">
        <v>0.31076100000000001</v>
      </c>
      <c r="R47">
        <v>15.136704</v>
      </c>
      <c r="S47">
        <v>2.6537999999999999</v>
      </c>
      <c r="T47">
        <v>57.129241</v>
      </c>
      <c r="U47">
        <v>81.286411000000001</v>
      </c>
      <c r="V47">
        <v>6316751</v>
      </c>
      <c r="W47" t="s">
        <v>1</v>
      </c>
    </row>
    <row r="48" spans="2:23" x14ac:dyDescent="0.3">
      <c r="B48" t="s">
        <v>5</v>
      </c>
      <c r="C48">
        <v>5.3165430000000002</v>
      </c>
      <c r="D48">
        <v>0.220196</v>
      </c>
      <c r="E48">
        <v>14.790397</v>
      </c>
      <c r="F48">
        <v>1.3871929999999999</v>
      </c>
      <c r="G48">
        <v>67.787711000000002</v>
      </c>
      <c r="H48">
        <v>90.775801999999999</v>
      </c>
      <c r="I48">
        <v>4679835</v>
      </c>
      <c r="J48" t="s">
        <v>1</v>
      </c>
      <c r="P48" t="s">
        <v>5</v>
      </c>
      <c r="Q48">
        <v>0.311894</v>
      </c>
      <c r="R48">
        <v>16.492525000000001</v>
      </c>
      <c r="S48">
        <v>2.6566689999999999</v>
      </c>
      <c r="T48">
        <v>71.295570999999995</v>
      </c>
      <c r="U48">
        <v>96.895613999999995</v>
      </c>
      <c r="V48">
        <v>6235600</v>
      </c>
      <c r="W48" t="s">
        <v>1</v>
      </c>
    </row>
    <row r="49" spans="2:23" x14ac:dyDescent="0.3">
      <c r="B49" t="s">
        <v>2</v>
      </c>
      <c r="C49">
        <v>5.3264050000000003</v>
      </c>
      <c r="D49">
        <v>0.21534600000000001</v>
      </c>
      <c r="E49">
        <v>14.538164999999999</v>
      </c>
      <c r="F49">
        <v>1.275884</v>
      </c>
      <c r="G49">
        <v>69.236204000000001</v>
      </c>
      <c r="H49">
        <v>91.813326000000004</v>
      </c>
      <c r="I49">
        <v>4459837</v>
      </c>
      <c r="J49" t="s">
        <v>1</v>
      </c>
      <c r="P49" t="s">
        <v>3</v>
      </c>
      <c r="Q49">
        <v>0.33637400000000001</v>
      </c>
      <c r="R49">
        <v>18.677796000000001</v>
      </c>
      <c r="S49">
        <v>2.655071</v>
      </c>
      <c r="T49">
        <v>75.968858999999995</v>
      </c>
      <c r="U49">
        <v>103.970905</v>
      </c>
      <c r="V49">
        <v>7091273</v>
      </c>
      <c r="W49" t="s">
        <v>1</v>
      </c>
    </row>
    <row r="50" spans="2:23" x14ac:dyDescent="0.3">
      <c r="B50" t="s">
        <v>9</v>
      </c>
      <c r="C50">
        <v>5.3289580000000001</v>
      </c>
      <c r="D50">
        <v>0.23834900000000001</v>
      </c>
      <c r="E50">
        <v>14.919110999999999</v>
      </c>
      <c r="F50">
        <v>1.5736060000000001</v>
      </c>
      <c r="G50">
        <v>69.069987999999995</v>
      </c>
      <c r="H50">
        <v>92.421141000000006</v>
      </c>
      <c r="I50">
        <v>4879987</v>
      </c>
      <c r="J50" t="s">
        <v>1</v>
      </c>
      <c r="P50" t="s">
        <v>18</v>
      </c>
      <c r="Q50">
        <v>0.36601899999999998</v>
      </c>
      <c r="R50">
        <v>20.617743000000001</v>
      </c>
      <c r="S50">
        <v>2.657921</v>
      </c>
      <c r="T50">
        <v>79.551475999999994</v>
      </c>
      <c r="U50">
        <v>109.665007</v>
      </c>
      <c r="V50">
        <v>7675587</v>
      </c>
      <c r="W50" t="s">
        <v>1</v>
      </c>
    </row>
    <row r="51" spans="2:23" x14ac:dyDescent="0.3">
      <c r="B51" t="s">
        <v>17</v>
      </c>
      <c r="C51">
        <v>5.338209</v>
      </c>
      <c r="D51">
        <v>0.371361</v>
      </c>
      <c r="E51">
        <v>16.031020000000002</v>
      </c>
      <c r="F51">
        <v>3.1813859999999998</v>
      </c>
      <c r="G51">
        <v>80.530265999999997</v>
      </c>
      <c r="H51">
        <v>107.38573700000001</v>
      </c>
      <c r="I51">
        <v>12339890</v>
      </c>
      <c r="J51" t="s">
        <v>13</v>
      </c>
      <c r="P51" t="s">
        <v>16</v>
      </c>
      <c r="Q51">
        <v>0.37095699999999998</v>
      </c>
      <c r="R51">
        <v>23.010971999999999</v>
      </c>
      <c r="S51">
        <v>2.6568130000000001</v>
      </c>
      <c r="T51">
        <v>90.530536999999995</v>
      </c>
      <c r="U51">
        <v>123.162265</v>
      </c>
      <c r="V51">
        <v>7751888</v>
      </c>
      <c r="W51" t="s">
        <v>1</v>
      </c>
    </row>
    <row r="52" spans="2:23" x14ac:dyDescent="0.3">
      <c r="B52" t="s">
        <v>12</v>
      </c>
      <c r="C52">
        <v>5.3427509999999998</v>
      </c>
      <c r="D52">
        <v>0.35897899999999999</v>
      </c>
      <c r="E52">
        <v>16.297561999999999</v>
      </c>
      <c r="F52">
        <v>3.0038320000000001</v>
      </c>
      <c r="G52">
        <v>81.299447000000001</v>
      </c>
      <c r="H52">
        <v>108.217116</v>
      </c>
      <c r="I52">
        <v>12040844</v>
      </c>
      <c r="J52" t="s">
        <v>13</v>
      </c>
      <c r="P52" t="s">
        <v>2</v>
      </c>
      <c r="Q52">
        <v>0.40561700000000001</v>
      </c>
      <c r="R52">
        <v>26.228987</v>
      </c>
      <c r="S52">
        <v>2.6584340000000002</v>
      </c>
      <c r="T52">
        <v>118.637147</v>
      </c>
      <c r="U52">
        <v>154.747029</v>
      </c>
      <c r="V52">
        <v>8596459</v>
      </c>
      <c r="W52" t="s">
        <v>1</v>
      </c>
    </row>
    <row r="53" spans="2:23" x14ac:dyDescent="0.3">
      <c r="B53" t="s">
        <v>15</v>
      </c>
      <c r="C53">
        <v>5.3440940000000001</v>
      </c>
      <c r="D53">
        <v>0.38890799999999998</v>
      </c>
      <c r="E53">
        <v>15.638278</v>
      </c>
      <c r="F53">
        <v>3.9066049999999999</v>
      </c>
      <c r="G53">
        <v>82.623512000000005</v>
      </c>
      <c r="H53">
        <v>109.83211</v>
      </c>
      <c r="I53">
        <v>12398243</v>
      </c>
      <c r="J53" t="s">
        <v>13</v>
      </c>
      <c r="P53" t="s">
        <v>9</v>
      </c>
      <c r="Q53">
        <v>0.40678599999999998</v>
      </c>
      <c r="R53">
        <v>27.035653</v>
      </c>
      <c r="S53">
        <v>2.6609210000000001</v>
      </c>
      <c r="T53">
        <v>124.888947</v>
      </c>
      <c r="U53">
        <v>161.87020200000001</v>
      </c>
      <c r="V53">
        <v>8667203</v>
      </c>
      <c r="W53" t="s">
        <v>1</v>
      </c>
    </row>
    <row r="54" spans="2:23" x14ac:dyDescent="0.3">
      <c r="B54" t="s">
        <v>14</v>
      </c>
      <c r="C54">
        <v>5.3354739999999996</v>
      </c>
      <c r="D54">
        <v>0.33831699999999998</v>
      </c>
      <c r="E54">
        <v>15.528127</v>
      </c>
      <c r="F54">
        <v>2.9386429999999999</v>
      </c>
      <c r="G54">
        <v>84.268636000000001</v>
      </c>
      <c r="H54">
        <v>110.240735</v>
      </c>
      <c r="I54">
        <v>11241697</v>
      </c>
      <c r="J54" t="s">
        <v>13</v>
      </c>
      <c r="P54" t="s">
        <v>0</v>
      </c>
      <c r="Q54">
        <v>0.41911799999999999</v>
      </c>
      <c r="R54">
        <v>29.434887</v>
      </c>
      <c r="S54">
        <v>2.6632310000000001</v>
      </c>
      <c r="T54">
        <v>136.329002</v>
      </c>
      <c r="U54">
        <v>175.906801</v>
      </c>
      <c r="V54">
        <v>9189246</v>
      </c>
      <c r="W54" t="s">
        <v>1</v>
      </c>
    </row>
    <row r="55" spans="2:23" x14ac:dyDescent="0.3">
      <c r="D55">
        <f>MAX(D39:D54)</f>
        <v>0.38890799999999998</v>
      </c>
      <c r="E55">
        <f>MAX(E39:E54)</f>
        <v>17.319980999999999</v>
      </c>
      <c r="F55">
        <f t="shared" ref="F55:H55" si="2">MAX(F39:F54)</f>
        <v>3.9066049999999999</v>
      </c>
      <c r="G55">
        <f t="shared" si="2"/>
        <v>84.268636000000001</v>
      </c>
      <c r="H55">
        <f t="shared" si="2"/>
        <v>110.240735</v>
      </c>
      <c r="I55">
        <f>SUM(I39:I54)</f>
        <v>112658700</v>
      </c>
      <c r="U55">
        <f>MAX(U39:U54)</f>
        <v>175.906801</v>
      </c>
      <c r="V55">
        <f>SUM(V39:V54)</f>
        <v>112658700</v>
      </c>
    </row>
    <row r="58" spans="2:23" x14ac:dyDescent="0.3">
      <c r="B58" t="s">
        <v>8</v>
      </c>
      <c r="C58">
        <v>4.6180890000000003</v>
      </c>
      <c r="D58">
        <v>0.77337599999999995</v>
      </c>
      <c r="E58">
        <v>159.72589500000001</v>
      </c>
      <c r="F58">
        <v>1.723722</v>
      </c>
      <c r="G58">
        <v>1749.294979</v>
      </c>
      <c r="H58">
        <v>1930.2747380000001</v>
      </c>
      <c r="I58">
        <v>18012908</v>
      </c>
      <c r="J58" t="s">
        <v>7</v>
      </c>
      <c r="K58">
        <v>45</v>
      </c>
      <c r="L58" t="s">
        <v>52</v>
      </c>
      <c r="M58" t="s">
        <v>53</v>
      </c>
      <c r="P58" t="s">
        <v>6</v>
      </c>
      <c r="Q58">
        <v>0.48786400000000002</v>
      </c>
      <c r="R58">
        <v>45.025191999999997</v>
      </c>
      <c r="S58">
        <v>2.4032840000000002</v>
      </c>
      <c r="T58">
        <v>300.25633699999997</v>
      </c>
      <c r="U58">
        <v>356.409673</v>
      </c>
      <c r="V58">
        <v>9927145</v>
      </c>
      <c r="W58" t="s">
        <v>7</v>
      </c>
    </row>
    <row r="59" spans="2:23" x14ac:dyDescent="0.3">
      <c r="B59" t="s">
        <v>11</v>
      </c>
      <c r="C59">
        <v>4.61775</v>
      </c>
      <c r="D59">
        <v>1.05921</v>
      </c>
      <c r="E59">
        <v>179.98860099999999</v>
      </c>
      <c r="F59">
        <v>2.7882530000000001</v>
      </c>
      <c r="G59">
        <v>1732.335102</v>
      </c>
      <c r="H59">
        <v>1935.7702360000001</v>
      </c>
      <c r="I59">
        <v>23526402</v>
      </c>
      <c r="J59" t="s">
        <v>7</v>
      </c>
      <c r="K59" t="s">
        <v>49</v>
      </c>
      <c r="L59">
        <f>_xlfn.STDEV.S(G65:G73)</f>
        <v>124.47150645083988</v>
      </c>
      <c r="M59">
        <f>_xlfn.STDEV.S(U65:U73)</f>
        <v>1037.3584911382179</v>
      </c>
      <c r="P59" t="s">
        <v>11</v>
      </c>
      <c r="Q59">
        <v>0.70343800000000001</v>
      </c>
      <c r="R59">
        <v>100.94134200000001</v>
      </c>
      <c r="S59">
        <v>2.3991539999999998</v>
      </c>
      <c r="T59">
        <v>816.22174399999994</v>
      </c>
      <c r="U59">
        <v>932.03828699999997</v>
      </c>
      <c r="V59">
        <v>15665412</v>
      </c>
      <c r="W59" t="s">
        <v>7</v>
      </c>
    </row>
    <row r="60" spans="2:23" x14ac:dyDescent="0.3">
      <c r="B60" t="s">
        <v>6</v>
      </c>
      <c r="C60">
        <v>4.6182600000000003</v>
      </c>
      <c r="D60">
        <v>0.932724</v>
      </c>
      <c r="E60">
        <v>173.58717100000001</v>
      </c>
      <c r="F60">
        <v>2.5048029999999999</v>
      </c>
      <c r="G60">
        <v>1820.7994900000001</v>
      </c>
      <c r="H60">
        <v>2017.114781</v>
      </c>
      <c r="I60">
        <v>21551061</v>
      </c>
      <c r="J60" t="s">
        <v>7</v>
      </c>
      <c r="K60" t="s">
        <v>50</v>
      </c>
      <c r="L60">
        <f>_xlfn.STDEV.S(G58:G61)</f>
        <v>60.613606954950697</v>
      </c>
      <c r="M60">
        <f>_xlfn.STDEV.S(U58:U62)</f>
        <v>718.29320767580941</v>
      </c>
      <c r="P60" t="s">
        <v>10</v>
      </c>
      <c r="Q60">
        <v>0.80387500000000001</v>
      </c>
      <c r="R60">
        <v>146.22626399999999</v>
      </c>
      <c r="S60">
        <v>2.3974139999999999</v>
      </c>
      <c r="T60">
        <v>1348.2527990000001</v>
      </c>
      <c r="U60">
        <v>1511.5548289999999</v>
      </c>
      <c r="V60">
        <v>18969298</v>
      </c>
      <c r="W60" t="s">
        <v>7</v>
      </c>
    </row>
    <row r="61" spans="2:23" x14ac:dyDescent="0.3">
      <c r="B61" t="s">
        <v>10</v>
      </c>
      <c r="C61">
        <v>4.6175290000000002</v>
      </c>
      <c r="D61">
        <v>0.89770899999999998</v>
      </c>
      <c r="E61">
        <v>169.16905399999999</v>
      </c>
      <c r="F61">
        <v>2.5906570000000002</v>
      </c>
      <c r="G61">
        <v>1861.3786090000001</v>
      </c>
      <c r="H61">
        <v>2052.9325319999998</v>
      </c>
      <c r="I61">
        <v>20278089</v>
      </c>
      <c r="J61" t="s">
        <v>7</v>
      </c>
      <c r="K61" t="s">
        <v>51</v>
      </c>
      <c r="L61">
        <f>_xlfn.STDEV.S(G62:G64)</f>
        <v>137.25354222369324</v>
      </c>
      <c r="M61">
        <f>_xlfn.STDEV.S(U63:U65)</f>
        <v>319.69518807084091</v>
      </c>
      <c r="P61" t="s">
        <v>8</v>
      </c>
      <c r="Q61">
        <v>0.89810900000000005</v>
      </c>
      <c r="R61">
        <v>197.09882500000001</v>
      </c>
      <c r="S61">
        <v>2.3967309999999999</v>
      </c>
      <c r="T61">
        <v>2035.446794</v>
      </c>
      <c r="U61">
        <v>2252.2827510000002</v>
      </c>
      <c r="V61">
        <v>22292471</v>
      </c>
      <c r="W61" t="s">
        <v>7</v>
      </c>
    </row>
    <row r="62" spans="2:23" x14ac:dyDescent="0.3">
      <c r="B62" t="s">
        <v>17</v>
      </c>
      <c r="C62">
        <v>4.6189520000000002</v>
      </c>
      <c r="D62">
        <v>1.251322</v>
      </c>
      <c r="E62">
        <v>157.36579599999999</v>
      </c>
      <c r="F62">
        <v>3.0583619999999998</v>
      </c>
      <c r="G62">
        <v>2271.4747870000001</v>
      </c>
      <c r="H62">
        <v>2455.3670090000001</v>
      </c>
      <c r="I62">
        <v>38280630</v>
      </c>
      <c r="J62" t="s">
        <v>13</v>
      </c>
      <c r="P62" t="s">
        <v>12</v>
      </c>
      <c r="Q62">
        <v>0.77708900000000003</v>
      </c>
      <c r="R62">
        <v>99.238643999999994</v>
      </c>
      <c r="S62">
        <v>1.747325</v>
      </c>
      <c r="T62">
        <v>1483.7848919999999</v>
      </c>
      <c r="U62">
        <v>1601.9648199999999</v>
      </c>
      <c r="V62">
        <v>23744877</v>
      </c>
      <c r="W62" t="s">
        <v>13</v>
      </c>
    </row>
    <row r="63" spans="2:23" x14ac:dyDescent="0.3">
      <c r="B63" t="s">
        <v>14</v>
      </c>
      <c r="C63">
        <v>4.6191560000000003</v>
      </c>
      <c r="D63">
        <v>1.091118</v>
      </c>
      <c r="E63">
        <v>144.98022399999999</v>
      </c>
      <c r="F63">
        <v>2.7947959999999998</v>
      </c>
      <c r="G63">
        <v>2325.2833089999999</v>
      </c>
      <c r="H63">
        <v>2494.0028619999998</v>
      </c>
      <c r="I63">
        <v>34391204</v>
      </c>
      <c r="J63" t="s">
        <v>13</v>
      </c>
      <c r="P63" t="s">
        <v>17</v>
      </c>
      <c r="Q63">
        <v>0.783022</v>
      </c>
      <c r="R63">
        <v>106.22937</v>
      </c>
      <c r="S63">
        <v>1.7458290000000001</v>
      </c>
      <c r="T63">
        <v>1657.9542710000001</v>
      </c>
      <c r="U63">
        <v>1783.757578</v>
      </c>
      <c r="V63">
        <v>24314450</v>
      </c>
      <c r="W63" t="s">
        <v>13</v>
      </c>
    </row>
    <row r="64" spans="2:23" x14ac:dyDescent="0.3">
      <c r="B64" t="s">
        <v>12</v>
      </c>
      <c r="C64">
        <v>4.6194490000000004</v>
      </c>
      <c r="D64">
        <v>1.2803739999999999</v>
      </c>
      <c r="E64">
        <v>170.31813500000001</v>
      </c>
      <c r="F64">
        <v>3.1340840000000001</v>
      </c>
      <c r="G64">
        <v>2531.4972299999999</v>
      </c>
      <c r="H64">
        <v>2728.836104</v>
      </c>
      <c r="I64">
        <v>40483435</v>
      </c>
      <c r="J64" t="s">
        <v>13</v>
      </c>
      <c r="P64" t="s">
        <v>15</v>
      </c>
      <c r="Q64">
        <v>0.75789399999999996</v>
      </c>
      <c r="R64">
        <v>106.105704</v>
      </c>
      <c r="S64">
        <v>1.7407630000000001</v>
      </c>
      <c r="T64">
        <v>1733.6871839999999</v>
      </c>
      <c r="U64">
        <v>1858.64959</v>
      </c>
      <c r="V64">
        <v>23821356</v>
      </c>
      <c r="W64" t="s">
        <v>13</v>
      </c>
    </row>
    <row r="65" spans="2:23" x14ac:dyDescent="0.3">
      <c r="B65" t="s">
        <v>15</v>
      </c>
      <c r="C65">
        <v>4.6198759999999996</v>
      </c>
      <c r="D65">
        <v>1.3564179999999999</v>
      </c>
      <c r="E65">
        <v>168.119393</v>
      </c>
      <c r="F65">
        <v>4.0308060000000001</v>
      </c>
      <c r="G65">
        <v>2564.2899010000001</v>
      </c>
      <c r="H65">
        <v>2759.7528470000002</v>
      </c>
      <c r="I65">
        <v>42116774</v>
      </c>
      <c r="J65" t="s">
        <v>13</v>
      </c>
      <c r="P65" t="s">
        <v>14</v>
      </c>
      <c r="Q65">
        <v>0.79296299999999997</v>
      </c>
      <c r="R65">
        <v>128.59445299999999</v>
      </c>
      <c r="S65">
        <v>1.7462310000000001</v>
      </c>
      <c r="T65">
        <v>2223.1071740000002</v>
      </c>
      <c r="U65">
        <v>2371.120332</v>
      </c>
      <c r="V65">
        <v>26607206</v>
      </c>
      <c r="W65" t="s">
        <v>13</v>
      </c>
    </row>
    <row r="66" spans="2:23" x14ac:dyDescent="0.3">
      <c r="B66" t="s">
        <v>3</v>
      </c>
      <c r="C66">
        <v>4.6214089999999999</v>
      </c>
      <c r="D66">
        <v>0.56066199999999999</v>
      </c>
      <c r="E66">
        <v>121.577116</v>
      </c>
      <c r="F66">
        <v>0.86211400000000005</v>
      </c>
      <c r="G66">
        <v>2520.9866999999999</v>
      </c>
      <c r="H66">
        <v>2670.8854630000001</v>
      </c>
      <c r="I66">
        <v>10682248</v>
      </c>
      <c r="J66" t="s">
        <v>1</v>
      </c>
      <c r="P66" t="s">
        <v>4</v>
      </c>
      <c r="Q66">
        <v>1.214515</v>
      </c>
      <c r="R66">
        <v>150.869935</v>
      </c>
      <c r="S66">
        <v>2.7078600000000002</v>
      </c>
      <c r="T66">
        <v>2175.4450830000001</v>
      </c>
      <c r="U66">
        <v>2358.9864269999998</v>
      </c>
      <c r="V66">
        <v>20458039</v>
      </c>
      <c r="W66" t="s">
        <v>1</v>
      </c>
    </row>
    <row r="67" spans="2:23" x14ac:dyDescent="0.3">
      <c r="B67" t="s">
        <v>2</v>
      </c>
      <c r="C67">
        <v>4.6105720000000003</v>
      </c>
      <c r="D67">
        <v>0.69982599999999995</v>
      </c>
      <c r="E67">
        <v>137.98194100000001</v>
      </c>
      <c r="F67">
        <v>1.177249</v>
      </c>
      <c r="G67">
        <v>2770.6502030000001</v>
      </c>
      <c r="H67">
        <v>2941.125818</v>
      </c>
      <c r="I67">
        <v>13151291</v>
      </c>
      <c r="J67" t="s">
        <v>1</v>
      </c>
      <c r="P67" t="s">
        <v>5</v>
      </c>
      <c r="Q67">
        <v>1.127292</v>
      </c>
      <c r="R67">
        <v>163.626542</v>
      </c>
      <c r="S67">
        <v>2.7066170000000001</v>
      </c>
      <c r="T67">
        <v>2708.0301140000001</v>
      </c>
      <c r="U67">
        <v>2908.1490520000002</v>
      </c>
      <c r="V67">
        <v>20158487</v>
      </c>
      <c r="W67" t="s">
        <v>1</v>
      </c>
    </row>
    <row r="68" spans="2:23" x14ac:dyDescent="0.3">
      <c r="B68" t="s">
        <v>16</v>
      </c>
      <c r="C68">
        <v>4.6105869999999998</v>
      </c>
      <c r="D68">
        <v>0.98597100000000004</v>
      </c>
      <c r="E68">
        <v>166.202564</v>
      </c>
      <c r="F68">
        <v>1.913592</v>
      </c>
      <c r="G68">
        <v>2739.582778</v>
      </c>
      <c r="H68">
        <v>2944.620234</v>
      </c>
      <c r="I68">
        <v>18124465</v>
      </c>
      <c r="J68" t="s">
        <v>1</v>
      </c>
      <c r="P68" t="s">
        <v>18</v>
      </c>
      <c r="Q68">
        <v>1.3164579999999999</v>
      </c>
      <c r="R68">
        <v>205.642989</v>
      </c>
      <c r="S68">
        <v>2.706223</v>
      </c>
      <c r="T68">
        <v>3054.2159419999998</v>
      </c>
      <c r="U68">
        <v>3301.8124720000001</v>
      </c>
      <c r="V68">
        <v>24869789</v>
      </c>
      <c r="W68" t="s">
        <v>1</v>
      </c>
    </row>
    <row r="69" spans="2:23" x14ac:dyDescent="0.3">
      <c r="B69" t="s">
        <v>5</v>
      </c>
      <c r="C69">
        <v>4.6105729999999996</v>
      </c>
      <c r="D69">
        <v>0.88001300000000005</v>
      </c>
      <c r="E69">
        <v>154.99798899999999</v>
      </c>
      <c r="F69">
        <v>1.422804</v>
      </c>
      <c r="G69">
        <v>2795.4689669999998</v>
      </c>
      <c r="H69">
        <v>2986.1346319999998</v>
      </c>
      <c r="I69">
        <v>15202290</v>
      </c>
      <c r="J69" t="s">
        <v>1</v>
      </c>
      <c r="P69" t="s">
        <v>3</v>
      </c>
      <c r="Q69">
        <v>1.257056</v>
      </c>
      <c r="R69">
        <v>190.95624900000001</v>
      </c>
      <c r="S69">
        <v>2.7124299999999999</v>
      </c>
      <c r="T69">
        <v>3103.0981849999998</v>
      </c>
      <c r="U69">
        <v>3334.0347430000002</v>
      </c>
      <c r="V69">
        <v>22935943</v>
      </c>
      <c r="W69" t="s">
        <v>1</v>
      </c>
    </row>
    <row r="70" spans="2:23" x14ac:dyDescent="0.3">
      <c r="B70" t="s">
        <v>9</v>
      </c>
      <c r="C70">
        <v>4.6131609999999998</v>
      </c>
      <c r="D70">
        <v>0.895868</v>
      </c>
      <c r="E70">
        <v>154.94026700000001</v>
      </c>
      <c r="F70">
        <v>1.6074360000000001</v>
      </c>
      <c r="G70">
        <v>2811.7872900000002</v>
      </c>
      <c r="H70">
        <v>2999.2859400000002</v>
      </c>
      <c r="I70">
        <v>15720726</v>
      </c>
      <c r="J70" t="s">
        <v>1</v>
      </c>
      <c r="P70" t="s">
        <v>16</v>
      </c>
      <c r="Q70">
        <v>1.297323</v>
      </c>
      <c r="R70">
        <v>217.369834</v>
      </c>
      <c r="S70">
        <v>2.7015120000000001</v>
      </c>
      <c r="T70">
        <v>3289.4064330000001</v>
      </c>
      <c r="U70">
        <v>3547.855274</v>
      </c>
      <c r="V70">
        <v>25070049</v>
      </c>
      <c r="W70" t="s">
        <v>1</v>
      </c>
    </row>
    <row r="71" spans="2:23" x14ac:dyDescent="0.3">
      <c r="B71" t="s">
        <v>18</v>
      </c>
      <c r="C71">
        <v>4.6006809999999998</v>
      </c>
      <c r="D71">
        <v>0.95499699999999998</v>
      </c>
      <c r="E71">
        <v>165.285595</v>
      </c>
      <c r="F71">
        <v>1.7881530000000001</v>
      </c>
      <c r="G71">
        <v>2813.0221150000002</v>
      </c>
      <c r="H71">
        <v>3017.9116509999999</v>
      </c>
      <c r="I71">
        <v>17574975</v>
      </c>
      <c r="J71" t="s">
        <v>1</v>
      </c>
      <c r="P71" t="s">
        <v>2</v>
      </c>
      <c r="Q71">
        <v>1.466847</v>
      </c>
      <c r="R71">
        <v>264.84605800000003</v>
      </c>
      <c r="S71">
        <v>2.6991429999999998</v>
      </c>
      <c r="T71">
        <v>4402.9176539999999</v>
      </c>
      <c r="U71">
        <v>4712.8343519999999</v>
      </c>
      <c r="V71">
        <v>27808756</v>
      </c>
      <c r="W71" t="s">
        <v>1</v>
      </c>
    </row>
    <row r="72" spans="2:23" x14ac:dyDescent="0.3">
      <c r="B72" t="s">
        <v>0</v>
      </c>
      <c r="C72">
        <v>4.6105749999999999</v>
      </c>
      <c r="D72">
        <v>0.82578200000000002</v>
      </c>
      <c r="E72">
        <v>157.17319599999999</v>
      </c>
      <c r="F72">
        <v>1.4770399999999999</v>
      </c>
      <c r="G72">
        <v>2845.2071030000002</v>
      </c>
      <c r="H72">
        <v>3037.8259360000002</v>
      </c>
      <c r="I72">
        <v>15679718</v>
      </c>
      <c r="J72" t="s">
        <v>1</v>
      </c>
      <c r="P72" t="s">
        <v>9</v>
      </c>
      <c r="Q72">
        <v>1.4645600000000001</v>
      </c>
      <c r="R72">
        <v>270.846362</v>
      </c>
      <c r="S72">
        <v>2.7068509999999999</v>
      </c>
      <c r="T72">
        <v>4510.7515739999999</v>
      </c>
      <c r="U72">
        <v>4826.8246719999997</v>
      </c>
      <c r="V72">
        <v>27965630</v>
      </c>
      <c r="W72" t="s">
        <v>1</v>
      </c>
    </row>
    <row r="73" spans="2:23" x14ac:dyDescent="0.3">
      <c r="B73" t="s">
        <v>4</v>
      </c>
      <c r="C73">
        <v>4.6105879999999999</v>
      </c>
      <c r="D73">
        <v>1.1241270000000001</v>
      </c>
      <c r="E73">
        <v>174.224872</v>
      </c>
      <c r="F73">
        <v>2.0974949999999999</v>
      </c>
      <c r="G73">
        <v>2882.5080370000001</v>
      </c>
      <c r="H73">
        <v>3093.9190370000001</v>
      </c>
      <c r="I73">
        <v>19473780</v>
      </c>
      <c r="J73" t="s">
        <v>1</v>
      </c>
      <c r="P73" t="s">
        <v>0</v>
      </c>
      <c r="Q73">
        <v>1.385837</v>
      </c>
      <c r="R73">
        <v>293.05281500000001</v>
      </c>
      <c r="S73">
        <v>2.7002760000000001</v>
      </c>
      <c r="T73">
        <v>4737.5134609999996</v>
      </c>
      <c r="U73">
        <v>5074.5362729999997</v>
      </c>
      <c r="V73">
        <v>29641088</v>
      </c>
      <c r="W73" t="s">
        <v>1</v>
      </c>
    </row>
    <row r="74" spans="2:23" x14ac:dyDescent="0.3">
      <c r="D74">
        <f>MAX(D58:D73)</f>
        <v>1.3564179999999999</v>
      </c>
      <c r="E74">
        <f>MAX(E58:E73)</f>
        <v>179.98860099999999</v>
      </c>
      <c r="F74">
        <f>MAX(F58:F73)</f>
        <v>4.0308060000000001</v>
      </c>
      <c r="G74">
        <f t="shared" ref="G74:H74" si="3">MAX(G58:G73)</f>
        <v>2882.5080370000001</v>
      </c>
      <c r="H74">
        <f t="shared" si="3"/>
        <v>3093.9190370000001</v>
      </c>
      <c r="I74">
        <f>SUM(I58:I73)</f>
        <v>364249996</v>
      </c>
      <c r="U74">
        <f>MAX(U58:U73)</f>
        <v>5074.5362729999997</v>
      </c>
      <c r="V74">
        <f>SUM(V58:V73)</f>
        <v>364249996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8"/>
  <sheetViews>
    <sheetView zoomScale="115" zoomScaleNormal="115" workbookViewId="0">
      <selection activeCell="K13" sqref="K13"/>
    </sheetView>
  </sheetViews>
  <sheetFormatPr defaultRowHeight="16.5" x14ac:dyDescent="0.3"/>
  <cols>
    <col min="1" max="1" width="12.375" customWidth="1"/>
    <col min="3" max="5" width="9.125" bestFit="1" customWidth="1"/>
    <col min="6" max="6" width="10.5" bestFit="1" customWidth="1"/>
    <col min="9" max="9" width="11.375" bestFit="1" customWidth="1"/>
    <col min="10" max="11" width="10.5" bestFit="1" customWidth="1"/>
  </cols>
  <sheetData>
    <row r="2" spans="1:13" x14ac:dyDescent="0.3">
      <c r="C2" t="s">
        <v>19</v>
      </c>
      <c r="D2" t="s">
        <v>20</v>
      </c>
      <c r="E2" t="s">
        <v>21</v>
      </c>
      <c r="F2" t="s">
        <v>22</v>
      </c>
      <c r="J2" t="s">
        <v>23</v>
      </c>
      <c r="K2" t="s">
        <v>24</v>
      </c>
      <c r="L2" t="s">
        <v>25</v>
      </c>
    </row>
    <row r="3" spans="1:13" x14ac:dyDescent="0.3">
      <c r="A3" t="s">
        <v>26</v>
      </c>
      <c r="B3" t="s">
        <v>23</v>
      </c>
      <c r="C3" s="1">
        <v>304</v>
      </c>
      <c r="D3" s="2">
        <v>116.47</v>
      </c>
      <c r="E3" s="1">
        <v>57.36</v>
      </c>
      <c r="F3" s="1">
        <v>254.97</v>
      </c>
      <c r="H3" t="s">
        <v>27</v>
      </c>
      <c r="I3">
        <v>33</v>
      </c>
      <c r="J3">
        <v>29579989</v>
      </c>
      <c r="K3">
        <v>29579989</v>
      </c>
      <c r="L3">
        <f>J3-K3</f>
        <v>0</v>
      </c>
    </row>
    <row r="4" spans="1:13" x14ac:dyDescent="0.3">
      <c r="B4" t="s">
        <v>24</v>
      </c>
      <c r="C4" s="1">
        <f>'[1]33'!B42</f>
        <v>1.9718740000000001</v>
      </c>
      <c r="D4" s="1">
        <f>'[1]33'!C42</f>
        <v>50.605353000000008</v>
      </c>
      <c r="E4" s="1">
        <f>'[1]33'!D42</f>
        <v>151.31180000000003</v>
      </c>
      <c r="F4" s="1">
        <f>'[1]33'!E42</f>
        <v>547.33191099999999</v>
      </c>
      <c r="I4">
        <v>35</v>
      </c>
      <c r="J4">
        <v>95584572</v>
      </c>
      <c r="K4">
        <v>95584572</v>
      </c>
      <c r="L4">
        <f>J4-K4</f>
        <v>0</v>
      </c>
    </row>
    <row r="5" spans="1:13" x14ac:dyDescent="0.3">
      <c r="A5" t="s">
        <v>28</v>
      </c>
      <c r="B5" t="s">
        <v>23</v>
      </c>
      <c r="C5" s="1">
        <v>1102</v>
      </c>
      <c r="D5" s="1">
        <v>919.14</v>
      </c>
      <c r="E5" s="1">
        <v>58.04</v>
      </c>
      <c r="F5" s="1">
        <v>7454.3</v>
      </c>
      <c r="I5">
        <v>43</v>
      </c>
      <c r="J5">
        <v>112659420</v>
      </c>
      <c r="K5">
        <f>'[1]43'!H20</f>
        <v>112658700</v>
      </c>
      <c r="L5">
        <f>J5-K5</f>
        <v>720</v>
      </c>
    </row>
    <row r="6" spans="1:13" x14ac:dyDescent="0.3">
      <c r="B6" t="s">
        <v>29</v>
      </c>
      <c r="C6" s="1">
        <f>'[1]35'!B17</f>
        <v>6.361187000000001</v>
      </c>
      <c r="D6" s="1">
        <f>'[1]35'!C17</f>
        <v>512.9691479999999</v>
      </c>
      <c r="E6" s="1">
        <f>'[1]35'!D17</f>
        <v>157.50634500000001</v>
      </c>
      <c r="F6" s="1">
        <f>'[1]35'!E17</f>
        <v>14711.248276</v>
      </c>
      <c r="I6">
        <v>45</v>
      </c>
      <c r="J6">
        <v>364252156</v>
      </c>
      <c r="K6">
        <v>364249996</v>
      </c>
      <c r="L6">
        <f>J6-K6</f>
        <v>2160</v>
      </c>
    </row>
    <row r="7" spans="1:13" x14ac:dyDescent="0.3">
      <c r="A7" t="s">
        <v>30</v>
      </c>
      <c r="B7" t="s">
        <v>31</v>
      </c>
      <c r="C7" s="1">
        <v>703</v>
      </c>
      <c r="D7" s="1">
        <v>665.34</v>
      </c>
      <c r="E7" s="1">
        <v>63.2</v>
      </c>
      <c r="F7" s="1">
        <v>2495.0300000000002</v>
      </c>
    </row>
    <row r="8" spans="1:13" x14ac:dyDescent="0.3">
      <c r="B8" t="s">
        <v>32</v>
      </c>
      <c r="C8" s="1">
        <f>'[1]43'!C20</f>
        <v>6.0738950000000003</v>
      </c>
      <c r="D8" s="1">
        <f>'[1]43'!D20</f>
        <v>355.52015100000006</v>
      </c>
      <c r="E8" s="1">
        <f>'[1]43'!E20</f>
        <v>177.84435300000001</v>
      </c>
      <c r="F8" s="1">
        <f>'[1]43'!F20</f>
        <v>5296.9012190000003</v>
      </c>
      <c r="H8" t="s">
        <v>33</v>
      </c>
      <c r="J8" t="s">
        <v>34</v>
      </c>
      <c r="K8" t="s">
        <v>35</v>
      </c>
    </row>
    <row r="9" spans="1:13" x14ac:dyDescent="0.3">
      <c r="A9" t="s">
        <v>36</v>
      </c>
      <c r="B9" t="s">
        <v>34</v>
      </c>
      <c r="C9" s="1">
        <v>3211</v>
      </c>
      <c r="D9" s="3">
        <v>5857.4560000000001</v>
      </c>
      <c r="E9" s="3">
        <v>60.168999999999997</v>
      </c>
      <c r="F9" s="3">
        <v>105345.145</v>
      </c>
      <c r="I9" t="s">
        <v>37</v>
      </c>
      <c r="J9" s="1">
        <v>91.656999999999996</v>
      </c>
      <c r="K9" s="1">
        <v>17.461617</v>
      </c>
      <c r="L9">
        <f>J9-K9</f>
        <v>74.195382999999993</v>
      </c>
      <c r="M9">
        <f>J9/K9</f>
        <v>5.249055685965395</v>
      </c>
    </row>
    <row r="10" spans="1:13" x14ac:dyDescent="0.3">
      <c r="B10" t="s">
        <v>38</v>
      </c>
      <c r="C10" s="1">
        <f>'[1]45'!C17</f>
        <v>21.093920000000001</v>
      </c>
      <c r="D10" s="1">
        <f>'[1]45'!D17</f>
        <v>3895.4835039999998</v>
      </c>
      <c r="E10" s="1">
        <f>'[1]45'!E17</f>
        <v>189.64599300000003</v>
      </c>
      <c r="F10" s="1">
        <f>'[1]45'!F17</f>
        <v>165948.01038699999</v>
      </c>
      <c r="I10" t="s">
        <v>39</v>
      </c>
      <c r="J10" s="1">
        <v>680.49599999999998</v>
      </c>
      <c r="K10" s="1">
        <v>338.56706400000002</v>
      </c>
      <c r="L10">
        <f>J10-K10</f>
        <v>341.92893599999996</v>
      </c>
      <c r="M10">
        <f t="shared" ref="M10:M12" si="0">J10/K10</f>
        <v>2.0099297077520806</v>
      </c>
    </row>
    <row r="11" spans="1:13" x14ac:dyDescent="0.3">
      <c r="I11" t="s">
        <v>40</v>
      </c>
      <c r="J11" s="1">
        <v>335.74200000000002</v>
      </c>
      <c r="K11" s="1">
        <v>110.240735</v>
      </c>
      <c r="L11">
        <f>J11-K11</f>
        <v>225.50126500000002</v>
      </c>
      <c r="M11">
        <f t="shared" si="0"/>
        <v>3.0455348469873682</v>
      </c>
    </row>
    <row r="12" spans="1:13" x14ac:dyDescent="0.3">
      <c r="I12" t="s">
        <v>41</v>
      </c>
      <c r="J12" s="1">
        <v>7489.0360000000001</v>
      </c>
      <c r="K12" s="1">
        <v>3093.92</v>
      </c>
      <c r="L12">
        <f>J12-K12</f>
        <v>4395.116</v>
      </c>
      <c r="M12">
        <f t="shared" si="0"/>
        <v>2.4205654961989969</v>
      </c>
    </row>
    <row r="14" spans="1:13" x14ac:dyDescent="0.3">
      <c r="H14" t="s">
        <v>42</v>
      </c>
      <c r="J14" t="s">
        <v>43</v>
      </c>
      <c r="K14" t="s">
        <v>44</v>
      </c>
    </row>
    <row r="15" spans="1:13" x14ac:dyDescent="0.3">
      <c r="I15" t="s">
        <v>45</v>
      </c>
      <c r="J15" s="1">
        <v>732.80100000000004</v>
      </c>
      <c r="K15" s="1">
        <f>SUM('[1]33'!O2:O17)</f>
        <v>789.18162900000004</v>
      </c>
      <c r="L15">
        <f>J15-K15</f>
        <v>-56.380628999999999</v>
      </c>
    </row>
    <row r="16" spans="1:13" x14ac:dyDescent="0.3">
      <c r="I16" t="s">
        <v>46</v>
      </c>
      <c r="J16" s="1">
        <v>9533.487000000001</v>
      </c>
      <c r="K16" s="1">
        <f>SUM('[1]35'!F1:F16)</f>
        <v>15525.041233</v>
      </c>
      <c r="L16">
        <f>J16-K16</f>
        <v>-5991.5542329999989</v>
      </c>
    </row>
    <row r="17" spans="9:12" x14ac:dyDescent="0.3">
      <c r="I17" t="s">
        <v>47</v>
      </c>
      <c r="J17" s="1">
        <v>3926.5769999999998</v>
      </c>
      <c r="K17" s="1">
        <f>SUM('[1]43'!G3:G18)</f>
        <v>5984.2405780000008</v>
      </c>
      <c r="L17">
        <f>J17-K17</f>
        <v>-2057.6635780000011</v>
      </c>
    </row>
    <row r="18" spans="9:12" x14ac:dyDescent="0.3">
      <c r="I18" t="s">
        <v>48</v>
      </c>
      <c r="J18" s="1">
        <v>114473.77</v>
      </c>
      <c r="K18" s="1">
        <f>SUM('[1]45'!G7:G22)</f>
        <v>293548.24429099995</v>
      </c>
      <c r="L18">
        <f>J18-K18</f>
        <v>-179074.47429099993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topLeftCell="A7" workbookViewId="0">
      <selection activeCell="G14" sqref="G14"/>
    </sheetView>
  </sheetViews>
  <sheetFormatPr defaultRowHeight="16.5" x14ac:dyDescent="0.3"/>
  <cols>
    <col min="7" max="7" width="9.5" bestFit="1" customWidth="1"/>
    <col min="12" max="12" width="9.5" bestFit="1" customWidth="1"/>
  </cols>
  <sheetData>
    <row r="2" spans="1:13" x14ac:dyDescent="0.3">
      <c r="A2" t="s">
        <v>4</v>
      </c>
      <c r="B2">
        <v>0.398808</v>
      </c>
      <c r="C2">
        <v>7.3379999999999999E-3</v>
      </c>
      <c r="D2">
        <v>7.3860000000000002E-3</v>
      </c>
      <c r="E2">
        <v>7.3379999999999999E-3</v>
      </c>
      <c r="F2">
        <v>4.7581319999999998</v>
      </c>
      <c r="G2">
        <v>5881270</v>
      </c>
      <c r="H2" t="s">
        <v>1</v>
      </c>
      <c r="J2">
        <v>5881270</v>
      </c>
      <c r="K2">
        <f>J2-L2</f>
        <v>94</v>
      </c>
      <c r="L2">
        <v>5881176</v>
      </c>
    </row>
    <row r="3" spans="1:13" x14ac:dyDescent="0.3">
      <c r="A3" t="s">
        <v>3</v>
      </c>
      <c r="B3">
        <v>0.464416</v>
      </c>
      <c r="C3">
        <v>7.4650000000000003E-3</v>
      </c>
      <c r="D3">
        <v>7.1830000000000001E-3</v>
      </c>
      <c r="E3">
        <v>7.1869999999999998E-3</v>
      </c>
      <c r="F3">
        <v>4.7643719999999998</v>
      </c>
      <c r="G3">
        <v>7127597</v>
      </c>
      <c r="H3" t="s">
        <v>1</v>
      </c>
      <c r="J3">
        <v>7127597</v>
      </c>
      <c r="K3">
        <f t="shared" ref="K3:K9" si="0">J3-L3</f>
        <v>22273</v>
      </c>
      <c r="L3">
        <v>7105324</v>
      </c>
    </row>
    <row r="4" spans="1:13" x14ac:dyDescent="0.3">
      <c r="A4" t="s">
        <v>18</v>
      </c>
      <c r="B4">
        <v>0.53285800000000005</v>
      </c>
      <c r="C4">
        <v>7.7499999999999999E-3</v>
      </c>
      <c r="D4">
        <v>7.0749999999999997E-3</v>
      </c>
      <c r="E4">
        <v>7.1180000000000002E-3</v>
      </c>
      <c r="F4">
        <v>7.5236000000000001</v>
      </c>
      <c r="G4">
        <v>8371593</v>
      </c>
      <c r="H4" t="s">
        <v>1</v>
      </c>
      <c r="J4">
        <v>8371593</v>
      </c>
      <c r="K4">
        <f t="shared" si="0"/>
        <v>182</v>
      </c>
      <c r="L4">
        <v>8371411</v>
      </c>
    </row>
    <row r="5" spans="1:13" x14ac:dyDescent="0.3">
      <c r="A5" t="s">
        <v>2</v>
      </c>
      <c r="B5">
        <v>0.66735500000000003</v>
      </c>
      <c r="C5">
        <v>8.7829999999999991E-3</v>
      </c>
      <c r="D5">
        <v>7.1149999999999998E-3</v>
      </c>
      <c r="E5">
        <v>7.1040000000000001E-3</v>
      </c>
      <c r="F5">
        <v>10.790995000000001</v>
      </c>
      <c r="G5">
        <v>11119706</v>
      </c>
      <c r="H5" t="s">
        <v>1</v>
      </c>
      <c r="J5">
        <v>11119706</v>
      </c>
      <c r="K5">
        <f t="shared" si="0"/>
        <v>0</v>
      </c>
      <c r="L5">
        <v>11119706</v>
      </c>
    </row>
    <row r="6" spans="1:13" x14ac:dyDescent="0.3">
      <c r="A6" t="s">
        <v>0</v>
      </c>
      <c r="B6">
        <v>0.93907600000000002</v>
      </c>
      <c r="C6">
        <v>8.7869999999999997E-3</v>
      </c>
      <c r="D6">
        <v>7.1760000000000001E-3</v>
      </c>
      <c r="E6">
        <v>7.1209999999999997E-3</v>
      </c>
      <c r="F6">
        <v>12.028629</v>
      </c>
      <c r="G6">
        <v>15909299</v>
      </c>
      <c r="H6" t="s">
        <v>1</v>
      </c>
      <c r="J6">
        <v>15909299</v>
      </c>
      <c r="K6">
        <f t="shared" si="0"/>
        <v>0</v>
      </c>
      <c r="L6">
        <v>15909299</v>
      </c>
    </row>
    <row r="7" spans="1:13" x14ac:dyDescent="0.3">
      <c r="A7" t="s">
        <v>5</v>
      </c>
      <c r="B7">
        <v>0.69687600000000005</v>
      </c>
      <c r="C7">
        <v>8.3599999999999994E-3</v>
      </c>
      <c r="D7">
        <v>7.1910000000000003E-3</v>
      </c>
      <c r="E7">
        <v>7.0089999999999996E-3</v>
      </c>
      <c r="F7">
        <v>12.772588000000001</v>
      </c>
      <c r="G7">
        <v>11744344</v>
      </c>
      <c r="H7" t="s">
        <v>1</v>
      </c>
      <c r="J7">
        <v>11744344</v>
      </c>
      <c r="K7">
        <f t="shared" si="0"/>
        <v>1370</v>
      </c>
      <c r="L7">
        <v>11742974</v>
      </c>
    </row>
    <row r="8" spans="1:13" x14ac:dyDescent="0.3">
      <c r="A8" t="s">
        <v>9</v>
      </c>
      <c r="B8">
        <v>0.88041700000000001</v>
      </c>
      <c r="C8">
        <v>9.4870000000000006E-3</v>
      </c>
      <c r="D8">
        <v>7.2760000000000003E-3</v>
      </c>
      <c r="E8">
        <v>7.2570000000000004E-3</v>
      </c>
      <c r="F8">
        <v>18.316358000000001</v>
      </c>
      <c r="G8">
        <v>15553711</v>
      </c>
      <c r="H8" t="s">
        <v>1</v>
      </c>
      <c r="J8">
        <v>15553711</v>
      </c>
      <c r="K8">
        <f t="shared" si="0"/>
        <v>0</v>
      </c>
      <c r="L8">
        <v>15553711</v>
      </c>
    </row>
    <row r="9" spans="1:13" x14ac:dyDescent="0.3">
      <c r="A9" t="s">
        <v>16</v>
      </c>
      <c r="B9">
        <v>1.080336</v>
      </c>
      <c r="C9">
        <v>9.8980000000000005E-3</v>
      </c>
      <c r="D9">
        <v>6.9740000000000002E-3</v>
      </c>
      <c r="E9">
        <v>7.1199999999999996E-3</v>
      </c>
      <c r="F9">
        <v>25.001626000000002</v>
      </c>
      <c r="G9">
        <v>19877052</v>
      </c>
      <c r="H9" t="s">
        <v>1</v>
      </c>
      <c r="J9">
        <v>19877052</v>
      </c>
      <c r="K9">
        <f t="shared" si="0"/>
        <v>0</v>
      </c>
      <c r="L9">
        <v>19877052</v>
      </c>
    </row>
    <row r="10" spans="1:13" x14ac:dyDescent="0.3">
      <c r="G10">
        <f>SUM(G2:G9)</f>
        <v>95584572</v>
      </c>
    </row>
    <row r="11" spans="1:13" x14ac:dyDescent="0.3">
      <c r="G11" s="4"/>
    </row>
    <row r="12" spans="1:13" x14ac:dyDescent="0.3">
      <c r="I12">
        <v>4</v>
      </c>
      <c r="J12">
        <v>11744344</v>
      </c>
      <c r="K12">
        <v>11742974</v>
      </c>
      <c r="L12">
        <f>J12-K12</f>
        <v>1370</v>
      </c>
    </row>
    <row r="13" spans="1:13" x14ac:dyDescent="0.3">
      <c r="I13">
        <v>5</v>
      </c>
      <c r="J13">
        <v>5881270</v>
      </c>
      <c r="K13">
        <v>5881176</v>
      </c>
      <c r="L13">
        <f t="shared" ref="L13:L15" si="1">J13-K13</f>
        <v>94</v>
      </c>
    </row>
    <row r="14" spans="1:13" x14ac:dyDescent="0.3">
      <c r="A14" t="s">
        <v>18</v>
      </c>
      <c r="B14">
        <v>0.51227500000000004</v>
      </c>
      <c r="C14">
        <v>7.5649999999999997E-3</v>
      </c>
      <c r="D14">
        <v>7.0809999999999996E-3</v>
      </c>
      <c r="E14">
        <v>7.149E-3</v>
      </c>
      <c r="F14">
        <v>4.8906419999999997</v>
      </c>
      <c r="G14">
        <v>8371519</v>
      </c>
      <c r="H14" t="s">
        <v>1</v>
      </c>
      <c r="I14">
        <v>6</v>
      </c>
      <c r="J14">
        <v>8371593</v>
      </c>
      <c r="K14">
        <v>8371519</v>
      </c>
      <c r="L14">
        <f t="shared" si="1"/>
        <v>74</v>
      </c>
    </row>
    <row r="15" spans="1:13" x14ac:dyDescent="0.3">
      <c r="A15" t="s">
        <v>4</v>
      </c>
      <c r="B15">
        <v>0.39977800000000002</v>
      </c>
      <c r="C15">
        <v>7.5839999999999996E-3</v>
      </c>
      <c r="D15">
        <v>7.1130000000000004E-3</v>
      </c>
      <c r="E15">
        <v>7.0670000000000004E-3</v>
      </c>
      <c r="F15">
        <v>4.9151540000000002</v>
      </c>
      <c r="G15">
        <v>5881176</v>
      </c>
      <c r="H15" t="s">
        <v>1</v>
      </c>
      <c r="I15">
        <v>7</v>
      </c>
      <c r="J15">
        <v>7127597</v>
      </c>
      <c r="K15">
        <v>7105359</v>
      </c>
      <c r="L15">
        <f t="shared" si="1"/>
        <v>22238</v>
      </c>
    </row>
    <row r="16" spans="1:13" x14ac:dyDescent="0.3">
      <c r="A16" t="s">
        <v>2</v>
      </c>
      <c r="B16">
        <v>0.67942000000000002</v>
      </c>
      <c r="C16">
        <v>8.3770000000000008E-3</v>
      </c>
      <c r="D16">
        <v>7.1549999999999999E-3</v>
      </c>
      <c r="E16">
        <v>7.175E-3</v>
      </c>
      <c r="F16">
        <v>8.3083819999999999</v>
      </c>
      <c r="G16">
        <v>11119706</v>
      </c>
      <c r="H16" t="s">
        <v>1</v>
      </c>
      <c r="L16">
        <f>SUM(L12:L15)</f>
        <v>23776</v>
      </c>
      <c r="M16">
        <f>G10-G22</f>
        <v>23776</v>
      </c>
    </row>
    <row r="17" spans="1:8" x14ac:dyDescent="0.3">
      <c r="A17" t="s">
        <v>0</v>
      </c>
      <c r="B17">
        <v>0.96535199999999999</v>
      </c>
      <c r="C17">
        <v>1.0718E-2</v>
      </c>
      <c r="D17">
        <v>7.2129999999999998E-3</v>
      </c>
      <c r="E17">
        <v>7.2139999999999999E-3</v>
      </c>
      <c r="F17">
        <v>12.225070000000001</v>
      </c>
      <c r="G17">
        <v>15909299</v>
      </c>
      <c r="H17" t="s">
        <v>1</v>
      </c>
    </row>
    <row r="18" spans="1:8" x14ac:dyDescent="0.3">
      <c r="A18" t="s">
        <v>5</v>
      </c>
      <c r="B18">
        <v>0.69258399999999998</v>
      </c>
      <c r="C18">
        <v>8.1449999999999995E-3</v>
      </c>
      <c r="D18">
        <v>7.2789999999999999E-3</v>
      </c>
      <c r="E18">
        <v>7.0809999999999996E-3</v>
      </c>
      <c r="F18">
        <v>12.415799</v>
      </c>
      <c r="G18">
        <v>11742974</v>
      </c>
      <c r="H18" t="s">
        <v>1</v>
      </c>
    </row>
    <row r="19" spans="1:8" x14ac:dyDescent="0.3">
      <c r="A19" t="s">
        <v>9</v>
      </c>
      <c r="B19">
        <v>0.91796</v>
      </c>
      <c r="C19">
        <v>8.9879999999999995E-3</v>
      </c>
      <c r="D19">
        <v>7.2529999999999999E-3</v>
      </c>
      <c r="E19">
        <v>7.0829999999999999E-3</v>
      </c>
      <c r="F19">
        <v>14.234719</v>
      </c>
      <c r="G19">
        <v>15553711</v>
      </c>
      <c r="H19" t="s">
        <v>1</v>
      </c>
    </row>
    <row r="20" spans="1:8" x14ac:dyDescent="0.3">
      <c r="A20" t="s">
        <v>3</v>
      </c>
      <c r="B20">
        <v>0.460337</v>
      </c>
      <c r="C20">
        <v>7.5110000000000003E-3</v>
      </c>
      <c r="D20">
        <v>7.0990000000000003E-3</v>
      </c>
      <c r="E20">
        <v>7.156E-3</v>
      </c>
      <c r="F20">
        <v>15.988060000000001</v>
      </c>
      <c r="G20">
        <v>7105359</v>
      </c>
      <c r="H20" t="s">
        <v>1</v>
      </c>
    </row>
    <row r="21" spans="1:8" x14ac:dyDescent="0.3">
      <c r="A21" t="s">
        <v>16</v>
      </c>
      <c r="B21">
        <v>1.1541220000000001</v>
      </c>
      <c r="C21">
        <v>9.2069999999999999E-3</v>
      </c>
      <c r="D21">
        <v>7.5240000000000003E-3</v>
      </c>
      <c r="E21">
        <v>7.2309999999999996E-3</v>
      </c>
      <c r="F21">
        <v>30.00423</v>
      </c>
      <c r="G21">
        <v>19877052</v>
      </c>
      <c r="H21" t="s">
        <v>1</v>
      </c>
    </row>
    <row r="22" spans="1:8" x14ac:dyDescent="0.3">
      <c r="G22">
        <f>SUM(G14:G21)</f>
        <v>95560796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F31" sqref="F31"/>
    </sheetView>
  </sheetViews>
  <sheetFormatPr defaultRowHeight="16.5" x14ac:dyDescent="0.3"/>
  <cols>
    <col min="7" max="7" width="10.5" bestFit="1" customWidth="1"/>
    <col min="15" max="15" width="10.5" bestFit="1" customWidth="1"/>
  </cols>
  <sheetData>
    <row r="1" spans="1:16" x14ac:dyDescent="0.3">
      <c r="A1" t="s">
        <v>4</v>
      </c>
      <c r="B1">
        <v>0.55949499999999996</v>
      </c>
      <c r="C1">
        <v>7.7650000000000002E-3</v>
      </c>
      <c r="D1">
        <v>7.2459999999999998E-3</v>
      </c>
      <c r="E1">
        <v>7.11E-3</v>
      </c>
      <c r="F1">
        <v>4.8584160000000001</v>
      </c>
      <c r="G1">
        <v>5881176</v>
      </c>
      <c r="H1" t="s">
        <v>1</v>
      </c>
    </row>
    <row r="2" spans="1:16" x14ac:dyDescent="0.3">
      <c r="A2" t="s">
        <v>18</v>
      </c>
      <c r="B2">
        <v>0.67532999999999999</v>
      </c>
      <c r="C2">
        <v>7.9159999999999994E-3</v>
      </c>
      <c r="D2">
        <v>7.1159999999999999E-3</v>
      </c>
      <c r="E2">
        <v>7.2439999999999996E-3</v>
      </c>
      <c r="F2">
        <v>4.8950579999999997</v>
      </c>
      <c r="G2">
        <v>8371519</v>
      </c>
      <c r="H2" t="s">
        <v>1</v>
      </c>
    </row>
    <row r="3" spans="1:16" x14ac:dyDescent="0.3">
      <c r="A3" t="s">
        <v>2</v>
      </c>
      <c r="B3">
        <v>0.82688300000000003</v>
      </c>
      <c r="C3">
        <v>8.3580000000000008E-3</v>
      </c>
      <c r="D3">
        <v>7.6759999999999997E-3</v>
      </c>
      <c r="E3">
        <v>7.4900000000000001E-3</v>
      </c>
      <c r="F3">
        <v>10.478859999999999</v>
      </c>
      <c r="G3">
        <v>11119706</v>
      </c>
      <c r="H3" t="s">
        <v>1</v>
      </c>
    </row>
    <row r="4" spans="1:16" x14ac:dyDescent="0.3">
      <c r="A4" t="s">
        <v>0</v>
      </c>
      <c r="B4">
        <v>1.1332549999999999</v>
      </c>
      <c r="C4">
        <v>8.4749999999999999E-3</v>
      </c>
      <c r="D4">
        <v>7.3940000000000004E-3</v>
      </c>
      <c r="E4">
        <v>7.1539999999999998E-3</v>
      </c>
      <c r="F4">
        <v>11.958415</v>
      </c>
      <c r="G4">
        <v>15909299</v>
      </c>
      <c r="H4" t="s">
        <v>1</v>
      </c>
    </row>
    <row r="5" spans="1:16" x14ac:dyDescent="0.3">
      <c r="A5" t="s">
        <v>5</v>
      </c>
      <c r="B5">
        <v>0.92559100000000005</v>
      </c>
      <c r="C5">
        <v>9.3229999999999997E-3</v>
      </c>
      <c r="D5">
        <v>7.4019999999999997E-3</v>
      </c>
      <c r="E5">
        <v>7.2319999999999997E-3</v>
      </c>
      <c r="F5">
        <v>13.062189999999999</v>
      </c>
      <c r="G5">
        <v>11742974</v>
      </c>
      <c r="H5" t="s">
        <v>1</v>
      </c>
    </row>
    <row r="6" spans="1:16" x14ac:dyDescent="0.3">
      <c r="A6" t="s">
        <v>3</v>
      </c>
      <c r="B6">
        <v>11.335087</v>
      </c>
      <c r="C6">
        <v>7.3699999999999998E-3</v>
      </c>
      <c r="D6">
        <v>7.1960000000000001E-3</v>
      </c>
      <c r="E6">
        <v>7.123E-3</v>
      </c>
      <c r="F6">
        <v>14.680265</v>
      </c>
      <c r="G6">
        <v>7105359</v>
      </c>
      <c r="H6" t="s">
        <v>1</v>
      </c>
    </row>
    <row r="7" spans="1:16" x14ac:dyDescent="0.3">
      <c r="A7" t="s">
        <v>9</v>
      </c>
      <c r="B7">
        <v>1.1005039999999999</v>
      </c>
      <c r="C7">
        <v>8.9650000000000007E-3</v>
      </c>
      <c r="D7">
        <v>7.8490000000000001E-3</v>
      </c>
      <c r="E7">
        <v>7.7770000000000001E-3</v>
      </c>
      <c r="F7">
        <v>18.614619000000001</v>
      </c>
      <c r="G7">
        <v>15553711</v>
      </c>
      <c r="H7" t="s">
        <v>1</v>
      </c>
    </row>
    <row r="8" spans="1:16" x14ac:dyDescent="0.3">
      <c r="A8" t="s">
        <v>16</v>
      </c>
      <c r="B8">
        <v>11.969598</v>
      </c>
      <c r="C8">
        <v>1.0331E-2</v>
      </c>
      <c r="D8">
        <v>7.5799999999999999E-3</v>
      </c>
      <c r="E8">
        <v>7.0270000000000003E-3</v>
      </c>
      <c r="F8">
        <v>35.836967000000001</v>
      </c>
      <c r="G8">
        <v>19877052</v>
      </c>
      <c r="H8" t="s">
        <v>1</v>
      </c>
    </row>
    <row r="9" spans="1:16" x14ac:dyDescent="0.3">
      <c r="G9" t="s">
        <v>54</v>
      </c>
    </row>
    <row r="11" spans="1:16" x14ac:dyDescent="0.3">
      <c r="B11">
        <v>35</v>
      </c>
      <c r="G11" t="s">
        <v>55</v>
      </c>
    </row>
    <row r="12" spans="1:16" x14ac:dyDescent="0.3">
      <c r="A12" t="s">
        <v>9</v>
      </c>
      <c r="B12">
        <v>1.2273700000000001</v>
      </c>
      <c r="C12">
        <v>9.3790000000000002E-3</v>
      </c>
      <c r="D12">
        <v>7.4000000000000003E-3</v>
      </c>
      <c r="E12">
        <v>7.1209999999999997E-3</v>
      </c>
      <c r="F12">
        <v>12.683745999999999</v>
      </c>
      <c r="G12">
        <v>15553711</v>
      </c>
      <c r="H12" t="s">
        <v>1</v>
      </c>
      <c r="I12" t="s">
        <v>9</v>
      </c>
      <c r="J12">
        <v>0.94500399999999996</v>
      </c>
      <c r="K12">
        <v>8.6199999999999992E-3</v>
      </c>
      <c r="L12">
        <v>7.1850000000000004E-3</v>
      </c>
      <c r="M12">
        <v>7.4580000000000002E-3</v>
      </c>
      <c r="N12">
        <v>17.824141000000001</v>
      </c>
      <c r="O12">
        <v>15553711</v>
      </c>
      <c r="P12" t="s">
        <v>1</v>
      </c>
    </row>
    <row r="13" spans="1:16" x14ac:dyDescent="0.3">
      <c r="A13" t="s">
        <v>2</v>
      </c>
      <c r="B13">
        <v>1.008354</v>
      </c>
      <c r="C13">
        <v>8.3470000000000003E-3</v>
      </c>
      <c r="D13">
        <v>7.3470000000000002E-3</v>
      </c>
      <c r="E13">
        <v>7.228E-3</v>
      </c>
      <c r="F13">
        <v>7.722302</v>
      </c>
      <c r="G13">
        <v>11119706</v>
      </c>
      <c r="H13" t="s">
        <v>1</v>
      </c>
      <c r="I13" t="s">
        <v>2</v>
      </c>
      <c r="J13">
        <v>0.71213300000000002</v>
      </c>
      <c r="K13">
        <v>9.1819999999999992E-3</v>
      </c>
      <c r="L13">
        <v>7.1609999999999998E-3</v>
      </c>
      <c r="M13">
        <v>7.293E-3</v>
      </c>
      <c r="N13">
        <v>10.716778</v>
      </c>
      <c r="O13">
        <v>11119706</v>
      </c>
      <c r="P13" t="s">
        <v>1</v>
      </c>
    </row>
    <row r="14" spans="1:16" x14ac:dyDescent="0.3">
      <c r="A14" t="s">
        <v>16</v>
      </c>
      <c r="B14">
        <v>12.237660999999999</v>
      </c>
      <c r="C14">
        <v>9.6089999999999995E-3</v>
      </c>
      <c r="D14">
        <v>7.4949999999999999E-3</v>
      </c>
      <c r="E14">
        <v>7.2399999999999999E-3</v>
      </c>
      <c r="F14">
        <v>28.062683</v>
      </c>
      <c r="G14">
        <v>19877052</v>
      </c>
      <c r="H14" t="s">
        <v>1</v>
      </c>
      <c r="I14" t="s">
        <v>16</v>
      </c>
      <c r="J14">
        <v>1.1421060000000001</v>
      </c>
      <c r="K14">
        <v>1.0709E-2</v>
      </c>
      <c r="L14">
        <v>6.9540000000000001E-3</v>
      </c>
      <c r="M14">
        <v>7.7169999999999999E-3</v>
      </c>
      <c r="N14">
        <v>25.404941999999998</v>
      </c>
      <c r="O14">
        <v>19877052</v>
      </c>
      <c r="P14" t="s">
        <v>1</v>
      </c>
    </row>
    <row r="15" spans="1:16" x14ac:dyDescent="0.3">
      <c r="A15" t="s">
        <v>0</v>
      </c>
      <c r="B15">
        <v>1.319928</v>
      </c>
      <c r="C15">
        <v>8.6400000000000001E-3</v>
      </c>
      <c r="D15">
        <v>7.7520000000000002E-3</v>
      </c>
      <c r="E15">
        <v>7.1929999999999997E-3</v>
      </c>
      <c r="F15">
        <v>12.195435</v>
      </c>
      <c r="G15">
        <v>15909299</v>
      </c>
      <c r="H15" t="s">
        <v>1</v>
      </c>
      <c r="I15" t="s">
        <v>0</v>
      </c>
      <c r="J15">
        <v>0.99476399999999998</v>
      </c>
      <c r="K15">
        <v>9.2860000000000009E-3</v>
      </c>
      <c r="L15">
        <v>7.1939999999999999E-3</v>
      </c>
      <c r="M15">
        <v>7.4989999999999996E-3</v>
      </c>
      <c r="N15">
        <v>12.008214000000001</v>
      </c>
      <c r="O15">
        <v>15909299</v>
      </c>
      <c r="P15" t="s">
        <v>1</v>
      </c>
    </row>
    <row r="16" spans="1:16" x14ac:dyDescent="0.3">
      <c r="A16" t="s">
        <v>5</v>
      </c>
      <c r="B16">
        <v>1.0519289999999999</v>
      </c>
      <c r="C16">
        <v>8.7860000000000004E-3</v>
      </c>
      <c r="D16">
        <v>7.6689999999999996E-3</v>
      </c>
      <c r="E16">
        <v>7.0320000000000001E-3</v>
      </c>
      <c r="F16">
        <v>12.736689</v>
      </c>
      <c r="G16">
        <v>11742974</v>
      </c>
      <c r="H16" t="s">
        <v>1</v>
      </c>
      <c r="I16" t="s">
        <v>5</v>
      </c>
      <c r="J16">
        <v>0.74598299999999995</v>
      </c>
      <c r="K16">
        <v>8.2310000000000005E-3</v>
      </c>
      <c r="L16">
        <v>7.1580000000000003E-3</v>
      </c>
      <c r="M16">
        <v>7.4349999999999998E-3</v>
      </c>
      <c r="N16">
        <v>12.633266000000001</v>
      </c>
      <c r="O16">
        <v>11744344</v>
      </c>
      <c r="P16" t="s">
        <v>1</v>
      </c>
    </row>
    <row r="17" spans="1:16" x14ac:dyDescent="0.3">
      <c r="A17" t="s">
        <v>4</v>
      </c>
      <c r="B17">
        <v>0.75254500000000002</v>
      </c>
      <c r="C17">
        <v>7.7349999999999997E-3</v>
      </c>
      <c r="D17">
        <v>7.2139999999999999E-3</v>
      </c>
      <c r="E17">
        <v>7.1069999999999996E-3</v>
      </c>
      <c r="F17">
        <v>4.9094879999999996</v>
      </c>
      <c r="G17">
        <v>5881176</v>
      </c>
      <c r="H17" t="s">
        <v>1</v>
      </c>
      <c r="I17" t="s">
        <v>4</v>
      </c>
      <c r="J17">
        <v>0.42210999999999999</v>
      </c>
      <c r="K17">
        <v>7.8270000000000006E-3</v>
      </c>
      <c r="L17">
        <v>7.3990000000000002E-3</v>
      </c>
      <c r="M17">
        <v>7.737E-3</v>
      </c>
      <c r="N17">
        <v>4.6662080000000001</v>
      </c>
      <c r="O17">
        <v>5881270</v>
      </c>
      <c r="P17" t="s">
        <v>1</v>
      </c>
    </row>
    <row r="18" spans="1:16" x14ac:dyDescent="0.3">
      <c r="A18" t="s">
        <v>18</v>
      </c>
      <c r="B18">
        <v>0.87670899999999996</v>
      </c>
      <c r="C18">
        <v>7.6880000000000004E-3</v>
      </c>
      <c r="D18">
        <v>7.3109999999999998E-3</v>
      </c>
      <c r="E18">
        <v>7.2760000000000003E-3</v>
      </c>
      <c r="F18">
        <v>4.923279</v>
      </c>
      <c r="G18">
        <v>8371519</v>
      </c>
      <c r="H18" t="s">
        <v>1</v>
      </c>
      <c r="I18" t="s">
        <v>18</v>
      </c>
      <c r="J18">
        <v>0.56450900000000004</v>
      </c>
      <c r="K18">
        <v>8.4259999999999995E-3</v>
      </c>
      <c r="L18">
        <v>7.1040000000000001E-3</v>
      </c>
      <c r="M18">
        <v>7.2379999999999996E-3</v>
      </c>
      <c r="N18">
        <v>7.4742670000000002</v>
      </c>
      <c r="O18">
        <v>8371593</v>
      </c>
      <c r="P18" t="s">
        <v>1</v>
      </c>
    </row>
    <row r="19" spans="1:16" x14ac:dyDescent="0.3">
      <c r="A19" t="s">
        <v>3</v>
      </c>
      <c r="B19">
        <v>11.641949</v>
      </c>
      <c r="C19">
        <v>7.3400000000000002E-3</v>
      </c>
      <c r="D19">
        <v>7.0280000000000004E-3</v>
      </c>
      <c r="E19">
        <v>7.267E-3</v>
      </c>
      <c r="F19">
        <v>15.188521</v>
      </c>
      <c r="G19">
        <v>7105359</v>
      </c>
      <c r="H19" t="s">
        <v>1</v>
      </c>
      <c r="I19" t="s">
        <v>3</v>
      </c>
      <c r="J19">
        <v>0.49527700000000002</v>
      </c>
      <c r="K19">
        <v>7.8340000000000007E-3</v>
      </c>
      <c r="L19">
        <v>7.0410000000000004E-3</v>
      </c>
      <c r="M19">
        <v>7.2529999999999999E-3</v>
      </c>
      <c r="N19">
        <v>4.7486100000000002</v>
      </c>
      <c r="O19">
        <v>7127597</v>
      </c>
      <c r="P19" t="s">
        <v>1</v>
      </c>
    </row>
    <row r="23" spans="1:16" x14ac:dyDescent="0.3">
      <c r="B23">
        <v>45</v>
      </c>
    </row>
    <row r="24" spans="1:16" x14ac:dyDescent="0.3">
      <c r="A24" t="s">
        <v>18</v>
      </c>
      <c r="B24">
        <v>3.1497510000000002</v>
      </c>
      <c r="C24">
        <v>1.9309E-2</v>
      </c>
      <c r="D24">
        <v>9.4979999999999995E-3</v>
      </c>
      <c r="E24">
        <v>7.3969999999999999E-3</v>
      </c>
      <c r="F24">
        <v>76.518203</v>
      </c>
      <c r="G24">
        <v>46036903</v>
      </c>
      <c r="H24" t="s">
        <v>1</v>
      </c>
      <c r="I24" t="s">
        <v>3</v>
      </c>
      <c r="J24">
        <v>2.7185440000000001</v>
      </c>
      <c r="K24">
        <v>1.7694000000000001E-2</v>
      </c>
      <c r="L24">
        <v>9.9909999999999999E-3</v>
      </c>
      <c r="M24">
        <v>8.3809999999999996E-3</v>
      </c>
      <c r="N24">
        <v>80.008228000000003</v>
      </c>
      <c r="O24">
        <v>33748769</v>
      </c>
      <c r="P24" t="s">
        <v>1</v>
      </c>
    </row>
    <row r="25" spans="1:16" x14ac:dyDescent="0.3">
      <c r="A25" t="s">
        <v>4</v>
      </c>
      <c r="B25">
        <v>3.0148540000000001</v>
      </c>
      <c r="C25">
        <v>1.7668E-2</v>
      </c>
      <c r="D25">
        <v>9.4070000000000004E-3</v>
      </c>
      <c r="E25">
        <v>7.4809999999999998E-3</v>
      </c>
      <c r="F25">
        <v>88.503912999999997</v>
      </c>
      <c r="G25">
        <v>42270853</v>
      </c>
      <c r="H25" t="s">
        <v>1</v>
      </c>
      <c r="I25" t="s">
        <v>4</v>
      </c>
      <c r="J25">
        <v>3.2410549999999998</v>
      </c>
      <c r="K25">
        <v>1.8433000000000001E-2</v>
      </c>
      <c r="L25">
        <v>8.6940000000000003E-3</v>
      </c>
      <c r="M25">
        <v>8.6099999999999996E-3</v>
      </c>
      <c r="N25">
        <v>104.191343</v>
      </c>
      <c r="O25">
        <v>42273034</v>
      </c>
      <c r="P25" t="s">
        <v>1</v>
      </c>
    </row>
    <row r="26" spans="1:16" x14ac:dyDescent="0.3">
      <c r="A26" t="s">
        <v>5</v>
      </c>
      <c r="B26">
        <v>2.9743240000000002</v>
      </c>
      <c r="C26">
        <v>1.9234000000000001E-2</v>
      </c>
      <c r="D26">
        <v>9.4750000000000008E-3</v>
      </c>
      <c r="E26">
        <v>7.4320000000000002E-3</v>
      </c>
      <c r="F26">
        <v>91.290028000000007</v>
      </c>
      <c r="G26">
        <v>43282021</v>
      </c>
      <c r="H26" t="s">
        <v>1</v>
      </c>
      <c r="I26" t="s">
        <v>5</v>
      </c>
      <c r="J26">
        <v>3.3233009999999998</v>
      </c>
      <c r="K26">
        <v>2.5575000000000001E-2</v>
      </c>
      <c r="L26">
        <v>9.3869999999999995E-3</v>
      </c>
      <c r="M26">
        <v>9.1520000000000004E-3</v>
      </c>
      <c r="N26">
        <v>104.572517</v>
      </c>
      <c r="O26">
        <v>43284268</v>
      </c>
      <c r="P26" t="s">
        <v>1</v>
      </c>
    </row>
    <row r="27" spans="1:16" x14ac:dyDescent="0.3">
      <c r="A27" t="s">
        <v>2</v>
      </c>
      <c r="B27">
        <v>3.2673299999999998</v>
      </c>
      <c r="C27">
        <v>1.9640000000000001E-2</v>
      </c>
      <c r="D27">
        <v>9.7210000000000005E-3</v>
      </c>
      <c r="E27">
        <v>7.5129999999999997E-3</v>
      </c>
      <c r="F27">
        <v>107.890513</v>
      </c>
      <c r="G27">
        <v>48266795</v>
      </c>
      <c r="H27" t="s">
        <v>1</v>
      </c>
      <c r="I27" t="s">
        <v>18</v>
      </c>
      <c r="J27">
        <v>3.495276</v>
      </c>
      <c r="K27">
        <v>2.3550000000000001E-2</v>
      </c>
      <c r="L27">
        <v>9.2429999999999995E-3</v>
      </c>
      <c r="M27">
        <v>9.6919999999999992E-3</v>
      </c>
      <c r="N27">
        <v>112.756792</v>
      </c>
      <c r="O27">
        <v>46037872</v>
      </c>
      <c r="P27" t="s">
        <v>1</v>
      </c>
    </row>
    <row r="28" spans="1:16" x14ac:dyDescent="0.3">
      <c r="A28" t="s">
        <v>9</v>
      </c>
      <c r="B28">
        <v>3.2947709999999999</v>
      </c>
      <c r="C28">
        <v>2.1371999999999999E-2</v>
      </c>
      <c r="D28">
        <v>1.0030000000000001E-2</v>
      </c>
      <c r="E28">
        <v>7.4619999999999999E-3</v>
      </c>
      <c r="F28">
        <v>108.31389299999999</v>
      </c>
      <c r="G28">
        <v>48124117</v>
      </c>
      <c r="H28" t="s">
        <v>1</v>
      </c>
      <c r="I28" t="s">
        <v>2</v>
      </c>
      <c r="J28">
        <v>3.6045940000000001</v>
      </c>
      <c r="K28">
        <v>1.9519999999999999E-2</v>
      </c>
      <c r="L28">
        <v>8.8739999999999999E-3</v>
      </c>
      <c r="M28">
        <v>9.5849999999999998E-3</v>
      </c>
      <c r="N28">
        <v>119.22544600000001</v>
      </c>
      <c r="O28">
        <v>48266795</v>
      </c>
      <c r="P28" t="s">
        <v>1</v>
      </c>
    </row>
    <row r="29" spans="1:16" x14ac:dyDescent="0.3">
      <c r="A29" t="s">
        <v>0</v>
      </c>
      <c r="B29">
        <v>3.42204</v>
      </c>
      <c r="C29">
        <v>2.2221999999999999E-2</v>
      </c>
      <c r="D29">
        <v>9.2910000000000006E-3</v>
      </c>
      <c r="E29">
        <v>7.4009999999999996E-3</v>
      </c>
      <c r="F29">
        <v>119.150093</v>
      </c>
      <c r="G29">
        <v>52577031</v>
      </c>
      <c r="H29" t="s">
        <v>1</v>
      </c>
      <c r="I29" t="s">
        <v>16</v>
      </c>
      <c r="J29">
        <v>3.691103</v>
      </c>
      <c r="K29">
        <v>2.8147999999999999E-2</v>
      </c>
      <c r="L29">
        <v>8.4209999999999997E-3</v>
      </c>
      <c r="M29">
        <v>9.11E-3</v>
      </c>
      <c r="N29">
        <v>120.781328</v>
      </c>
      <c r="O29">
        <v>49939838</v>
      </c>
      <c r="P29" t="s">
        <v>1</v>
      </c>
    </row>
    <row r="30" spans="1:16" x14ac:dyDescent="0.3">
      <c r="A30" t="s">
        <v>3</v>
      </c>
      <c r="B30">
        <v>116.41012000000001</v>
      </c>
      <c r="C30">
        <v>1.1579000000000001E-2</v>
      </c>
      <c r="D30">
        <v>8.0540000000000004E-3</v>
      </c>
      <c r="E30">
        <v>7.561E-3</v>
      </c>
      <c r="F30">
        <v>160.87199100000001</v>
      </c>
      <c r="G30">
        <v>33581792</v>
      </c>
      <c r="H30" t="s">
        <v>1</v>
      </c>
      <c r="I30" t="s">
        <v>9</v>
      </c>
      <c r="J30">
        <v>3.6719369999999998</v>
      </c>
      <c r="K30">
        <v>2.1943000000000001E-2</v>
      </c>
      <c r="L30">
        <v>9.6509999999999999E-3</v>
      </c>
      <c r="M30">
        <v>9.2440000000000005E-3</v>
      </c>
      <c r="N30">
        <v>125.214316</v>
      </c>
      <c r="O30">
        <v>48124117</v>
      </c>
      <c r="P30" t="s">
        <v>1</v>
      </c>
    </row>
    <row r="31" spans="1:16" x14ac:dyDescent="0.3">
      <c r="A31" t="s">
        <v>16</v>
      </c>
      <c r="B31">
        <v>117.40169899999999</v>
      </c>
      <c r="C31">
        <v>1.5917000000000001E-2</v>
      </c>
      <c r="D31">
        <v>9.9229999999999995E-3</v>
      </c>
      <c r="E31">
        <v>7.4650000000000003E-3</v>
      </c>
      <c r="F31">
        <v>210.98483200000001</v>
      </c>
      <c r="G31">
        <v>49939838</v>
      </c>
      <c r="H31" t="s">
        <v>1</v>
      </c>
      <c r="I31" t="s">
        <v>0</v>
      </c>
      <c r="J31">
        <v>3.788427</v>
      </c>
      <c r="K31">
        <v>2.2797000000000001E-2</v>
      </c>
      <c r="L31">
        <v>9.1839999999999995E-3</v>
      </c>
      <c r="M31">
        <v>9.1420000000000008E-3</v>
      </c>
      <c r="N31">
        <v>136.55690999999999</v>
      </c>
      <c r="O31">
        <v>52577031</v>
      </c>
      <c r="P31" t="s">
        <v>1</v>
      </c>
    </row>
    <row r="32" spans="1:16" x14ac:dyDescent="0.3">
      <c r="G32">
        <f>SUM(G24:G31)</f>
        <v>364079350</v>
      </c>
      <c r="O32">
        <f>SUM(O24:O31)</f>
        <v>364251724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6"/>
  <sheetViews>
    <sheetView topLeftCell="A13" workbookViewId="0">
      <selection activeCell="E39" sqref="E39"/>
    </sheetView>
  </sheetViews>
  <sheetFormatPr defaultRowHeight="16.5" x14ac:dyDescent="0.3"/>
  <cols>
    <col min="4" max="4" width="16.875" bestFit="1" customWidth="1"/>
  </cols>
  <sheetData>
    <row r="2" spans="1:18" x14ac:dyDescent="0.3">
      <c r="A2">
        <v>33</v>
      </c>
      <c r="B2" t="s">
        <v>4</v>
      </c>
      <c r="C2">
        <v>0.212732</v>
      </c>
      <c r="D2">
        <v>6.9760000000000004E-3</v>
      </c>
      <c r="E2">
        <v>6.9639999999999997E-3</v>
      </c>
      <c r="F2">
        <v>6.888E-3</v>
      </c>
      <c r="G2">
        <v>1.729889</v>
      </c>
      <c r="H2">
        <v>1818310</v>
      </c>
      <c r="I2" t="s">
        <v>1</v>
      </c>
      <c r="K2" t="s">
        <v>4</v>
      </c>
      <c r="L2">
        <v>0.14896200000000001</v>
      </c>
      <c r="M2">
        <v>6.8409999999999999E-3</v>
      </c>
      <c r="N2">
        <v>7.0150000000000004E-3</v>
      </c>
      <c r="O2">
        <v>7.0270000000000003E-3</v>
      </c>
      <c r="P2">
        <v>1.9140919999999999</v>
      </c>
      <c r="Q2">
        <v>1818310</v>
      </c>
      <c r="R2" t="s">
        <v>1</v>
      </c>
    </row>
    <row r="3" spans="1:18" x14ac:dyDescent="0.3">
      <c r="B3" t="s">
        <v>18</v>
      </c>
      <c r="C3">
        <v>0.24756500000000001</v>
      </c>
      <c r="D3">
        <v>7.0720000000000002E-3</v>
      </c>
      <c r="E3">
        <v>6.8170000000000001E-3</v>
      </c>
      <c r="F3">
        <v>6.9610000000000002E-3</v>
      </c>
      <c r="G3">
        <v>1.9078809999999999</v>
      </c>
      <c r="H3">
        <v>2585933</v>
      </c>
      <c r="I3" t="s">
        <v>1</v>
      </c>
      <c r="K3" t="s">
        <v>3</v>
      </c>
      <c r="L3">
        <v>0.170908</v>
      </c>
      <c r="M3">
        <v>6.9769999999999997E-3</v>
      </c>
      <c r="N3">
        <v>6.8500000000000002E-3</v>
      </c>
      <c r="O3">
        <v>6.8919999999999997E-3</v>
      </c>
      <c r="P3">
        <v>2.053582</v>
      </c>
      <c r="Q3">
        <v>2210213</v>
      </c>
      <c r="R3" t="s">
        <v>1</v>
      </c>
    </row>
    <row r="4" spans="1:18" x14ac:dyDescent="0.3">
      <c r="B4" t="s">
        <v>2</v>
      </c>
      <c r="C4">
        <v>0.29051500000000002</v>
      </c>
      <c r="D4">
        <v>7.2940000000000001E-3</v>
      </c>
      <c r="E4">
        <v>6.9680000000000002E-3</v>
      </c>
      <c r="F4">
        <v>7.1419999999999999E-3</v>
      </c>
      <c r="G4">
        <v>2.1576040000000001</v>
      </c>
      <c r="H4">
        <v>3433324</v>
      </c>
      <c r="I4" t="s">
        <v>1</v>
      </c>
      <c r="K4" t="s">
        <v>18</v>
      </c>
      <c r="L4">
        <v>0.19439200000000001</v>
      </c>
      <c r="M4">
        <v>6.9430000000000004E-3</v>
      </c>
      <c r="N4">
        <v>7.0289999999999997E-3</v>
      </c>
      <c r="O4">
        <v>6.9870000000000002E-3</v>
      </c>
      <c r="P4">
        <v>2.2021090000000001</v>
      </c>
      <c r="Q4">
        <v>2585933</v>
      </c>
      <c r="R4" t="s">
        <v>1</v>
      </c>
    </row>
    <row r="5" spans="1:18" x14ac:dyDescent="0.3">
      <c r="B5" t="s">
        <v>5</v>
      </c>
      <c r="C5">
        <v>0.30340299999999998</v>
      </c>
      <c r="D5">
        <v>6.9249999999999997E-3</v>
      </c>
      <c r="E5">
        <v>6.7930000000000004E-3</v>
      </c>
      <c r="F5">
        <v>7.0600000000000003E-3</v>
      </c>
      <c r="G5">
        <v>2.3296380000000001</v>
      </c>
      <c r="H5">
        <v>3639616</v>
      </c>
      <c r="I5" t="s">
        <v>1</v>
      </c>
      <c r="K5" t="s">
        <v>2</v>
      </c>
      <c r="L5">
        <v>0.24632399999999999</v>
      </c>
      <c r="M5">
        <v>7.6930000000000002E-3</v>
      </c>
      <c r="N5">
        <v>8.2290000000000002E-3</v>
      </c>
      <c r="O5">
        <v>7.6429999999999996E-3</v>
      </c>
      <c r="P5">
        <v>2.524378</v>
      </c>
      <c r="Q5">
        <v>3433324</v>
      </c>
      <c r="R5" t="s">
        <v>1</v>
      </c>
    </row>
    <row r="6" spans="1:18" x14ac:dyDescent="0.3">
      <c r="B6" t="s">
        <v>0</v>
      </c>
      <c r="C6">
        <v>0.369062</v>
      </c>
      <c r="D6">
        <v>7.1640000000000002E-3</v>
      </c>
      <c r="E6">
        <v>7.0809999999999996E-3</v>
      </c>
      <c r="F6">
        <v>7.0520000000000001E-3</v>
      </c>
      <c r="G6">
        <v>2.4017080000000002</v>
      </c>
      <c r="H6">
        <v>4926295</v>
      </c>
      <c r="I6" t="s">
        <v>1</v>
      </c>
      <c r="K6" t="s">
        <v>5</v>
      </c>
      <c r="L6">
        <v>0.265403</v>
      </c>
      <c r="M6">
        <v>7.358E-3</v>
      </c>
      <c r="N6">
        <v>7.1440000000000002E-3</v>
      </c>
      <c r="O6">
        <v>7.0740000000000004E-3</v>
      </c>
      <c r="P6">
        <v>2.7232780000000001</v>
      </c>
      <c r="Q6">
        <v>3639749</v>
      </c>
      <c r="R6" t="s">
        <v>1</v>
      </c>
    </row>
    <row r="7" spans="1:18" x14ac:dyDescent="0.3">
      <c r="B7" t="s">
        <v>9</v>
      </c>
      <c r="C7">
        <v>0.35092800000000002</v>
      </c>
      <c r="D7">
        <v>7.2199999999999999E-3</v>
      </c>
      <c r="E7">
        <v>7.0419999999999996E-3</v>
      </c>
      <c r="F7">
        <v>7.0239999999999999E-3</v>
      </c>
      <c r="G7">
        <v>2.5552679999999999</v>
      </c>
      <c r="H7">
        <v>4821896</v>
      </c>
      <c r="I7" t="s">
        <v>1</v>
      </c>
      <c r="K7" t="s">
        <v>0</v>
      </c>
      <c r="L7">
        <v>0.32494699999999999</v>
      </c>
      <c r="M7">
        <v>8.9219999999999994E-3</v>
      </c>
      <c r="N7">
        <v>8.4499999999999992E-3</v>
      </c>
      <c r="O7">
        <v>8.7880000000000007E-3</v>
      </c>
      <c r="P7">
        <v>2.9072770000000001</v>
      </c>
      <c r="Q7">
        <v>4926295</v>
      </c>
      <c r="R7" t="s">
        <v>1</v>
      </c>
    </row>
    <row r="8" spans="1:18" x14ac:dyDescent="0.3">
      <c r="B8" t="s">
        <v>3</v>
      </c>
      <c r="C8">
        <v>1.472845</v>
      </c>
      <c r="D8">
        <v>6.9160000000000003E-3</v>
      </c>
      <c r="E8">
        <v>7.1590000000000004E-3</v>
      </c>
      <c r="F8">
        <v>7.2960000000000004E-3</v>
      </c>
      <c r="G8">
        <v>3.0487039999999999</v>
      </c>
      <c r="H8">
        <v>2206470</v>
      </c>
      <c r="I8" t="s">
        <v>1</v>
      </c>
      <c r="K8" t="s">
        <v>9</v>
      </c>
      <c r="L8">
        <v>0.31683899999999998</v>
      </c>
      <c r="M8">
        <v>7.1180000000000002E-3</v>
      </c>
      <c r="N8">
        <v>7.2059999999999997E-3</v>
      </c>
      <c r="O8">
        <v>6.9629999999999996E-3</v>
      </c>
      <c r="P8">
        <v>3.0690309999999998</v>
      </c>
      <c r="Q8">
        <v>4821896</v>
      </c>
      <c r="R8" t="s">
        <v>1</v>
      </c>
    </row>
    <row r="9" spans="1:18" x14ac:dyDescent="0.3">
      <c r="B9" t="s">
        <v>16</v>
      </c>
      <c r="C9">
        <v>1.649119</v>
      </c>
      <c r="D9">
        <v>7.3749999999999996E-3</v>
      </c>
      <c r="E9">
        <v>7.0179999999999999E-3</v>
      </c>
      <c r="F9">
        <v>7.0990000000000003E-3</v>
      </c>
      <c r="G9">
        <v>4.1220239999999997</v>
      </c>
      <c r="H9">
        <v>6144269</v>
      </c>
      <c r="I9" t="s">
        <v>1</v>
      </c>
      <c r="K9" t="s">
        <v>16</v>
      </c>
      <c r="L9">
        <v>0.37333300000000003</v>
      </c>
      <c r="M9">
        <v>7.1879999999999999E-3</v>
      </c>
      <c r="N9">
        <v>7.0899999999999999E-3</v>
      </c>
      <c r="O9">
        <v>7.1139999999999997E-3</v>
      </c>
      <c r="P9">
        <v>3.5029340000000002</v>
      </c>
      <c r="Q9">
        <v>6144269</v>
      </c>
      <c r="R9" t="s">
        <v>1</v>
      </c>
    </row>
    <row r="12" spans="1:18" x14ac:dyDescent="0.3">
      <c r="A12">
        <v>35</v>
      </c>
      <c r="B12" t="s">
        <v>18</v>
      </c>
      <c r="C12">
        <v>1.0162899999999999</v>
      </c>
      <c r="D12">
        <v>7.685E-3</v>
      </c>
      <c r="E12">
        <v>7.1250000000000003E-3</v>
      </c>
      <c r="F12">
        <v>7.175E-3</v>
      </c>
      <c r="G12">
        <v>4.9505590000000002</v>
      </c>
      <c r="H12">
        <v>8371519</v>
      </c>
      <c r="I12" t="s">
        <v>1</v>
      </c>
      <c r="K12" t="s">
        <v>4</v>
      </c>
      <c r="L12">
        <v>0.42433100000000001</v>
      </c>
      <c r="M12">
        <v>7.7510000000000001E-3</v>
      </c>
      <c r="N12">
        <v>6.999E-3</v>
      </c>
      <c r="O12">
        <v>7.1590000000000004E-3</v>
      </c>
      <c r="P12">
        <v>4.7302070000000001</v>
      </c>
      <c r="Q12">
        <v>5881270</v>
      </c>
      <c r="R12" t="s">
        <v>1</v>
      </c>
    </row>
    <row r="13" spans="1:18" x14ac:dyDescent="0.3">
      <c r="B13" t="s">
        <v>4</v>
      </c>
      <c r="C13">
        <v>0.89851999999999999</v>
      </c>
      <c r="D13">
        <v>7.7010000000000004E-3</v>
      </c>
      <c r="E13">
        <v>7.1890000000000001E-3</v>
      </c>
      <c r="F13">
        <v>7.2459999999999998E-3</v>
      </c>
      <c r="G13">
        <v>5.0017399999999999</v>
      </c>
      <c r="H13">
        <v>5881176</v>
      </c>
      <c r="I13" t="s">
        <v>1</v>
      </c>
      <c r="K13" t="s">
        <v>3</v>
      </c>
      <c r="L13">
        <v>0.51853800000000005</v>
      </c>
      <c r="M13">
        <v>7.7819999999999999E-3</v>
      </c>
      <c r="N13">
        <v>7.0540000000000004E-3</v>
      </c>
      <c r="O13">
        <v>7.0809999999999996E-3</v>
      </c>
      <c r="P13">
        <v>4.9442279999999998</v>
      </c>
      <c r="Q13">
        <v>7127597</v>
      </c>
      <c r="R13" t="s">
        <v>1</v>
      </c>
    </row>
    <row r="14" spans="1:18" x14ac:dyDescent="0.3">
      <c r="B14" t="s">
        <v>2</v>
      </c>
      <c r="C14">
        <v>1.152666</v>
      </c>
      <c r="D14">
        <v>8.3700000000000007E-3</v>
      </c>
      <c r="E14">
        <v>7.3169999999999997E-3</v>
      </c>
      <c r="F14">
        <v>7.4320000000000002E-3</v>
      </c>
      <c r="G14">
        <v>7.6157349999999999</v>
      </c>
      <c r="H14">
        <v>11119706</v>
      </c>
      <c r="I14" t="s">
        <v>1</v>
      </c>
      <c r="K14" t="s">
        <v>18</v>
      </c>
      <c r="L14">
        <v>0.58228800000000003</v>
      </c>
      <c r="M14">
        <v>8.3049999999999999E-3</v>
      </c>
      <c r="N14">
        <v>7.0429999999999998E-3</v>
      </c>
      <c r="O14">
        <v>7.1190000000000003E-3</v>
      </c>
      <c r="P14">
        <v>7.629772</v>
      </c>
      <c r="Q14">
        <v>8371593</v>
      </c>
      <c r="R14" t="s">
        <v>1</v>
      </c>
    </row>
    <row r="15" spans="1:18" x14ac:dyDescent="0.3">
      <c r="B15" t="s">
        <v>0</v>
      </c>
      <c r="C15">
        <v>1.4641930000000001</v>
      </c>
      <c r="D15">
        <v>9.4059999999999994E-3</v>
      </c>
      <c r="E15">
        <v>7.1910000000000003E-3</v>
      </c>
      <c r="F15">
        <v>7.1529999999999996E-3</v>
      </c>
      <c r="G15">
        <v>11.817218</v>
      </c>
      <c r="H15">
        <v>15909299</v>
      </c>
      <c r="I15" t="s">
        <v>1</v>
      </c>
      <c r="K15" t="s">
        <v>2</v>
      </c>
      <c r="L15">
        <v>0.725325</v>
      </c>
      <c r="M15">
        <v>9.11E-3</v>
      </c>
      <c r="N15">
        <v>7.293E-3</v>
      </c>
      <c r="O15">
        <v>7.2069999999999999E-3</v>
      </c>
      <c r="P15">
        <v>10.825678999999999</v>
      </c>
      <c r="Q15">
        <v>11119706</v>
      </c>
      <c r="R15" t="s">
        <v>1</v>
      </c>
    </row>
    <row r="16" spans="1:18" x14ac:dyDescent="0.3">
      <c r="B16" t="s">
        <v>9</v>
      </c>
      <c r="C16">
        <v>1.4416690000000001</v>
      </c>
      <c r="D16">
        <v>8.5389999999999997E-3</v>
      </c>
      <c r="E16">
        <v>7.1440000000000002E-3</v>
      </c>
      <c r="F16">
        <v>7.1149999999999998E-3</v>
      </c>
      <c r="G16">
        <v>12.601362</v>
      </c>
      <c r="H16">
        <v>15553711</v>
      </c>
      <c r="I16" t="s">
        <v>1</v>
      </c>
      <c r="K16" t="s">
        <v>0</v>
      </c>
      <c r="L16">
        <v>0.99214500000000005</v>
      </c>
      <c r="M16">
        <v>1.0449E-2</v>
      </c>
      <c r="N16">
        <v>7.3150000000000003E-3</v>
      </c>
      <c r="O16">
        <v>7.3639999999999999E-3</v>
      </c>
      <c r="P16">
        <v>12.089826</v>
      </c>
      <c r="Q16">
        <v>15909299</v>
      </c>
      <c r="R16" t="s">
        <v>1</v>
      </c>
    </row>
    <row r="17" spans="1:18" x14ac:dyDescent="0.3">
      <c r="B17" t="s">
        <v>5</v>
      </c>
      <c r="C17">
        <v>1.2496499999999999</v>
      </c>
      <c r="D17">
        <v>8.4239999999999992E-3</v>
      </c>
      <c r="E17">
        <v>7.2880000000000002E-3</v>
      </c>
      <c r="F17">
        <v>7.2309999999999996E-3</v>
      </c>
      <c r="G17">
        <v>13.68749</v>
      </c>
      <c r="H17">
        <v>11742974</v>
      </c>
      <c r="I17" t="s">
        <v>1</v>
      </c>
      <c r="K17" t="s">
        <v>5</v>
      </c>
      <c r="L17">
        <v>0.75045499999999998</v>
      </c>
      <c r="M17">
        <v>9.129E-3</v>
      </c>
      <c r="N17">
        <v>7.1929999999999997E-3</v>
      </c>
      <c r="O17">
        <v>7.064E-3</v>
      </c>
      <c r="P17">
        <v>13.090693999999999</v>
      </c>
      <c r="Q17">
        <v>11744344</v>
      </c>
      <c r="R17" t="s">
        <v>1</v>
      </c>
    </row>
    <row r="18" spans="1:18" x14ac:dyDescent="0.3">
      <c r="B18" t="s">
        <v>3</v>
      </c>
      <c r="C18">
        <v>11.255686000000001</v>
      </c>
      <c r="D18">
        <v>7.5950000000000002E-3</v>
      </c>
      <c r="E18">
        <v>7.2839999999999997E-3</v>
      </c>
      <c r="F18">
        <v>7.1120000000000003E-3</v>
      </c>
      <c r="G18">
        <v>15.133134999999999</v>
      </c>
      <c r="H18">
        <v>7105359</v>
      </c>
      <c r="I18" t="s">
        <v>1</v>
      </c>
      <c r="K18" t="s">
        <v>9</v>
      </c>
      <c r="L18">
        <v>0.93987299999999996</v>
      </c>
      <c r="M18">
        <v>1.0008E-2</v>
      </c>
      <c r="N18">
        <v>7.1180000000000002E-3</v>
      </c>
      <c r="O18">
        <v>7.195E-3</v>
      </c>
      <c r="P18">
        <v>18.050173999999998</v>
      </c>
      <c r="Q18">
        <v>15553711</v>
      </c>
      <c r="R18" t="s">
        <v>1</v>
      </c>
    </row>
    <row r="19" spans="1:18" x14ac:dyDescent="0.3">
      <c r="B19" t="s">
        <v>16</v>
      </c>
      <c r="C19">
        <v>11.887841</v>
      </c>
      <c r="D19">
        <v>1.0314E-2</v>
      </c>
      <c r="E19">
        <v>7.2170000000000003E-3</v>
      </c>
      <c r="F19">
        <v>7.1110000000000001E-3</v>
      </c>
      <c r="G19">
        <v>29.379738</v>
      </c>
      <c r="H19">
        <v>19877052</v>
      </c>
      <c r="I19" t="s">
        <v>1</v>
      </c>
      <c r="K19" t="s">
        <v>16</v>
      </c>
      <c r="L19">
        <v>1.146558</v>
      </c>
      <c r="M19">
        <v>1.0678E-2</v>
      </c>
      <c r="N19">
        <v>7.1440000000000002E-3</v>
      </c>
      <c r="O19">
        <v>7.2820000000000003E-3</v>
      </c>
      <c r="P19">
        <v>25.861488000000001</v>
      </c>
      <c r="Q19">
        <v>19877052</v>
      </c>
      <c r="R19" t="s">
        <v>1</v>
      </c>
    </row>
    <row r="21" spans="1:18" x14ac:dyDescent="0.3">
      <c r="A21">
        <v>43</v>
      </c>
      <c r="B21" s="5" t="s">
        <v>18</v>
      </c>
      <c r="C21">
        <v>0.82553100000000001</v>
      </c>
      <c r="D21">
        <v>9.0379999999999992E-3</v>
      </c>
      <c r="E21">
        <v>7.9819999999999995E-3</v>
      </c>
      <c r="F21">
        <v>7.9369999999999996E-3</v>
      </c>
      <c r="G21">
        <v>9.0488389999999992</v>
      </c>
      <c r="H21">
        <v>14222952</v>
      </c>
      <c r="I21" t="s">
        <v>1</v>
      </c>
      <c r="K21" t="s">
        <v>3</v>
      </c>
      <c r="L21">
        <v>0.66622300000000001</v>
      </c>
      <c r="M21">
        <v>8.2159999999999993E-3</v>
      </c>
      <c r="N21">
        <v>7.7460000000000003E-3</v>
      </c>
      <c r="O21">
        <v>7.3959999999999998E-3</v>
      </c>
      <c r="P21">
        <v>8.7608250000000005</v>
      </c>
      <c r="Q21">
        <v>10448138</v>
      </c>
      <c r="R21" t="s">
        <v>1</v>
      </c>
    </row>
    <row r="22" spans="1:18" x14ac:dyDescent="0.3">
      <c r="B22" t="s">
        <v>5</v>
      </c>
      <c r="C22">
        <v>0.83942000000000005</v>
      </c>
      <c r="D22">
        <v>8.3940000000000004E-3</v>
      </c>
      <c r="E22">
        <v>7.4989999999999996E-3</v>
      </c>
      <c r="F22">
        <v>8.3630000000000006E-3</v>
      </c>
      <c r="G22">
        <v>9.8268330000000006</v>
      </c>
      <c r="H22">
        <v>13401247</v>
      </c>
      <c r="I22" t="s">
        <v>1</v>
      </c>
      <c r="K22" t="s">
        <v>5</v>
      </c>
      <c r="L22">
        <v>0.81176700000000002</v>
      </c>
      <c r="M22">
        <v>8.5000000000000006E-3</v>
      </c>
      <c r="N22">
        <v>7.8539999999999999E-3</v>
      </c>
      <c r="O22">
        <v>7.4669999999999997E-3</v>
      </c>
      <c r="P22">
        <v>9.7919769999999993</v>
      </c>
      <c r="Q22">
        <v>13401606</v>
      </c>
      <c r="R22" t="s">
        <v>1</v>
      </c>
    </row>
    <row r="23" spans="1:18" x14ac:dyDescent="0.3">
      <c r="B23" t="s">
        <v>4</v>
      </c>
      <c r="C23">
        <v>0.835314</v>
      </c>
      <c r="D23">
        <v>9.0500000000000008E-3</v>
      </c>
      <c r="E23">
        <v>7.3940000000000004E-3</v>
      </c>
      <c r="F23">
        <v>7.8110000000000002E-3</v>
      </c>
      <c r="G23">
        <v>10.157273</v>
      </c>
      <c r="H23">
        <v>13062097</v>
      </c>
      <c r="I23" t="s">
        <v>1</v>
      </c>
      <c r="K23" t="s">
        <v>4</v>
      </c>
      <c r="L23">
        <v>0.79203900000000005</v>
      </c>
      <c r="M23">
        <v>8.8950000000000001E-3</v>
      </c>
      <c r="N23">
        <v>7.7260000000000002E-3</v>
      </c>
      <c r="O23">
        <v>7.535E-3</v>
      </c>
      <c r="P23">
        <v>10.131584</v>
      </c>
      <c r="Q23">
        <v>13062247</v>
      </c>
      <c r="R23" t="s">
        <v>1</v>
      </c>
    </row>
    <row r="24" spans="1:18" x14ac:dyDescent="0.3">
      <c r="B24" t="s">
        <v>2</v>
      </c>
      <c r="C24">
        <v>0.91681000000000001</v>
      </c>
      <c r="D24">
        <v>8.4419999999999999E-3</v>
      </c>
      <c r="E24">
        <v>7.6270000000000001E-3</v>
      </c>
      <c r="F24">
        <v>7.7250000000000001E-3</v>
      </c>
      <c r="G24">
        <v>11.013242999999999</v>
      </c>
      <c r="H24">
        <v>14913210</v>
      </c>
      <c r="I24" t="s">
        <v>1</v>
      </c>
      <c r="K24" t="s">
        <v>18</v>
      </c>
      <c r="L24">
        <v>0.81889999999999996</v>
      </c>
      <c r="M24">
        <v>8.4100000000000008E-3</v>
      </c>
      <c r="N24">
        <v>7.7070000000000003E-3</v>
      </c>
      <c r="O24">
        <v>7.3369999999999998E-3</v>
      </c>
      <c r="P24">
        <v>10.287004</v>
      </c>
      <c r="Q24">
        <v>14223182</v>
      </c>
      <c r="R24" t="s">
        <v>1</v>
      </c>
    </row>
    <row r="25" spans="1:18" x14ac:dyDescent="0.3">
      <c r="B25" t="s">
        <v>9</v>
      </c>
      <c r="C25">
        <v>0.92656000000000005</v>
      </c>
      <c r="D25">
        <v>8.8269999999999998E-3</v>
      </c>
      <c r="E25">
        <v>7.5050000000000004E-3</v>
      </c>
      <c r="F25">
        <v>7.502E-3</v>
      </c>
      <c r="G25">
        <v>11.607696000000001</v>
      </c>
      <c r="H25">
        <v>14902803</v>
      </c>
      <c r="I25" t="s">
        <v>1</v>
      </c>
      <c r="K25" t="s">
        <v>16</v>
      </c>
      <c r="L25">
        <v>0.90342299999999998</v>
      </c>
      <c r="M25">
        <v>8.3820000000000006E-3</v>
      </c>
      <c r="N25">
        <v>7.8460000000000005E-3</v>
      </c>
      <c r="O25">
        <v>7.4130000000000003E-3</v>
      </c>
      <c r="P25">
        <v>10.81498</v>
      </c>
      <c r="Q25">
        <v>15427475</v>
      </c>
      <c r="R25" t="s">
        <v>1</v>
      </c>
    </row>
    <row r="26" spans="1:18" x14ac:dyDescent="0.3">
      <c r="B26" t="s">
        <v>0</v>
      </c>
      <c r="C26">
        <v>0.96752700000000003</v>
      </c>
      <c r="D26">
        <v>8.9090000000000003E-3</v>
      </c>
      <c r="E26">
        <v>7.4770000000000001E-3</v>
      </c>
      <c r="F26">
        <v>7.463E-3</v>
      </c>
      <c r="G26">
        <v>11.952921999999999</v>
      </c>
      <c r="H26">
        <v>16280519</v>
      </c>
      <c r="I26" t="s">
        <v>1</v>
      </c>
      <c r="K26" t="s">
        <v>2</v>
      </c>
      <c r="L26">
        <v>0.87849100000000002</v>
      </c>
      <c r="M26">
        <v>8.3110000000000007E-3</v>
      </c>
      <c r="N26">
        <v>8.2970000000000006E-3</v>
      </c>
      <c r="O26">
        <v>7.4029999999999999E-3</v>
      </c>
      <c r="P26">
        <v>11.105938</v>
      </c>
      <c r="Q26">
        <v>14913210</v>
      </c>
      <c r="R26" t="s">
        <v>1</v>
      </c>
    </row>
    <row r="27" spans="1:18" x14ac:dyDescent="0.3">
      <c r="B27" t="s">
        <v>3</v>
      </c>
      <c r="C27">
        <v>8.0265129999999996</v>
      </c>
      <c r="D27">
        <v>8.541E-3</v>
      </c>
      <c r="E27">
        <v>8.071E-3</v>
      </c>
      <c r="F27">
        <v>8.1189999999999995E-3</v>
      </c>
      <c r="G27">
        <v>16.080708999999999</v>
      </c>
      <c r="H27">
        <v>10420381</v>
      </c>
      <c r="I27" t="s">
        <v>1</v>
      </c>
      <c r="K27" t="s">
        <v>9</v>
      </c>
      <c r="L27">
        <v>0.88269600000000004</v>
      </c>
      <c r="M27">
        <v>8.4550000000000007E-3</v>
      </c>
      <c r="N27">
        <v>8.1220000000000007E-3</v>
      </c>
      <c r="O27">
        <v>7.3829999999999998E-3</v>
      </c>
      <c r="P27">
        <v>11.695083</v>
      </c>
      <c r="Q27">
        <v>14902803</v>
      </c>
      <c r="R27" t="s">
        <v>1</v>
      </c>
    </row>
    <row r="28" spans="1:18" x14ac:dyDescent="0.3">
      <c r="B28" t="s">
        <v>16</v>
      </c>
      <c r="C28">
        <v>8.2387350000000001</v>
      </c>
      <c r="D28">
        <v>8.3289999999999996E-3</v>
      </c>
      <c r="E28">
        <v>7.5249999999999996E-3</v>
      </c>
      <c r="F28">
        <v>7.5760000000000003E-3</v>
      </c>
      <c r="G28">
        <v>18.045199</v>
      </c>
      <c r="H28">
        <v>15427475</v>
      </c>
      <c r="I28" t="s">
        <v>1</v>
      </c>
      <c r="K28" t="s">
        <v>0</v>
      </c>
      <c r="L28">
        <v>0.930755</v>
      </c>
      <c r="M28">
        <v>9.1129999999999996E-3</v>
      </c>
      <c r="N28">
        <v>8.744E-3</v>
      </c>
      <c r="O28">
        <v>7.3959999999999998E-3</v>
      </c>
      <c r="P28">
        <v>11.965963</v>
      </c>
      <c r="Q28">
        <v>16280519</v>
      </c>
      <c r="R28" t="s">
        <v>1</v>
      </c>
    </row>
    <row r="30" spans="1:18" x14ac:dyDescent="0.3">
      <c r="A30">
        <v>45</v>
      </c>
      <c r="B30" t="s">
        <v>18</v>
      </c>
      <c r="C30">
        <v>3.1497510000000002</v>
      </c>
      <c r="D30">
        <v>1.9309E-2</v>
      </c>
      <c r="E30">
        <v>9.4979999999999995E-3</v>
      </c>
      <c r="F30">
        <v>7.3969999999999999E-3</v>
      </c>
      <c r="G30">
        <v>76.518203</v>
      </c>
      <c r="H30">
        <v>46036903</v>
      </c>
      <c r="I30" t="s">
        <v>1</v>
      </c>
      <c r="K30" t="s">
        <v>3</v>
      </c>
      <c r="L30">
        <v>2.9718909999999998</v>
      </c>
      <c r="M30">
        <v>2.1808999999999999E-2</v>
      </c>
      <c r="N30">
        <v>9.2700000000000005E-3</v>
      </c>
      <c r="O30">
        <v>8.3809999999999996E-3</v>
      </c>
      <c r="P30">
        <v>91.485479999999995</v>
      </c>
      <c r="Q30">
        <v>33748769</v>
      </c>
      <c r="R30" t="s">
        <v>1</v>
      </c>
    </row>
    <row r="31" spans="1:18" x14ac:dyDescent="0.3">
      <c r="B31" t="s">
        <v>4</v>
      </c>
      <c r="C31">
        <v>3.0148540000000001</v>
      </c>
      <c r="D31">
        <v>1.7668E-2</v>
      </c>
      <c r="E31">
        <v>9.4070000000000004E-3</v>
      </c>
      <c r="F31">
        <v>7.4809999999999998E-3</v>
      </c>
      <c r="G31">
        <v>88.503912999999997</v>
      </c>
      <c r="H31">
        <v>42270853</v>
      </c>
      <c r="I31" t="s">
        <v>1</v>
      </c>
      <c r="K31" t="s">
        <v>5</v>
      </c>
      <c r="L31">
        <v>3.6516139999999999</v>
      </c>
      <c r="M31">
        <v>2.0445999999999999E-2</v>
      </c>
      <c r="N31">
        <v>9.1280000000000007E-3</v>
      </c>
      <c r="O31">
        <v>7.8569999999999994E-3</v>
      </c>
      <c r="P31">
        <v>115.212619</v>
      </c>
      <c r="Q31">
        <v>43284268</v>
      </c>
      <c r="R31" t="s">
        <v>1</v>
      </c>
    </row>
    <row r="32" spans="1:18" x14ac:dyDescent="0.3">
      <c r="B32" t="s">
        <v>5</v>
      </c>
      <c r="C32">
        <v>2.9743240000000002</v>
      </c>
      <c r="D32">
        <v>1.9234000000000001E-2</v>
      </c>
      <c r="E32">
        <v>9.4750000000000008E-3</v>
      </c>
      <c r="F32">
        <v>7.4320000000000002E-3</v>
      </c>
      <c r="G32">
        <v>91.290028000000007</v>
      </c>
      <c r="H32">
        <v>43282021</v>
      </c>
      <c r="I32" t="s">
        <v>1</v>
      </c>
      <c r="K32" t="s">
        <v>4</v>
      </c>
      <c r="L32">
        <v>3.5911499999999998</v>
      </c>
      <c r="M32">
        <v>2.1578E-2</v>
      </c>
      <c r="N32">
        <v>1.187E-2</v>
      </c>
      <c r="O32">
        <v>7.8519999999999996E-3</v>
      </c>
      <c r="P32">
        <v>116.15722</v>
      </c>
      <c r="Q32">
        <v>42273034</v>
      </c>
      <c r="R32" t="s">
        <v>1</v>
      </c>
    </row>
    <row r="33" spans="2:18" x14ac:dyDescent="0.3">
      <c r="B33" t="s">
        <v>2</v>
      </c>
      <c r="C33">
        <v>3.2673299999999998</v>
      </c>
      <c r="D33">
        <v>1.9640000000000001E-2</v>
      </c>
      <c r="E33">
        <v>9.7210000000000005E-3</v>
      </c>
      <c r="F33">
        <v>7.5129999999999997E-3</v>
      </c>
      <c r="G33">
        <v>107.890513</v>
      </c>
      <c r="H33">
        <v>48266795</v>
      </c>
      <c r="I33" t="s">
        <v>1</v>
      </c>
      <c r="K33" t="s">
        <v>18</v>
      </c>
      <c r="L33">
        <v>3.639256</v>
      </c>
      <c r="M33">
        <v>2.2388000000000002E-2</v>
      </c>
      <c r="N33">
        <v>1.0225E-2</v>
      </c>
      <c r="O33">
        <v>7.6639999999999998E-3</v>
      </c>
      <c r="P33">
        <v>123.66109299999999</v>
      </c>
      <c r="Q33">
        <v>46037872</v>
      </c>
      <c r="R33" t="s">
        <v>1</v>
      </c>
    </row>
    <row r="34" spans="2:18" x14ac:dyDescent="0.3">
      <c r="B34" t="s">
        <v>9</v>
      </c>
      <c r="C34">
        <v>3.2947709999999999</v>
      </c>
      <c r="D34">
        <v>2.1371999999999999E-2</v>
      </c>
      <c r="E34">
        <v>1.0030000000000001E-2</v>
      </c>
      <c r="F34">
        <v>7.4619999999999999E-3</v>
      </c>
      <c r="G34">
        <v>108.31389299999999</v>
      </c>
      <c r="H34">
        <v>48124117</v>
      </c>
      <c r="I34" t="s">
        <v>1</v>
      </c>
      <c r="K34" t="s">
        <v>2</v>
      </c>
      <c r="L34">
        <v>3.9522339999999998</v>
      </c>
      <c r="M34">
        <v>2.8348999999999999E-2</v>
      </c>
      <c r="N34">
        <v>1.3696E-2</v>
      </c>
      <c r="O34">
        <v>7.5909999999999997E-3</v>
      </c>
      <c r="P34">
        <v>131.24704700000001</v>
      </c>
      <c r="Q34">
        <v>48266795</v>
      </c>
      <c r="R34" t="s">
        <v>1</v>
      </c>
    </row>
    <row r="35" spans="2:18" x14ac:dyDescent="0.3">
      <c r="B35" t="s">
        <v>0</v>
      </c>
      <c r="C35">
        <v>3.42204</v>
      </c>
      <c r="D35">
        <v>2.2221999999999999E-2</v>
      </c>
      <c r="E35">
        <v>9.2910000000000006E-3</v>
      </c>
      <c r="F35">
        <v>7.4009999999999996E-3</v>
      </c>
      <c r="G35">
        <v>119.150093</v>
      </c>
      <c r="H35">
        <v>52577031</v>
      </c>
      <c r="I35" t="s">
        <v>1</v>
      </c>
      <c r="K35" t="s">
        <v>16</v>
      </c>
      <c r="L35">
        <v>3.996156</v>
      </c>
      <c r="M35">
        <v>2.6206E-2</v>
      </c>
      <c r="N35">
        <v>8.3470000000000003E-3</v>
      </c>
      <c r="O35">
        <v>8.5430000000000002E-3</v>
      </c>
      <c r="P35">
        <v>132.750416</v>
      </c>
      <c r="Q35">
        <v>49939838</v>
      </c>
      <c r="R35" t="s">
        <v>1</v>
      </c>
    </row>
    <row r="36" spans="2:18" x14ac:dyDescent="0.3">
      <c r="B36" t="s">
        <v>3</v>
      </c>
      <c r="C36">
        <v>116.41012000000001</v>
      </c>
      <c r="D36">
        <v>1.1579000000000001E-2</v>
      </c>
      <c r="E36">
        <v>8.0540000000000004E-3</v>
      </c>
      <c r="F36">
        <v>7.561E-3</v>
      </c>
      <c r="G36">
        <v>160.87199100000001</v>
      </c>
      <c r="H36">
        <v>33581792</v>
      </c>
      <c r="I36" t="s">
        <v>1</v>
      </c>
      <c r="K36" t="s">
        <v>9</v>
      </c>
      <c r="L36">
        <v>3.827423</v>
      </c>
      <c r="M36">
        <v>2.7011E-2</v>
      </c>
      <c r="N36">
        <v>9.162E-3</v>
      </c>
      <c r="O36">
        <v>7.9310000000000005E-3</v>
      </c>
      <c r="P36">
        <v>138.92863299999999</v>
      </c>
      <c r="Q36">
        <v>48124117</v>
      </c>
      <c r="R36" t="s">
        <v>1</v>
      </c>
    </row>
    <row r="37" spans="2:18" x14ac:dyDescent="0.3">
      <c r="B37" t="s">
        <v>16</v>
      </c>
      <c r="C37">
        <v>117.40169899999999</v>
      </c>
      <c r="D37">
        <v>1.5917000000000001E-2</v>
      </c>
      <c r="E37">
        <v>9.9229999999999995E-3</v>
      </c>
      <c r="F37">
        <v>7.4650000000000003E-3</v>
      </c>
      <c r="G37">
        <v>210.98483200000001</v>
      </c>
      <c r="H37">
        <v>49939838</v>
      </c>
      <c r="I37" t="s">
        <v>1</v>
      </c>
      <c r="K37" t="s">
        <v>0</v>
      </c>
      <c r="L37">
        <v>3.9514740000000002</v>
      </c>
      <c r="M37">
        <v>2.6980000000000001E-2</v>
      </c>
      <c r="N37">
        <v>8.2900000000000005E-3</v>
      </c>
      <c r="O37">
        <v>7.9039999999999996E-3</v>
      </c>
      <c r="P37">
        <v>149.135606</v>
      </c>
      <c r="Q37">
        <v>52577031</v>
      </c>
      <c r="R37" t="s">
        <v>1</v>
      </c>
    </row>
    <row r="40" spans="2:18" x14ac:dyDescent="0.3">
      <c r="D40" t="s">
        <v>61</v>
      </c>
      <c r="E40" t="s">
        <v>60</v>
      </c>
    </row>
    <row r="41" spans="2:18" x14ac:dyDescent="0.3">
      <c r="C41" t="s">
        <v>57</v>
      </c>
      <c r="D41">
        <f>MAX(C2:C9)</f>
        <v>1.649119</v>
      </c>
      <c r="E41">
        <f>MAX(L2:L9)</f>
        <v>0.37333300000000003</v>
      </c>
      <c r="F41">
        <f>E41/D41*100</f>
        <v>22.638329920399926</v>
      </c>
    </row>
    <row r="42" spans="2:18" x14ac:dyDescent="0.3">
      <c r="C42" t="s">
        <v>56</v>
      </c>
      <c r="D42">
        <f>MAX(C21:C28)</f>
        <v>8.2387350000000001</v>
      </c>
      <c r="E42">
        <f>MAX(L21:L28)</f>
        <v>0.930755</v>
      </c>
      <c r="F42">
        <f t="shared" ref="F42:F43" si="0">E42/D42*100</f>
        <v>11.297304743992857</v>
      </c>
    </row>
    <row r="43" spans="2:18" x14ac:dyDescent="0.3">
      <c r="C43" t="s">
        <v>58</v>
      </c>
      <c r="D43">
        <f>MAX(C12:C19)</f>
        <v>11.887841</v>
      </c>
      <c r="E43">
        <f>MAX(L12:L19)</f>
        <v>1.146558</v>
      </c>
      <c r="F43">
        <f t="shared" si="0"/>
        <v>9.6447958885049019</v>
      </c>
      <c r="I43">
        <f>117*0.29</f>
        <v>33.93</v>
      </c>
    </row>
    <row r="44" spans="2:18" x14ac:dyDescent="0.3">
      <c r="C44" t="s">
        <v>59</v>
      </c>
      <c r="D44">
        <f>MAX(C30:C37)</f>
        <v>117.40169899999999</v>
      </c>
      <c r="E44">
        <f>MAX(L30:L37)</f>
        <v>3.996156</v>
      </c>
      <c r="F44">
        <f>E44/D44*100</f>
        <v>3.4038314896959037</v>
      </c>
    </row>
    <row r="46" spans="2:18" x14ac:dyDescent="0.3">
      <c r="D46">
        <v>4</v>
      </c>
      <c r="E46">
        <v>2</v>
      </c>
      <c r="F46">
        <f t="shared" ref="F46" si="1">E46/D46</f>
        <v>0.5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execution time</vt:lpstr>
      <vt:lpstr>by core</vt:lpstr>
      <vt:lpstr>Sheet10</vt:lpstr>
      <vt:lpstr>comparion MR and MPI(x)</vt:lpstr>
      <vt:lpstr>standard</vt:lpstr>
      <vt:lpstr>comparion MR and MPI</vt:lpstr>
      <vt:lpstr>Sheet3</vt:lpstr>
      <vt:lpstr>Sheet2</vt:lpstr>
      <vt:lpstr>message passing비교</vt:lpstr>
      <vt:lpstr>bucketing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SeonYoung</dc:creator>
  <cp:lastModifiedBy>SeonYoung</cp:lastModifiedBy>
  <dcterms:created xsi:type="dcterms:W3CDTF">2014-05-19T13:26:36Z</dcterms:created>
  <dcterms:modified xsi:type="dcterms:W3CDTF">2014-07-14T06:27:02Z</dcterms:modified>
</cp:coreProperties>
</file>