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46" firstSheet="3" activeTab="8"/>
  </bookViews>
  <sheets>
    <sheet name="01-0113" sheetId="10" r:id="rId1"/>
    <sheet name="02-0220" sheetId="11" r:id="rId2"/>
    <sheet name="03－0313" sheetId="12" r:id="rId3"/>
    <sheet name="04-0406" sheetId="13" r:id="rId4"/>
    <sheet name="05-0517" sheetId="14" r:id="rId5"/>
    <sheet name="06-0613" sheetId="15" r:id="rId6"/>
    <sheet name="07-0717" sheetId="17" r:id="rId7"/>
    <sheet name="08-0822" sheetId="19" r:id="rId8"/>
    <sheet name="09-0919" sheetId="21" r:id="rId9"/>
    <sheet name="UP1-01" sheetId="9" r:id="rId10"/>
    <sheet name="UP1-02" sheetId="20" r:id="rId11"/>
    <sheet name="XP1-01-0326" sheetId="4" r:id="rId12"/>
    <sheet name="XP1-02-0811" sheetId="18" r:id="rId13"/>
    <sheet name="Sheet2" sheetId="6" r:id="rId14"/>
  </sheets>
  <definedNames>
    <definedName name="_xlnm._FilterDatabase" localSheetId="9" hidden="1">'UP1-01'!$A$5:$M$5</definedName>
    <definedName name="_xlnm._FilterDatabase" localSheetId="10" hidden="1">'UP1-02'!$A$5:$M$5</definedName>
    <definedName name="_xlnm.Print_Titles" localSheetId="9">'UP1-01'!$1:$4</definedName>
    <definedName name="_xlnm.Print_Titles" localSheetId="10">'UP1-02'!$1:$4</definedName>
    <definedName name="_xlnm.Print_Titles" localSheetId="11">'XP1-01-0326'!$1:$4</definedName>
    <definedName name="_xlnm.Print_Titles" localSheetId="12">'XP1-02-0811'!$1:$4</definedName>
  </definedNames>
  <calcPr calcId="152511"/>
</workbook>
</file>

<file path=xl/calcChain.xml><?xml version="1.0" encoding="utf-8"?>
<calcChain xmlns="http://schemas.openxmlformats.org/spreadsheetml/2006/main">
  <c r="J9" i="21" l="1"/>
  <c r="G9" i="21"/>
  <c r="J8" i="21" l="1"/>
  <c r="G8" i="21"/>
  <c r="J6" i="21" l="1"/>
  <c r="J7" i="21"/>
  <c r="J11" i="21"/>
  <c r="G11" i="21"/>
  <c r="J10" i="21"/>
  <c r="G10" i="21"/>
  <c r="J13" i="21"/>
  <c r="G13" i="21"/>
  <c r="J12" i="21"/>
  <c r="G12" i="21"/>
  <c r="G7" i="21"/>
  <c r="G6" i="21"/>
  <c r="J15" i="21" l="1"/>
  <c r="G15" i="21"/>
  <c r="J17" i="21" s="1"/>
  <c r="G13" i="19"/>
  <c r="G14" i="19"/>
  <c r="J18" i="21" l="1"/>
  <c r="H15" i="21"/>
  <c r="J15" i="19"/>
  <c r="G15" i="19"/>
  <c r="J10" i="19"/>
  <c r="G10" i="19"/>
  <c r="D12" i="18" l="1"/>
  <c r="E12" i="18"/>
  <c r="J9" i="19"/>
  <c r="G9" i="19"/>
  <c r="J12" i="19"/>
  <c r="G12" i="19"/>
  <c r="F8" i="20"/>
  <c r="J6" i="20"/>
  <c r="J8" i="20"/>
  <c r="J12" i="20"/>
  <c r="J13" i="20" s="1"/>
  <c r="G6" i="20"/>
  <c r="G8" i="20"/>
  <c r="H8" i="20" s="1"/>
  <c r="J10" i="20"/>
  <c r="J11" i="19"/>
  <c r="G11" i="19"/>
  <c r="J8" i="19"/>
  <c r="G8" i="19"/>
  <c r="J14" i="19"/>
  <c r="J13" i="19"/>
  <c r="J7" i="19"/>
  <c r="G7" i="19"/>
  <c r="J6" i="19"/>
  <c r="G6" i="19"/>
  <c r="D10" i="18"/>
  <c r="E10" i="18"/>
  <c r="H14" i="18"/>
  <c r="H17" i="18"/>
  <c r="H18" i="18"/>
  <c r="D11" i="18"/>
  <c r="E11" i="18"/>
  <c r="D9" i="18"/>
  <c r="E9" i="18"/>
  <c r="D8" i="18"/>
  <c r="E8" i="18"/>
  <c r="D7" i="18"/>
  <c r="E7" i="18"/>
  <c r="D6" i="18"/>
  <c r="D14" i="18"/>
  <c r="E6" i="18"/>
  <c r="E14" i="18"/>
  <c r="F14" i="18"/>
  <c r="J15" i="17"/>
  <c r="G15" i="17"/>
  <c r="J14" i="17"/>
  <c r="G14" i="17"/>
  <c r="F13" i="17"/>
  <c r="G13" i="17"/>
  <c r="J12" i="17"/>
  <c r="G12" i="17"/>
  <c r="J10" i="17"/>
  <c r="G10" i="17"/>
  <c r="J17" i="17"/>
  <c r="G17" i="17"/>
  <c r="J16" i="17"/>
  <c r="G16" i="17"/>
  <c r="J11" i="17"/>
  <c r="G11" i="17"/>
  <c r="J9" i="17"/>
  <c r="G9" i="17"/>
  <c r="J8" i="17"/>
  <c r="G8" i="17"/>
  <c r="J7" i="17"/>
  <c r="G7" i="17"/>
  <c r="J6" i="17"/>
  <c r="G6" i="17"/>
  <c r="G19" i="17"/>
  <c r="H19" i="17"/>
  <c r="G14" i="15"/>
  <c r="G11" i="15"/>
  <c r="G12" i="15"/>
  <c r="G13" i="15"/>
  <c r="J10" i="15"/>
  <c r="G10" i="15"/>
  <c r="J21" i="17"/>
  <c r="J22" i="17"/>
  <c r="J12" i="15"/>
  <c r="J13" i="15"/>
  <c r="J14" i="15"/>
  <c r="J6" i="9"/>
  <c r="G7" i="9"/>
  <c r="G8" i="9"/>
  <c r="G9" i="9"/>
  <c r="G6" i="9"/>
  <c r="F11" i="9"/>
  <c r="J11" i="15"/>
  <c r="J9" i="15"/>
  <c r="G9" i="15"/>
  <c r="J8" i="15"/>
  <c r="G8" i="15"/>
  <c r="J7" i="15"/>
  <c r="G7" i="15"/>
  <c r="J6" i="15"/>
  <c r="G6" i="15"/>
  <c r="G16" i="15"/>
  <c r="H16" i="15"/>
  <c r="J11" i="14"/>
  <c r="G11" i="14"/>
  <c r="G12" i="14"/>
  <c r="J12" i="14"/>
  <c r="J18" i="15"/>
  <c r="J19" i="15"/>
  <c r="J9" i="14"/>
  <c r="G9" i="14"/>
  <c r="J10" i="14"/>
  <c r="G10" i="14"/>
  <c r="J16" i="14"/>
  <c r="G16" i="14"/>
  <c r="J15" i="14"/>
  <c r="G15" i="14"/>
  <c r="J17" i="14"/>
  <c r="G17" i="14"/>
  <c r="J14" i="14"/>
  <c r="G14" i="14"/>
  <c r="J13" i="14"/>
  <c r="G13" i="14"/>
  <c r="J8" i="14"/>
  <c r="G8" i="14"/>
  <c r="J7" i="14"/>
  <c r="G7" i="14"/>
  <c r="G19" i="14"/>
  <c r="J6" i="14"/>
  <c r="G6" i="14"/>
  <c r="J22" i="14"/>
  <c r="J16" i="13"/>
  <c r="G16" i="13"/>
  <c r="J15" i="13"/>
  <c r="G15" i="13"/>
  <c r="J14" i="13"/>
  <c r="G14" i="13"/>
  <c r="J13" i="13"/>
  <c r="G13" i="13"/>
  <c r="J12" i="13"/>
  <c r="G12" i="13"/>
  <c r="J11" i="13"/>
  <c r="G11" i="13"/>
  <c r="H19" i="14"/>
  <c r="J21" i="14"/>
  <c r="J8" i="13"/>
  <c r="G8" i="13"/>
  <c r="J9" i="13"/>
  <c r="G9" i="13"/>
  <c r="J10" i="13"/>
  <c r="G10" i="13"/>
  <c r="J7" i="13"/>
  <c r="G7" i="13"/>
  <c r="J6" i="13"/>
  <c r="G6" i="13"/>
  <c r="G13" i="12"/>
  <c r="J13" i="12"/>
  <c r="G17" i="13"/>
  <c r="H17" i="13"/>
  <c r="J8" i="12"/>
  <c r="G8" i="12"/>
  <c r="J19" i="13"/>
  <c r="J20" i="13"/>
  <c r="D9" i="4"/>
  <c r="E9" i="4"/>
  <c r="D10" i="4"/>
  <c r="E10" i="4"/>
  <c r="J11" i="12"/>
  <c r="G11" i="12"/>
  <c r="J12" i="12"/>
  <c r="G12" i="12"/>
  <c r="J10" i="12"/>
  <c r="G10" i="12"/>
  <c r="J9" i="12"/>
  <c r="G9" i="12"/>
  <c r="J7" i="12"/>
  <c r="G7" i="12"/>
  <c r="J6" i="12"/>
  <c r="G6" i="12"/>
  <c r="G15" i="12"/>
  <c r="J13" i="11"/>
  <c r="G13" i="11"/>
  <c r="H15" i="12"/>
  <c r="J18" i="12"/>
  <c r="J17" i="12"/>
  <c r="J12" i="11"/>
  <c r="G12" i="11"/>
  <c r="J9" i="11"/>
  <c r="G9" i="11"/>
  <c r="J11" i="11"/>
  <c r="G11" i="11"/>
  <c r="J10" i="11"/>
  <c r="G10" i="11"/>
  <c r="J8" i="11"/>
  <c r="G8" i="11"/>
  <c r="J7" i="11"/>
  <c r="G7" i="11"/>
  <c r="J6" i="11"/>
  <c r="G6" i="11"/>
  <c r="G15" i="11"/>
  <c r="H15" i="11"/>
  <c r="J9" i="10"/>
  <c r="G9" i="10"/>
  <c r="J16" i="10"/>
  <c r="G16" i="10"/>
  <c r="J13" i="10"/>
  <c r="G13" i="10"/>
  <c r="J11" i="10"/>
  <c r="G11" i="10"/>
  <c r="J10" i="10"/>
  <c r="G10" i="10"/>
  <c r="J15" i="10"/>
  <c r="G15" i="10"/>
  <c r="J7" i="10"/>
  <c r="G7" i="10"/>
  <c r="J12" i="10"/>
  <c r="G12" i="10"/>
  <c r="J8" i="10"/>
  <c r="G8" i="10"/>
  <c r="J14" i="10"/>
  <c r="G14" i="10"/>
  <c r="J6" i="10"/>
  <c r="G6" i="10"/>
  <c r="G18" i="10"/>
  <c r="H18" i="10"/>
  <c r="J11" i="9"/>
  <c r="J15" i="9"/>
  <c r="J16" i="9"/>
  <c r="G11" i="9"/>
  <c r="H11" i="9"/>
  <c r="J13" i="9"/>
  <c r="D6" i="6"/>
  <c r="D3" i="6"/>
  <c r="D4" i="6"/>
  <c r="D2" i="6"/>
  <c r="D8" i="4"/>
  <c r="E8" i="4"/>
  <c r="H13" i="4"/>
  <c r="H16" i="4"/>
  <c r="H17" i="4"/>
  <c r="D11" i="4"/>
  <c r="E11" i="4"/>
  <c r="D7" i="4"/>
  <c r="E7" i="4"/>
  <c r="D6" i="4"/>
  <c r="E6" i="4"/>
  <c r="E13" i="4"/>
  <c r="D13" i="4"/>
  <c r="F13" i="4"/>
  <c r="G17" i="19" l="1"/>
  <c r="H17" i="19" s="1"/>
  <c r="J19" i="19" l="1"/>
  <c r="J20" i="19"/>
</calcChain>
</file>

<file path=xl/sharedStrings.xml><?xml version="1.0" encoding="utf-8"?>
<sst xmlns="http://schemas.openxmlformats.org/spreadsheetml/2006/main" count="1032" uniqueCount="372">
  <si>
    <t>SOP-MFG-301-R01A</t>
  </si>
  <si>
    <t>x</t>
  </si>
  <si>
    <t>PEF-TA-550X100</t>
  </si>
  <si>
    <t>550X700 / 550X750</t>
  </si>
  <si>
    <t>PCM</t>
  </si>
  <si>
    <t>PEF-TA-500X100</t>
  </si>
  <si>
    <t>SPM-PE-04</t>
  </si>
  <si>
    <t>kg</t>
  </si>
  <si>
    <t>SPM-PE-06</t>
  </si>
  <si>
    <r>
      <rPr>
        <sz val="11"/>
        <color theme="1"/>
        <rFont val="宋体"/>
        <family val="2"/>
      </rPr>
      <t>颇尔奥星包装科技（北京）有限责任公司</t>
    </r>
  </si>
  <si>
    <r>
      <rPr>
        <sz val="11"/>
        <color theme="1"/>
        <rFont val="宋体"/>
        <family val="2"/>
      </rPr>
      <t>生产指令编号：</t>
    </r>
  </si>
  <si>
    <r>
      <rPr>
        <sz val="11"/>
        <color theme="1"/>
        <rFont val="宋体"/>
        <family val="2"/>
      </rPr>
      <t>开始生产日期：</t>
    </r>
  </si>
  <si>
    <r>
      <rPr>
        <sz val="11"/>
        <color theme="1"/>
        <rFont val="宋体"/>
        <family val="2"/>
      </rPr>
      <t>合计</t>
    </r>
  </si>
  <si>
    <r>
      <rPr>
        <sz val="11"/>
        <color theme="1"/>
        <rFont val="宋体"/>
        <family val="2"/>
      </rPr>
      <t>天</t>
    </r>
  </si>
  <si>
    <r>
      <rPr>
        <sz val="11"/>
        <color theme="1"/>
        <rFont val="宋体"/>
        <family val="2"/>
      </rPr>
      <t>工序</t>
    </r>
  </si>
  <si>
    <r>
      <rPr>
        <sz val="11"/>
        <color theme="1"/>
        <rFont val="宋体"/>
        <family val="2"/>
      </rPr>
      <t>项目</t>
    </r>
  </si>
  <si>
    <r>
      <rPr>
        <sz val="11"/>
        <color theme="1"/>
        <rFont val="宋体"/>
        <family val="2"/>
      </rPr>
      <t>物料代码</t>
    </r>
  </si>
  <si>
    <r>
      <rPr>
        <sz val="11"/>
        <color theme="1"/>
        <rFont val="宋体"/>
        <family val="2"/>
      </rPr>
      <t>物料批号</t>
    </r>
  </si>
  <si>
    <r>
      <rPr>
        <sz val="11"/>
        <color theme="1"/>
        <rFont val="宋体"/>
        <family val="2"/>
      </rPr>
      <t>包装规格</t>
    </r>
  </si>
  <si>
    <r>
      <rPr>
        <sz val="11"/>
        <color theme="1"/>
        <rFont val="宋体"/>
        <family val="2"/>
      </rPr>
      <t>领料量</t>
    </r>
  </si>
  <si>
    <r>
      <rPr>
        <sz val="11"/>
        <color theme="1"/>
        <rFont val="宋体"/>
        <family val="2"/>
      </rPr>
      <t>负责人</t>
    </r>
  </si>
  <si>
    <r>
      <rPr>
        <sz val="11"/>
        <color theme="1"/>
        <rFont val="宋体"/>
        <family val="2"/>
      </rPr>
      <t>吹膜</t>
    </r>
  </si>
  <si>
    <r>
      <t>25kg/</t>
    </r>
    <r>
      <rPr>
        <sz val="11"/>
        <color theme="1"/>
        <rFont val="宋体"/>
        <family val="2"/>
      </rPr>
      <t>包</t>
    </r>
  </si>
  <si>
    <r>
      <t>25kg/</t>
    </r>
    <r>
      <rPr>
        <sz val="11"/>
        <color theme="1"/>
        <rFont val="宋体"/>
        <family val="2"/>
      </rPr>
      <t>袋</t>
    </r>
  </si>
  <si>
    <r>
      <rPr>
        <sz val="11"/>
        <color theme="1"/>
        <rFont val="宋体"/>
        <family val="2"/>
      </rPr>
      <t>单个</t>
    </r>
  </si>
  <si>
    <r>
      <rPr>
        <sz val="11"/>
        <color theme="1"/>
        <rFont val="宋体"/>
        <family val="2"/>
      </rPr>
      <t>根</t>
    </r>
  </si>
  <si>
    <r>
      <rPr>
        <sz val="11"/>
        <color theme="1"/>
        <rFont val="宋体"/>
        <family val="2"/>
      </rPr>
      <t>包装</t>
    </r>
  </si>
  <si>
    <r>
      <rPr>
        <sz val="11"/>
        <color theme="1"/>
        <rFont val="宋体"/>
        <family val="2"/>
      </rPr>
      <t>标签</t>
    </r>
  </si>
  <si>
    <r>
      <rPr>
        <sz val="11"/>
        <color theme="1"/>
        <rFont val="宋体"/>
        <family val="2"/>
      </rPr>
      <t>吹膜工序标签</t>
    </r>
  </si>
  <si>
    <r>
      <rPr>
        <sz val="11"/>
        <color theme="1"/>
        <rFont val="宋体"/>
        <family val="2"/>
      </rPr>
      <t>个</t>
    </r>
  </si>
  <si>
    <r>
      <rPr>
        <sz val="11"/>
        <color theme="1"/>
        <rFont val="宋体"/>
        <family val="2"/>
      </rPr>
      <t>内包形式</t>
    </r>
  </si>
  <si>
    <r>
      <rPr>
        <sz val="11"/>
        <color theme="1"/>
        <rFont val="宋体"/>
        <family val="2"/>
      </rPr>
      <t>双层洁净包装</t>
    </r>
  </si>
  <si>
    <r>
      <rPr>
        <sz val="11"/>
        <color theme="1"/>
        <rFont val="宋体"/>
        <family val="2"/>
      </rPr>
      <t>专用膜</t>
    </r>
  </si>
  <si>
    <r>
      <rPr>
        <sz val="11"/>
        <color theme="1"/>
        <rFont val="宋体"/>
        <family val="2"/>
      </rPr>
      <t xml:space="preserve">备注：
</t>
    </r>
  </si>
  <si>
    <r>
      <rPr>
        <sz val="11"/>
        <color theme="1"/>
        <rFont val="宋体"/>
        <family val="2"/>
      </rPr>
      <t>产品名称：药品包装用聚乙烯膜（</t>
    </r>
    <r>
      <rPr>
        <sz val="11"/>
        <color theme="1"/>
        <rFont val="Arial"/>
        <family val="2"/>
      </rPr>
      <t>PEF)</t>
    </r>
  </si>
  <si>
    <r>
      <rPr>
        <sz val="11"/>
        <color theme="1"/>
        <rFont val="宋体"/>
        <family val="2"/>
      </rPr>
      <t>依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2"/>
      </rPr>
      <t>据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2"/>
      </rPr>
      <t>工艺：</t>
    </r>
    <r>
      <rPr>
        <sz val="11"/>
        <color theme="1"/>
        <rFont val="Arial"/>
        <family val="2"/>
      </rPr>
      <t>PA-PP-01A</t>
    </r>
  </si>
  <si>
    <r>
      <rPr>
        <sz val="11"/>
        <color theme="1"/>
        <rFont val="宋体"/>
        <family val="2"/>
      </rPr>
      <t>生产设备编号：</t>
    </r>
    <r>
      <rPr>
        <sz val="11"/>
        <color theme="1"/>
        <rFont val="Arial"/>
        <family val="2"/>
      </rPr>
      <t>AA-EQM-032</t>
    </r>
  </si>
  <si>
    <r>
      <rPr>
        <sz val="11"/>
        <color theme="1"/>
        <rFont val="宋体"/>
        <family val="2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2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2"/>
      </rPr>
      <t>管</t>
    </r>
  </si>
  <si>
    <r>
      <t>0.6m,0.8m,1.0m</t>
    </r>
    <r>
      <rPr>
        <sz val="11"/>
        <color theme="1"/>
        <rFont val="宋体"/>
        <family val="2"/>
      </rPr>
      <t>，</t>
    </r>
    <r>
      <rPr>
        <sz val="11"/>
        <color theme="1"/>
        <rFont val="Arial"/>
        <family val="2"/>
      </rPr>
      <t>1.4m</t>
    </r>
  </si>
  <si>
    <r>
      <t>6</t>
    </r>
    <r>
      <rPr>
        <sz val="11"/>
        <color theme="1"/>
        <rFont val="宋体"/>
        <family val="2"/>
      </rPr>
      <t>张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2"/>
      </rPr>
      <t>页</t>
    </r>
  </si>
  <si>
    <r>
      <rPr>
        <sz val="11"/>
        <color theme="1"/>
        <rFont val="宋体"/>
        <family val="2"/>
      </rPr>
      <t>批号末位数字代表膜的厚度，分别为：</t>
    </r>
    <r>
      <rPr>
        <sz val="11"/>
        <color theme="1"/>
        <rFont val="Arial"/>
        <family val="2"/>
      </rPr>
      <t>100µm-1</t>
    </r>
    <r>
      <rPr>
        <sz val="11"/>
        <color theme="1"/>
        <rFont val="宋体"/>
        <family val="2"/>
      </rPr>
      <t>，</t>
    </r>
    <r>
      <rPr>
        <sz val="11"/>
        <color theme="1"/>
        <rFont val="Arial"/>
        <family val="2"/>
      </rPr>
      <t>80µm-2</t>
    </r>
    <r>
      <rPr>
        <sz val="11"/>
        <color theme="1"/>
        <rFont val="宋体"/>
        <family val="2"/>
      </rPr>
      <t>，</t>
    </r>
    <r>
      <rPr>
        <sz val="11"/>
        <color theme="1"/>
        <rFont val="Arial"/>
        <family val="2"/>
      </rPr>
      <t>60µm-3</t>
    </r>
    <r>
      <rPr>
        <sz val="11"/>
        <color theme="1"/>
        <rFont val="宋体"/>
        <family val="2"/>
      </rPr>
      <t>，</t>
    </r>
    <r>
      <rPr>
        <sz val="11"/>
        <color theme="1"/>
        <rFont val="Arial"/>
        <family val="2"/>
      </rPr>
      <t>120µm-4</t>
    </r>
    <r>
      <rPr>
        <sz val="11"/>
        <color theme="1"/>
        <rFont val="宋体"/>
        <family val="2"/>
      </rPr>
      <t>，</t>
    </r>
    <r>
      <rPr>
        <sz val="11"/>
        <color theme="1"/>
        <rFont val="Arial"/>
        <family val="2"/>
      </rPr>
      <t>200µm-5</t>
    </r>
    <r>
      <rPr>
        <sz val="11"/>
        <color theme="1"/>
        <rFont val="宋体"/>
        <family val="2"/>
      </rPr>
      <t>，</t>
    </r>
    <r>
      <rPr>
        <sz val="11"/>
        <color theme="1"/>
        <rFont val="Arial"/>
        <family val="2"/>
      </rPr>
      <t>110µm-6</t>
    </r>
    <r>
      <rPr>
        <sz val="11"/>
        <color theme="1"/>
        <rFont val="宋体"/>
        <family val="2"/>
      </rPr>
      <t>，</t>
    </r>
    <r>
      <rPr>
        <sz val="11"/>
        <color theme="1"/>
        <rFont val="Arial"/>
        <family val="2"/>
      </rPr>
      <t>70µm-7</t>
    </r>
  </si>
  <si>
    <t>计划产量
（米）</t>
    <phoneticPr fontId="1" type="noConversion"/>
  </si>
  <si>
    <r>
      <rPr>
        <b/>
        <u/>
        <sz val="18"/>
        <color theme="1"/>
        <rFont val="Arial"/>
        <family val="2"/>
      </rPr>
      <t xml:space="preserve"> PEF</t>
    </r>
    <r>
      <rPr>
        <b/>
        <sz val="18"/>
        <color theme="1"/>
        <rFont val="宋体"/>
        <family val="2"/>
      </rPr>
      <t>吹膜工序生产指令</t>
    </r>
    <phoneticPr fontId="1" type="noConversion"/>
  </si>
  <si>
    <t>计划产量
（卷）</t>
    <phoneticPr fontId="1" type="noConversion"/>
  </si>
  <si>
    <r>
      <rPr>
        <b/>
        <sz val="11"/>
        <color theme="1"/>
        <rFont val="宋体"/>
        <family val="2"/>
      </rPr>
      <t>序号</t>
    </r>
  </si>
  <si>
    <r>
      <rPr>
        <b/>
        <sz val="11"/>
        <color theme="1"/>
        <rFont val="宋体"/>
        <family val="2"/>
      </rPr>
      <t>产品代码</t>
    </r>
    <r>
      <rPr>
        <b/>
        <sz val="11"/>
        <color theme="1"/>
        <rFont val="Arial"/>
        <family val="2"/>
      </rPr>
      <t>(</t>
    </r>
    <r>
      <rPr>
        <b/>
        <sz val="11"/>
        <color theme="1"/>
        <rFont val="宋体"/>
        <family val="2"/>
      </rPr>
      <t>规格型号</t>
    </r>
    <r>
      <rPr>
        <b/>
        <sz val="11"/>
        <color theme="1"/>
        <rFont val="Arial"/>
        <family val="2"/>
      </rPr>
      <t>)</t>
    </r>
  </si>
  <si>
    <r>
      <rPr>
        <b/>
        <sz val="11"/>
        <color theme="1"/>
        <rFont val="宋体"/>
        <family val="2"/>
      </rPr>
      <t xml:space="preserve">用料重量
</t>
    </r>
    <r>
      <rPr>
        <b/>
        <sz val="11"/>
        <color theme="1"/>
        <rFont val="Arial"/>
        <family val="2"/>
      </rPr>
      <t>(kg)</t>
    </r>
    <phoneticPr fontId="1" type="noConversion"/>
  </si>
  <si>
    <r>
      <rPr>
        <b/>
        <sz val="11"/>
        <color theme="1"/>
        <rFont val="宋体"/>
        <family val="2"/>
      </rPr>
      <t>产品批号</t>
    </r>
  </si>
  <si>
    <r>
      <rPr>
        <b/>
        <sz val="11"/>
        <color theme="1"/>
        <rFont val="宋体"/>
        <family val="2"/>
      </rPr>
      <t>每卷长度
（米</t>
    </r>
    <r>
      <rPr>
        <b/>
        <sz val="11"/>
        <color theme="1"/>
        <rFont val="Arial"/>
        <family val="2"/>
      </rPr>
      <t>/</t>
    </r>
    <r>
      <rPr>
        <b/>
        <sz val="11"/>
        <color theme="1"/>
        <rFont val="宋体"/>
        <family val="2"/>
      </rPr>
      <t>卷）</t>
    </r>
    <phoneticPr fontId="1" type="noConversion"/>
  </si>
  <si>
    <r>
      <rPr>
        <b/>
        <sz val="11"/>
        <color theme="1"/>
        <rFont val="宋体"/>
        <family val="2"/>
      </rPr>
      <t>卷心管
规格</t>
    </r>
    <r>
      <rPr>
        <b/>
        <sz val="11"/>
        <color theme="1"/>
        <rFont val="Arial"/>
        <family val="2"/>
      </rPr>
      <t>mm</t>
    </r>
    <phoneticPr fontId="1" type="noConversion"/>
  </si>
  <si>
    <r>
      <rPr>
        <b/>
        <sz val="11"/>
        <color theme="1"/>
        <rFont val="宋体"/>
        <family val="2"/>
      </rPr>
      <t>产品用途</t>
    </r>
  </si>
  <si>
    <t>PEF-TA-400X100</t>
    <phoneticPr fontId="1" type="noConversion"/>
  </si>
  <si>
    <t>400X500</t>
    <phoneticPr fontId="1" type="noConversion"/>
  </si>
  <si>
    <r>
      <rPr>
        <sz val="11"/>
        <color theme="1"/>
        <rFont val="宋体"/>
        <family val="2"/>
      </rPr>
      <t>原料：内外层</t>
    </r>
    <r>
      <rPr>
        <sz val="11"/>
        <color theme="1"/>
        <rFont val="Arial"/>
        <family val="2"/>
      </rPr>
      <t xml:space="preserve">SPM-PE-06
           </t>
    </r>
    <r>
      <rPr>
        <sz val="11"/>
        <color theme="1"/>
        <rFont val="宋体"/>
        <family val="2"/>
      </rPr>
      <t>中层</t>
    </r>
    <r>
      <rPr>
        <sz val="11"/>
        <color theme="1"/>
        <rFont val="Arial"/>
        <family val="2"/>
      </rPr>
      <t>SPM-PE-04</t>
    </r>
    <r>
      <rPr>
        <sz val="11"/>
        <color theme="1"/>
        <rFont val="宋体"/>
        <family val="2"/>
      </rPr>
      <t>、</t>
    </r>
    <r>
      <rPr>
        <sz val="11"/>
        <color theme="1"/>
        <rFont val="Arial"/>
        <family val="2"/>
      </rPr>
      <t>06</t>
    </r>
    <phoneticPr fontId="1" type="noConversion"/>
  </si>
  <si>
    <t>500X630</t>
    <phoneticPr fontId="1" type="noConversion"/>
  </si>
  <si>
    <t>700x1200</t>
    <phoneticPr fontId="1" type="noConversion"/>
  </si>
  <si>
    <t>备货</t>
    <phoneticPr fontId="1" type="noConversion"/>
  </si>
  <si>
    <t>SOP-MFG-301-R01A</t>
    <phoneticPr fontId="11" type="noConversion"/>
  </si>
  <si>
    <r>
      <rPr>
        <sz val="12"/>
        <color theme="1"/>
        <rFont val="宋体"/>
        <family val="3"/>
        <charset val="134"/>
      </rPr>
      <t>生产设备编号：</t>
    </r>
    <r>
      <rPr>
        <sz val="12"/>
        <color theme="1"/>
        <rFont val="Arial"/>
        <family val="2"/>
      </rPr>
      <t>AA-EQM-032</t>
    </r>
    <phoneticPr fontId="11" type="noConversion"/>
  </si>
  <si>
    <t>XP1-SA-1205X080</t>
    <phoneticPr fontId="11" type="noConversion"/>
  </si>
  <si>
    <t>1010</t>
    <phoneticPr fontId="11" type="noConversion"/>
  </si>
  <si>
    <t>XP1-SA-1010X080</t>
    <phoneticPr fontId="11" type="noConversion"/>
  </si>
  <si>
    <t>XP1-SA-910X080</t>
    <phoneticPr fontId="11" type="noConversion"/>
  </si>
  <si>
    <t>XP1-SA-655X080</t>
    <phoneticPr fontId="11" type="noConversion"/>
  </si>
  <si>
    <t>SPM-PE-11</t>
    <phoneticPr fontId="11" type="noConversion"/>
  </si>
  <si>
    <r>
      <t>500kg/</t>
    </r>
    <r>
      <rPr>
        <sz val="11"/>
        <color theme="1"/>
        <rFont val="宋体"/>
        <family val="3"/>
        <charset val="134"/>
      </rPr>
      <t>包</t>
    </r>
    <phoneticPr fontId="11" type="noConversion"/>
  </si>
  <si>
    <t>kg</t>
    <phoneticPr fontId="11" type="noConversion"/>
  </si>
  <si>
    <t>500x650</t>
    <phoneticPr fontId="1" type="noConversion"/>
  </si>
  <si>
    <t>400x500</t>
    <phoneticPr fontId="1" type="noConversion"/>
  </si>
  <si>
    <t>1200x1200</t>
    <phoneticPr fontId="1" type="noConversion"/>
  </si>
  <si>
    <r>
      <rPr>
        <sz val="12"/>
        <color theme="1"/>
        <rFont val="宋体"/>
        <family val="3"/>
        <charset val="134"/>
      </rPr>
      <t>开始生产日期：</t>
    </r>
    <phoneticPr fontId="11" type="noConversion"/>
  </si>
  <si>
    <r>
      <rPr>
        <sz val="11"/>
        <color theme="1"/>
        <rFont val="宋体"/>
        <family val="3"/>
        <charset val="134"/>
      </rPr>
      <t>颇尔奥星包装科技（北京）有限责任公司</t>
    </r>
    <phoneticPr fontId="11" type="noConversion"/>
  </si>
  <si>
    <r>
      <rPr>
        <sz val="12"/>
        <color theme="1"/>
        <rFont val="新宋体"/>
        <family val="3"/>
        <charset val="134"/>
      </rPr>
      <t>生产指令编号：</t>
    </r>
    <phoneticPr fontId="11" type="noConversion"/>
  </si>
  <si>
    <r>
      <rPr>
        <b/>
        <sz val="12"/>
        <color theme="1"/>
        <rFont val="宋体"/>
        <family val="3"/>
        <charset val="134"/>
      </rPr>
      <t>计划产量
（米）</t>
    </r>
    <phoneticPr fontId="11" type="noConversion"/>
  </si>
  <si>
    <r>
      <rPr>
        <sz val="11"/>
        <color theme="1"/>
        <rFont val="宋体"/>
        <family val="3"/>
        <charset val="134"/>
      </rPr>
      <t>物料批号</t>
    </r>
    <phoneticPr fontId="11" type="noConversion"/>
  </si>
  <si>
    <r>
      <rPr>
        <sz val="11"/>
        <color theme="1"/>
        <rFont val="宋体"/>
        <family val="3"/>
        <charset val="134"/>
      </rPr>
      <t>包装规格</t>
    </r>
    <phoneticPr fontId="11" type="noConversion"/>
  </si>
  <si>
    <r>
      <rPr>
        <sz val="11"/>
        <color theme="1"/>
        <rFont val="宋体"/>
        <family val="3"/>
        <charset val="134"/>
      </rPr>
      <t>负责人</t>
    </r>
    <phoneticPr fontId="11" type="noConversion"/>
  </si>
  <si>
    <r>
      <rPr>
        <sz val="11"/>
        <color theme="1"/>
        <rFont val="新宋体"/>
        <family val="3"/>
        <charset val="134"/>
      </rPr>
      <t>原料</t>
    </r>
    <r>
      <rPr>
        <sz val="11"/>
        <color theme="1"/>
        <rFont val="Arial"/>
        <family val="2"/>
      </rPr>
      <t/>
    </r>
    <phoneticPr fontId="11" type="noConversion"/>
  </si>
  <si>
    <r>
      <rPr>
        <sz val="12"/>
        <color theme="1"/>
        <rFont val="新宋体"/>
        <family val="3"/>
        <charset val="134"/>
      </rPr>
      <t>依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据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工艺：</t>
    </r>
    <r>
      <rPr>
        <sz val="12"/>
        <color theme="1"/>
        <rFont val="Arial"/>
        <family val="2"/>
      </rPr>
      <t>PA-PP-01A</t>
    </r>
    <phoneticPr fontId="11" type="noConversion"/>
  </si>
  <si>
    <t>序号</t>
    <phoneticPr fontId="11" type="noConversion"/>
  </si>
  <si>
    <r>
      <rPr>
        <b/>
        <sz val="12"/>
        <color theme="1"/>
        <rFont val="宋体"/>
        <family val="3"/>
        <charset val="134"/>
      </rPr>
      <t>产品编码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宋体"/>
        <family val="3"/>
        <charset val="134"/>
      </rPr>
      <t>规格型号</t>
    </r>
    <r>
      <rPr>
        <b/>
        <sz val="12"/>
        <color theme="1"/>
        <rFont val="Arial"/>
        <family val="2"/>
      </rPr>
      <t>)</t>
    </r>
    <phoneticPr fontId="11" type="noConversion"/>
  </si>
  <si>
    <r>
      <rPr>
        <b/>
        <sz val="12"/>
        <color theme="1"/>
        <rFont val="宋体"/>
        <family val="3"/>
        <charset val="134"/>
      </rPr>
      <t xml:space="preserve">用料重量
</t>
    </r>
    <r>
      <rPr>
        <b/>
        <sz val="12"/>
        <color theme="1"/>
        <rFont val="Arial"/>
        <family val="2"/>
      </rPr>
      <t>(kg)</t>
    </r>
    <phoneticPr fontId="11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</si>
  <si>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11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</si>
  <si>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11" type="noConversion"/>
  </si>
  <si>
    <t>计划产量（卷）</t>
    <phoneticPr fontId="11" type="noConversion"/>
  </si>
  <si>
    <r>
      <rPr>
        <b/>
        <sz val="12"/>
        <color theme="1"/>
        <rFont val="宋体"/>
        <family val="3"/>
        <charset val="134"/>
      </rPr>
      <t>卷心管
规格</t>
    </r>
    <r>
      <rPr>
        <b/>
        <sz val="12"/>
        <color theme="1"/>
        <rFont val="Arial"/>
        <family val="2"/>
      </rPr>
      <t>mm</t>
    </r>
    <phoneticPr fontId="11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</si>
  <si>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11" type="noConversion"/>
  </si>
  <si>
    <r>
      <t>900x900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Arial"/>
        <family val="2"/>
      </rPr>
      <t>320450</t>
    </r>
    <phoneticPr fontId="11" type="noConversion"/>
  </si>
  <si>
    <r>
      <rPr>
        <sz val="11"/>
        <color theme="1"/>
        <rFont val="宋体"/>
        <family val="3"/>
        <charset val="134"/>
      </rPr>
      <t>合计</t>
    </r>
    <phoneticPr fontId="11" type="noConversion"/>
  </si>
  <si>
    <r>
      <rPr>
        <sz val="11"/>
        <color theme="1"/>
        <rFont val="宋体"/>
        <family val="3"/>
        <charset val="134"/>
      </rPr>
      <t>天</t>
    </r>
    <phoneticPr fontId="11" type="noConversion"/>
  </si>
  <si>
    <t>工序</t>
    <phoneticPr fontId="11" type="noConversion"/>
  </si>
  <si>
    <t>项目</t>
    <phoneticPr fontId="11" type="noConversion"/>
  </si>
  <si>
    <t>物料代码</t>
    <phoneticPr fontId="11" type="noConversion"/>
  </si>
  <si>
    <t>领料量</t>
    <phoneticPr fontId="11" type="noConversion"/>
  </si>
  <si>
    <t>吹膜</t>
    <phoneticPr fontId="11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</si>
  <si>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11" type="noConversion"/>
  </si>
  <si>
    <r>
      <t>0.6m,0.8m,1.0m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1.2m,1.4m</t>
    </r>
    <phoneticPr fontId="11" type="noConversion"/>
  </si>
  <si>
    <t>包装</t>
    <phoneticPr fontId="11" type="noConversion"/>
  </si>
  <si>
    <r>
      <rPr>
        <sz val="11"/>
        <color theme="1"/>
        <rFont val="宋体"/>
        <family val="3"/>
        <charset val="134"/>
      </rPr>
      <t>标签</t>
    </r>
    <phoneticPr fontId="11" type="noConversion"/>
  </si>
  <si>
    <t>吹膜工序标签</t>
    <phoneticPr fontId="11" type="noConversion"/>
  </si>
  <si>
    <t>内包形式</t>
    <phoneticPr fontId="11" type="noConversion"/>
  </si>
  <si>
    <t>双层洁净包装</t>
    <phoneticPr fontId="11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</si>
  <si>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11" type="noConversion"/>
  </si>
  <si>
    <r>
      <rPr>
        <sz val="12"/>
        <color theme="1"/>
        <rFont val="宋体"/>
        <family val="3"/>
        <charset val="134"/>
      </rPr>
      <t>批号末位数字代表膜的厚度，分别为：</t>
    </r>
    <r>
      <rPr>
        <sz val="12"/>
        <color theme="1"/>
        <rFont val="Arial"/>
        <family val="2"/>
      </rPr>
      <t>100µm-1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80µm-2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60µm-3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120µm-4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200µm-5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110µm-6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70µm-7</t>
    </r>
    <phoneticPr fontId="11" type="noConversion"/>
  </si>
  <si>
    <r>
      <rPr>
        <b/>
        <u/>
        <sz val="16"/>
        <color theme="1"/>
        <rFont val="Arial"/>
        <family val="2"/>
      </rPr>
      <t xml:space="preserve"> XP1</t>
    </r>
    <r>
      <rPr>
        <b/>
        <sz val="16"/>
        <color theme="1"/>
        <rFont val="宋体"/>
        <family val="3"/>
        <charset val="134"/>
      </rPr>
      <t>吹膜工序生产指令</t>
    </r>
    <phoneticPr fontId="11" type="noConversion"/>
  </si>
  <si>
    <r>
      <rPr>
        <b/>
        <sz val="12"/>
        <color theme="1"/>
        <rFont val="新宋体"/>
        <family val="3"/>
        <charset val="134"/>
      </rPr>
      <t>产品名称：药品包装用聚乙烯膜（</t>
    </r>
    <r>
      <rPr>
        <b/>
        <sz val="12"/>
        <color theme="1"/>
        <rFont val="Arial"/>
        <family val="2"/>
      </rPr>
      <t>XP1)</t>
    </r>
    <phoneticPr fontId="11" type="noConversion"/>
  </si>
  <si>
    <t>根</t>
    <phoneticPr fontId="11" type="noConversion"/>
  </si>
  <si>
    <t>个</t>
    <phoneticPr fontId="11" type="noConversion"/>
  </si>
  <si>
    <t>550x700</t>
    <phoneticPr fontId="1" type="noConversion"/>
  </si>
  <si>
    <t>550x750</t>
    <phoneticPr fontId="1" type="noConversion"/>
  </si>
  <si>
    <r>
      <rPr>
        <sz val="11"/>
        <color theme="1"/>
        <rFont val="宋体"/>
        <family val="2"/>
      </rPr>
      <t>长度</t>
    </r>
    <phoneticPr fontId="1" type="noConversion"/>
  </si>
  <si>
    <r>
      <rPr>
        <sz val="11"/>
        <color theme="1"/>
        <rFont val="宋体"/>
        <family val="2"/>
      </rPr>
      <t>袋子数量</t>
    </r>
    <phoneticPr fontId="1" type="noConversion"/>
  </si>
  <si>
    <r>
      <rPr>
        <sz val="11"/>
        <color theme="1"/>
        <rFont val="宋体"/>
        <family val="3"/>
        <charset val="134"/>
      </rPr>
      <t>膜长度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米</t>
    </r>
    <phoneticPr fontId="1" type="noConversion"/>
  </si>
  <si>
    <r>
      <rPr>
        <sz val="11"/>
        <color theme="1"/>
        <rFont val="宋体"/>
        <family val="3"/>
        <charset val="134"/>
      </rPr>
      <t>颇尔奥星包装科技（北京）有限责任公司</t>
    </r>
    <phoneticPr fontId="11" type="noConversion"/>
  </si>
  <si>
    <t>SOP-MFG-301-R01A</t>
    <phoneticPr fontId="11" type="noConversion"/>
  </si>
  <si>
    <r>
      <rPr>
        <b/>
        <u/>
        <sz val="16"/>
        <color theme="1"/>
        <rFont val="Arial"/>
        <family val="2"/>
      </rPr>
      <t xml:space="preserve"> UP1</t>
    </r>
    <r>
      <rPr>
        <b/>
        <sz val="16"/>
        <color theme="1"/>
        <rFont val="宋体"/>
        <family val="3"/>
        <charset val="134"/>
      </rPr>
      <t>吹膜工序生产指令</t>
    </r>
    <phoneticPr fontId="11" type="noConversion"/>
  </si>
  <si>
    <r>
      <rPr>
        <b/>
        <sz val="12"/>
        <color theme="1"/>
        <rFont val="新宋体"/>
        <family val="3"/>
        <charset val="134"/>
      </rPr>
      <t>产品名称：药品包装用聚乙烯膜（</t>
    </r>
    <r>
      <rPr>
        <b/>
        <sz val="12"/>
        <color theme="1"/>
        <rFont val="Arial"/>
        <family val="2"/>
      </rPr>
      <t>UP1)</t>
    </r>
    <phoneticPr fontId="11" type="noConversion"/>
  </si>
  <si>
    <r>
      <rPr>
        <sz val="12"/>
        <color theme="1"/>
        <rFont val="新宋体"/>
        <family val="3"/>
        <charset val="134"/>
      </rPr>
      <t>依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据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工艺：</t>
    </r>
    <r>
      <rPr>
        <sz val="12"/>
        <color theme="1"/>
        <rFont val="Arial"/>
        <family val="2"/>
      </rPr>
      <t>PA-PP-01A</t>
    </r>
    <phoneticPr fontId="11" type="noConversion"/>
  </si>
  <si>
    <r>
      <rPr>
        <sz val="12"/>
        <color theme="1"/>
        <rFont val="宋体"/>
        <family val="3"/>
        <charset val="134"/>
      </rPr>
      <t>生产设备编号：</t>
    </r>
    <r>
      <rPr>
        <sz val="12"/>
        <color theme="1"/>
        <rFont val="Arial"/>
        <family val="2"/>
      </rPr>
      <t>AA-EQM-032</t>
    </r>
    <phoneticPr fontId="11" type="noConversion"/>
  </si>
  <si>
    <r>
      <rPr>
        <sz val="12"/>
        <color theme="1"/>
        <rFont val="宋体"/>
        <family val="3"/>
        <charset val="134"/>
      </rPr>
      <t>开始生产日期：</t>
    </r>
    <phoneticPr fontId="11" type="noConversion"/>
  </si>
  <si>
    <t>序号</t>
    <phoneticPr fontId="11" type="noConversion"/>
  </si>
  <si>
    <r>
      <rPr>
        <b/>
        <sz val="12"/>
        <color theme="1"/>
        <rFont val="宋体"/>
        <family val="3"/>
        <charset val="134"/>
      </rPr>
      <t>产品编码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宋体"/>
        <family val="3"/>
        <charset val="134"/>
      </rPr>
      <t>规格型号</t>
    </r>
    <r>
      <rPr>
        <b/>
        <sz val="12"/>
        <color theme="1"/>
        <rFont val="Arial"/>
        <family val="2"/>
      </rPr>
      <t>)</t>
    </r>
    <phoneticPr fontId="11" type="noConversion"/>
  </si>
  <si>
    <r>
      <rPr>
        <b/>
        <sz val="12"/>
        <color theme="1"/>
        <rFont val="宋体"/>
        <family val="3"/>
        <charset val="134"/>
      </rPr>
      <t>计划产量
（米）</t>
    </r>
    <phoneticPr fontId="11" type="noConversion"/>
  </si>
  <si>
    <r>
      <rPr>
        <b/>
        <sz val="12"/>
        <color theme="1"/>
        <rFont val="宋体"/>
        <family val="3"/>
        <charset val="134"/>
      </rPr>
      <t xml:space="preserve">用料重量
</t>
    </r>
    <r>
      <rPr>
        <b/>
        <sz val="12"/>
        <color theme="1"/>
        <rFont val="Arial"/>
        <family val="2"/>
      </rPr>
      <t>(kg)</t>
    </r>
    <phoneticPr fontId="11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</si>
  <si>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11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</si>
  <si>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11" type="noConversion"/>
  </si>
  <si>
    <t>计划产量（卷）</t>
    <phoneticPr fontId="11" type="noConversion"/>
  </si>
  <si>
    <r>
      <rPr>
        <b/>
        <sz val="12"/>
        <color theme="1"/>
        <rFont val="宋体"/>
        <family val="3"/>
        <charset val="134"/>
      </rPr>
      <t>卷心管
规格</t>
    </r>
    <r>
      <rPr>
        <b/>
        <sz val="12"/>
        <color theme="1"/>
        <rFont val="Arial"/>
        <family val="2"/>
      </rPr>
      <t>mm</t>
    </r>
    <phoneticPr fontId="11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</si>
  <si>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11" type="noConversion"/>
  </si>
  <si>
    <t>x</t>
    <phoneticPr fontId="11" type="noConversion"/>
  </si>
  <si>
    <t>1200</t>
    <phoneticPr fontId="11" type="noConversion"/>
  </si>
  <si>
    <t>950x1060</t>
    <phoneticPr fontId="11" type="noConversion"/>
  </si>
  <si>
    <t>860x1200</t>
    <phoneticPr fontId="11" type="noConversion"/>
  </si>
  <si>
    <r>
      <rPr>
        <sz val="11"/>
        <color theme="1"/>
        <rFont val="宋体"/>
        <family val="3"/>
        <charset val="134"/>
      </rPr>
      <t>合计</t>
    </r>
    <phoneticPr fontId="11" type="noConversion"/>
  </si>
  <si>
    <t>天</t>
  </si>
  <si>
    <t>工序</t>
    <phoneticPr fontId="11" type="noConversion"/>
  </si>
  <si>
    <t>项目</t>
    <phoneticPr fontId="11" type="noConversion"/>
  </si>
  <si>
    <r>
      <rPr>
        <sz val="11"/>
        <color theme="1"/>
        <rFont val="宋体"/>
        <family val="3"/>
        <charset val="134"/>
      </rPr>
      <t>物料代码</t>
    </r>
    <phoneticPr fontId="11" type="noConversion"/>
  </si>
  <si>
    <r>
      <rPr>
        <sz val="11"/>
        <color theme="1"/>
        <rFont val="宋体"/>
        <family val="3"/>
        <charset val="134"/>
      </rPr>
      <t>物料批号</t>
    </r>
    <phoneticPr fontId="11" type="noConversion"/>
  </si>
  <si>
    <r>
      <rPr>
        <sz val="11"/>
        <color theme="1"/>
        <rFont val="宋体"/>
        <family val="3"/>
        <charset val="134"/>
      </rPr>
      <t>包装规格</t>
    </r>
    <phoneticPr fontId="11" type="noConversion"/>
  </si>
  <si>
    <t>领料量</t>
    <phoneticPr fontId="11" type="noConversion"/>
  </si>
  <si>
    <r>
      <rPr>
        <sz val="11"/>
        <color theme="1"/>
        <rFont val="宋体"/>
        <family val="3"/>
        <charset val="134"/>
      </rPr>
      <t>负责人</t>
    </r>
    <phoneticPr fontId="11" type="noConversion"/>
  </si>
  <si>
    <t>吹膜</t>
    <phoneticPr fontId="11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</si>
  <si>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内中外层</t>
    </r>
    <phoneticPr fontId="11" type="noConversion"/>
  </si>
  <si>
    <t>SPM-PE-01</t>
    <phoneticPr fontId="11" type="noConversion"/>
  </si>
  <si>
    <r>
      <t>25kg/</t>
    </r>
    <r>
      <rPr>
        <sz val="11"/>
        <color theme="1"/>
        <rFont val="宋体"/>
        <family val="3"/>
        <charset val="134"/>
      </rPr>
      <t>袋</t>
    </r>
    <phoneticPr fontId="11" type="noConversion"/>
  </si>
  <si>
    <t>kg</t>
    <phoneticPr fontId="11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</si>
  <si>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11" type="noConversion"/>
  </si>
  <si>
    <r>
      <t>0.6m,0.8m,1.0m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1.2m,1.4m</t>
    </r>
    <phoneticPr fontId="11" type="noConversion"/>
  </si>
  <si>
    <t>根</t>
    <phoneticPr fontId="11" type="noConversion"/>
  </si>
  <si>
    <t>包装</t>
    <phoneticPr fontId="11" type="noConversion"/>
  </si>
  <si>
    <r>
      <rPr>
        <sz val="11"/>
        <color theme="1"/>
        <rFont val="宋体"/>
        <family val="3"/>
        <charset val="134"/>
      </rPr>
      <t>标签</t>
    </r>
    <phoneticPr fontId="11" type="noConversion"/>
  </si>
  <si>
    <t>吹膜工序标签</t>
    <phoneticPr fontId="11" type="noConversion"/>
  </si>
  <si>
    <t>个</t>
    <phoneticPr fontId="11" type="noConversion"/>
  </si>
  <si>
    <t>内包形式</t>
    <phoneticPr fontId="11" type="noConversion"/>
  </si>
  <si>
    <t>双层洁净包装</t>
    <phoneticPr fontId="11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</si>
  <si>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注：</t>
    </r>
    <phoneticPr fontId="11" type="noConversion"/>
  </si>
  <si>
    <r>
      <rPr>
        <sz val="12"/>
        <color theme="1"/>
        <rFont val="宋体"/>
        <family val="3"/>
        <charset val="134"/>
      </rPr>
      <t>批号末位数字代表膜的厚度，分别为：</t>
    </r>
    <r>
      <rPr>
        <sz val="12"/>
        <color theme="1"/>
        <rFont val="Arial"/>
        <family val="2"/>
      </rPr>
      <t>100µm-1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80µm-2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60µm-3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120µm-4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200µm-5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110µm-6</t>
    </r>
    <phoneticPr fontId="11" type="noConversion"/>
  </si>
  <si>
    <t>生产指令编号：</t>
    <phoneticPr fontId="11" type="noConversion"/>
  </si>
  <si>
    <r>
      <t>UP1-SA-1060X</t>
    </r>
    <r>
      <rPr>
        <b/>
        <sz val="11"/>
        <color theme="1"/>
        <rFont val="Arial"/>
        <family val="2"/>
      </rPr>
      <t>120</t>
    </r>
    <phoneticPr fontId="11" type="noConversion"/>
  </si>
  <si>
    <r>
      <t>UP1-SA-1200X</t>
    </r>
    <r>
      <rPr>
        <b/>
        <sz val="11"/>
        <color theme="1"/>
        <rFont val="Arial"/>
        <family val="2"/>
      </rPr>
      <t>100</t>
    </r>
    <phoneticPr fontId="11" type="noConversion"/>
  </si>
  <si>
    <t>E-2017-001</t>
    <phoneticPr fontId="1" type="noConversion"/>
  </si>
  <si>
    <r>
      <t xml:space="preserve">  </t>
    </r>
    <r>
      <rPr>
        <sz val="11"/>
        <color theme="1"/>
        <rFont val="宋体"/>
        <family val="2"/>
      </rPr>
      <t>编制人：</t>
    </r>
    <r>
      <rPr>
        <sz val="11"/>
        <color theme="1"/>
        <rFont val="Arial"/>
        <family val="2"/>
      </rPr>
      <t xml:space="preserve">                 
 </t>
    </r>
    <r>
      <rPr>
        <sz val="11"/>
        <color theme="1"/>
        <rFont val="宋体"/>
        <family val="2"/>
      </rPr>
      <t>日期：</t>
    </r>
    <r>
      <rPr>
        <sz val="11"/>
        <color theme="1"/>
        <rFont val="Arial"/>
        <family val="2"/>
      </rPr>
      <t>2017</t>
    </r>
    <r>
      <rPr>
        <sz val="11"/>
        <color theme="1"/>
        <rFont val="宋体"/>
        <family val="2"/>
      </rPr>
      <t>年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月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日</t>
    </r>
    <phoneticPr fontId="1" type="noConversion"/>
  </si>
  <si>
    <r>
      <t xml:space="preserve">  </t>
    </r>
    <r>
      <rPr>
        <sz val="11"/>
        <color theme="1"/>
        <rFont val="宋体"/>
        <family val="2"/>
      </rPr>
      <t xml:space="preserve">审批人：
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2"/>
      </rPr>
      <t>日期：</t>
    </r>
    <r>
      <rPr>
        <sz val="11"/>
        <color theme="1"/>
        <rFont val="Arial"/>
        <family val="2"/>
      </rPr>
      <t>2017</t>
    </r>
    <r>
      <rPr>
        <sz val="11"/>
        <color theme="1"/>
        <rFont val="宋体"/>
        <family val="2"/>
      </rPr>
      <t>年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月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日</t>
    </r>
    <phoneticPr fontId="1" type="noConversion"/>
  </si>
  <si>
    <r>
      <t xml:space="preserve">  </t>
    </r>
    <r>
      <rPr>
        <sz val="11"/>
        <color theme="1"/>
        <rFont val="宋体"/>
        <family val="2"/>
      </rPr>
      <t xml:space="preserve">接收人：
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2"/>
      </rPr>
      <t>日期：</t>
    </r>
    <r>
      <rPr>
        <sz val="11"/>
        <color theme="1"/>
        <rFont val="Arial"/>
        <family val="2"/>
      </rPr>
      <t>2017</t>
    </r>
    <r>
      <rPr>
        <sz val="11"/>
        <color theme="1"/>
        <rFont val="宋体"/>
        <family val="2"/>
      </rPr>
      <t>年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月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日</t>
    </r>
    <phoneticPr fontId="1" type="noConversion"/>
  </si>
  <si>
    <t>PEF-TA-800X080</t>
    <phoneticPr fontId="1" type="noConversion"/>
  </si>
  <si>
    <t>内衬袋</t>
    <phoneticPr fontId="1" type="noConversion"/>
  </si>
  <si>
    <t>PEF-TA-550X120</t>
    <phoneticPr fontId="1" type="noConversion"/>
  </si>
  <si>
    <r>
      <t xml:space="preserve">  </t>
    </r>
    <r>
      <rPr>
        <sz val="11"/>
        <color theme="1"/>
        <rFont val="宋体"/>
        <family val="2"/>
      </rPr>
      <t>沈后才
夜班：卢超军，田怀超
白班：李远功，郭志富</t>
    </r>
    <phoneticPr fontId="1" type="noConversion"/>
  </si>
  <si>
    <t>PEF-TA-700X100</t>
    <phoneticPr fontId="1" type="noConversion"/>
  </si>
  <si>
    <t>330X600</t>
    <phoneticPr fontId="1" type="noConversion"/>
  </si>
  <si>
    <r>
      <t>PEF-CA-600X</t>
    </r>
    <r>
      <rPr>
        <b/>
        <sz val="11"/>
        <color theme="1"/>
        <rFont val="Arial"/>
        <family val="2"/>
      </rPr>
      <t>080</t>
    </r>
    <phoneticPr fontId="1" type="noConversion"/>
  </si>
  <si>
    <t>PEF-TA-600X100</t>
    <phoneticPr fontId="1" type="noConversion"/>
  </si>
  <si>
    <t>600X800</t>
    <phoneticPr fontId="1" type="noConversion"/>
  </si>
  <si>
    <r>
      <t>PEF-TA-560X</t>
    </r>
    <r>
      <rPr>
        <b/>
        <sz val="11"/>
        <color theme="1"/>
        <rFont val="Arial"/>
        <family val="2"/>
      </rPr>
      <t>080</t>
    </r>
    <phoneticPr fontId="1" type="noConversion"/>
  </si>
  <si>
    <t>MRM</t>
    <phoneticPr fontId="1" type="noConversion"/>
  </si>
  <si>
    <t>560X1100</t>
    <phoneticPr fontId="1" type="noConversion"/>
  </si>
  <si>
    <r>
      <t>PEF-TA-450X</t>
    </r>
    <r>
      <rPr>
        <b/>
        <sz val="11"/>
        <color theme="1"/>
        <rFont val="Arial"/>
        <family val="2"/>
      </rPr>
      <t>080</t>
    </r>
    <phoneticPr fontId="1" type="noConversion"/>
  </si>
  <si>
    <t>连续袋试验</t>
    <phoneticPr fontId="1" type="noConversion"/>
  </si>
  <si>
    <t>PEF-TA-380X100</t>
    <phoneticPr fontId="1" type="noConversion"/>
  </si>
  <si>
    <t>PEF-TA-900X100</t>
    <phoneticPr fontId="1" type="noConversion"/>
  </si>
  <si>
    <t>900x1200</t>
    <phoneticPr fontId="1" type="noConversion"/>
  </si>
  <si>
    <t>E-2017-002</t>
    <phoneticPr fontId="1" type="noConversion"/>
  </si>
  <si>
    <r>
      <t>600X950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600X800</t>
    </r>
    <phoneticPr fontId="1" type="noConversion"/>
  </si>
  <si>
    <t>PEF-TA-430X100</t>
    <phoneticPr fontId="1" type="noConversion"/>
  </si>
  <si>
    <t>430X670</t>
    <phoneticPr fontId="1" type="noConversion"/>
  </si>
  <si>
    <t>550X700 / 750</t>
    <phoneticPr fontId="1" type="noConversion"/>
  </si>
  <si>
    <t>外包装袋 包膜卷</t>
    <phoneticPr fontId="1" type="noConversion"/>
  </si>
  <si>
    <r>
      <t>2017011001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Arial"/>
        <family val="2"/>
      </rPr>
      <t>2017011002</t>
    </r>
    <phoneticPr fontId="1" type="noConversion"/>
  </si>
  <si>
    <t>PEF-TA-1100X100</t>
    <phoneticPr fontId="1" type="noConversion"/>
  </si>
  <si>
    <t>1100X1100</t>
    <phoneticPr fontId="1" type="noConversion"/>
  </si>
  <si>
    <t>PEF-TA-550X100</t>
    <phoneticPr fontId="1" type="noConversion"/>
  </si>
  <si>
    <r>
      <t>PEF-TA-550X</t>
    </r>
    <r>
      <rPr>
        <b/>
        <sz val="11"/>
        <color theme="1"/>
        <rFont val="Arial"/>
        <family val="2"/>
      </rPr>
      <t>120</t>
    </r>
    <phoneticPr fontId="1" type="noConversion"/>
  </si>
  <si>
    <t>PEF-TA-1000X100</t>
    <phoneticPr fontId="1" type="noConversion"/>
  </si>
  <si>
    <t>1000X2000</t>
    <phoneticPr fontId="1" type="noConversion"/>
  </si>
  <si>
    <t>PEF-TA-340X100</t>
    <phoneticPr fontId="1" type="noConversion"/>
  </si>
  <si>
    <t>E-2017-003</t>
    <phoneticPr fontId="1" type="noConversion"/>
  </si>
  <si>
    <t>PEF-TA-800X100</t>
    <phoneticPr fontId="1" type="noConversion"/>
  </si>
  <si>
    <t>PEF-CA-450X100</t>
    <phoneticPr fontId="1" type="noConversion"/>
  </si>
  <si>
    <t>300X450</t>
    <phoneticPr fontId="1" type="noConversion"/>
  </si>
  <si>
    <t>PEF-TA-450X100</t>
    <phoneticPr fontId="1" type="noConversion"/>
  </si>
  <si>
    <t>340X510;120X170</t>
    <phoneticPr fontId="1" type="noConversion"/>
  </si>
  <si>
    <t>450X600</t>
    <phoneticPr fontId="1" type="noConversion"/>
  </si>
  <si>
    <t>XP1-SA-840X080</t>
    <phoneticPr fontId="11" type="noConversion"/>
  </si>
  <si>
    <t>XP1-SA-820X080</t>
    <phoneticPr fontId="11" type="noConversion"/>
  </si>
  <si>
    <r>
      <t xml:space="preserve">  </t>
    </r>
    <r>
      <rPr>
        <sz val="11"/>
        <color theme="1"/>
        <rFont val="宋体"/>
        <family val="2"/>
      </rPr>
      <t>沈后才
白班：田怀超，陈孔胜
夜班：李远功，郭志富</t>
    </r>
    <phoneticPr fontId="1" type="noConversion"/>
  </si>
  <si>
    <r>
      <t xml:space="preserve">  </t>
    </r>
    <r>
      <rPr>
        <sz val="11"/>
        <color theme="1"/>
        <rFont val="宋体"/>
        <family val="2"/>
      </rPr>
      <t>沈后才
白班：郭志富，田怀超</t>
    </r>
    <r>
      <rPr>
        <sz val="11"/>
        <color theme="1"/>
        <rFont val="宋体"/>
        <family val="2"/>
      </rPr>
      <t xml:space="preserve">
夜班：李远功，陈孔胜</t>
    </r>
    <phoneticPr fontId="1" type="noConversion"/>
  </si>
  <si>
    <t>350X400</t>
    <phoneticPr fontId="1" type="noConversion"/>
  </si>
  <si>
    <t>820X820</t>
    <phoneticPr fontId="1" type="noConversion"/>
  </si>
  <si>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2017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11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</si>
  <si>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>2017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Arial Unicode MS"/>
        <family val="2"/>
        <charset val="134"/>
      </rPr>
      <t>日</t>
    </r>
    <phoneticPr fontId="11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</si>
  <si>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>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11" type="noConversion"/>
  </si>
  <si>
    <t>PEF-TA-700X100</t>
    <phoneticPr fontId="1" type="noConversion"/>
  </si>
  <si>
    <t>700X1000 700x1100</t>
    <phoneticPr fontId="1" type="noConversion"/>
  </si>
  <si>
    <t>立体袋</t>
    <phoneticPr fontId="1" type="noConversion"/>
  </si>
  <si>
    <t>PEF-TA-520X200</t>
    <phoneticPr fontId="1" type="noConversion"/>
  </si>
  <si>
    <t>E-2017-004</t>
    <phoneticPr fontId="1" type="noConversion"/>
  </si>
  <si>
    <t>PEF-TA-550X120</t>
    <phoneticPr fontId="1" type="noConversion"/>
  </si>
  <si>
    <r>
      <rPr>
        <b/>
        <u/>
        <sz val="18"/>
        <color theme="1"/>
        <rFont val="Arial"/>
        <family val="2"/>
      </rPr>
      <t xml:space="preserve"> PEF</t>
    </r>
    <r>
      <rPr>
        <b/>
        <sz val="18"/>
        <color theme="1"/>
        <rFont val="宋体"/>
        <family val="2"/>
      </rPr>
      <t>吹膜工序生产指令</t>
    </r>
    <phoneticPr fontId="1" type="noConversion"/>
  </si>
  <si>
    <r>
      <rPr>
        <b/>
        <sz val="11"/>
        <color theme="1"/>
        <rFont val="宋体"/>
        <family val="2"/>
      </rPr>
      <t>计划产量
（米）</t>
    </r>
    <phoneticPr fontId="1" type="noConversion"/>
  </si>
  <si>
    <r>
      <rPr>
        <b/>
        <sz val="11"/>
        <color theme="1"/>
        <rFont val="宋体"/>
        <family val="2"/>
      </rPr>
      <t>每卷长度
（米</t>
    </r>
    <r>
      <rPr>
        <b/>
        <sz val="11"/>
        <color theme="1"/>
        <rFont val="Arial"/>
        <family val="2"/>
      </rPr>
      <t>/</t>
    </r>
    <r>
      <rPr>
        <b/>
        <sz val="11"/>
        <color theme="1"/>
        <rFont val="宋体"/>
        <family val="2"/>
      </rPr>
      <t>卷）</t>
    </r>
    <phoneticPr fontId="1" type="noConversion"/>
  </si>
  <si>
    <r>
      <rPr>
        <b/>
        <sz val="11"/>
        <color theme="1"/>
        <rFont val="宋体"/>
        <family val="2"/>
      </rPr>
      <t>计划产量
（卷）</t>
    </r>
    <phoneticPr fontId="1" type="noConversion"/>
  </si>
  <si>
    <r>
      <rPr>
        <b/>
        <sz val="11"/>
        <color theme="1"/>
        <rFont val="宋体"/>
        <family val="2"/>
      </rPr>
      <t>卷心管
规格</t>
    </r>
    <r>
      <rPr>
        <b/>
        <sz val="11"/>
        <color theme="1"/>
        <rFont val="Arial"/>
        <family val="2"/>
      </rPr>
      <t>mm</t>
    </r>
    <phoneticPr fontId="1" type="noConversion"/>
  </si>
  <si>
    <r>
      <rPr>
        <sz val="11"/>
        <color theme="1"/>
        <rFont val="宋体"/>
        <family val="3"/>
        <charset val="134"/>
      </rPr>
      <t>外包装袋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包膜卷</t>
    </r>
    <phoneticPr fontId="1" type="noConversion"/>
  </si>
  <si>
    <r>
      <rPr>
        <sz val="11"/>
        <color theme="1"/>
        <rFont val="宋体"/>
        <family val="3"/>
        <charset val="134"/>
      </rPr>
      <t>立体袋</t>
    </r>
    <phoneticPr fontId="1" type="noConversion"/>
  </si>
  <si>
    <r>
      <t xml:space="preserve">  </t>
    </r>
    <r>
      <rPr>
        <sz val="11"/>
        <color theme="1"/>
        <rFont val="宋体"/>
        <family val="2"/>
      </rPr>
      <t>沈后才
白班：郭志富，田怀超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宋体"/>
        <family val="2"/>
      </rPr>
      <t>夜班：李远功，陈孔胜</t>
    </r>
    <phoneticPr fontId="1" type="noConversion"/>
  </si>
  <si>
    <r>
      <t xml:space="preserve">  </t>
    </r>
    <r>
      <rPr>
        <sz val="11"/>
        <color theme="1"/>
        <rFont val="宋体"/>
        <family val="2"/>
      </rPr>
      <t>编制人：</t>
    </r>
    <r>
      <rPr>
        <sz val="11"/>
        <color theme="1"/>
        <rFont val="Arial"/>
        <family val="2"/>
      </rPr>
      <t xml:space="preserve">                 
 </t>
    </r>
    <r>
      <rPr>
        <sz val="11"/>
        <color theme="1"/>
        <rFont val="宋体"/>
        <family val="2"/>
      </rPr>
      <t>日期：</t>
    </r>
    <r>
      <rPr>
        <sz val="11"/>
        <color theme="1"/>
        <rFont val="Arial"/>
        <family val="2"/>
      </rPr>
      <t>2017</t>
    </r>
    <r>
      <rPr>
        <sz val="11"/>
        <color theme="1"/>
        <rFont val="宋体"/>
        <family val="2"/>
      </rPr>
      <t>年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月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日</t>
    </r>
    <phoneticPr fontId="1" type="noConversion"/>
  </si>
  <si>
    <r>
      <t xml:space="preserve">  </t>
    </r>
    <r>
      <rPr>
        <sz val="11"/>
        <color theme="1"/>
        <rFont val="宋体"/>
        <family val="2"/>
      </rPr>
      <t xml:space="preserve">审批人：
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2"/>
      </rPr>
      <t>日期：</t>
    </r>
    <r>
      <rPr>
        <sz val="11"/>
        <color theme="1"/>
        <rFont val="Arial"/>
        <family val="2"/>
      </rPr>
      <t>2017</t>
    </r>
    <r>
      <rPr>
        <sz val="11"/>
        <color theme="1"/>
        <rFont val="宋体"/>
        <family val="2"/>
      </rPr>
      <t>年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月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日</t>
    </r>
    <phoneticPr fontId="1" type="noConversion"/>
  </si>
  <si>
    <r>
      <t xml:space="preserve">  </t>
    </r>
    <r>
      <rPr>
        <sz val="11"/>
        <color theme="1"/>
        <rFont val="宋体"/>
        <family val="2"/>
      </rPr>
      <t xml:space="preserve">接收人：
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宋体"/>
        <family val="2"/>
      </rPr>
      <t>日期：</t>
    </r>
    <r>
      <rPr>
        <sz val="11"/>
        <color theme="1"/>
        <rFont val="Arial"/>
        <family val="2"/>
      </rPr>
      <t>2017</t>
    </r>
    <r>
      <rPr>
        <sz val="11"/>
        <color theme="1"/>
        <rFont val="宋体"/>
        <family val="2"/>
      </rPr>
      <t>年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月</t>
    </r>
    <r>
      <rPr>
        <sz val="11"/>
        <color theme="1"/>
        <rFont val="Arial"/>
        <family val="2"/>
      </rPr>
      <t xml:space="preserve">    </t>
    </r>
    <r>
      <rPr>
        <sz val="11"/>
        <color theme="1"/>
        <rFont val="宋体"/>
        <family val="2"/>
      </rPr>
      <t>日</t>
    </r>
    <phoneticPr fontId="1" type="noConversion"/>
  </si>
  <si>
    <t>PEF-TA-430X100</t>
    <phoneticPr fontId="1" type="noConversion"/>
  </si>
  <si>
    <t>430x670</t>
    <phoneticPr fontId="1" type="noConversion"/>
  </si>
  <si>
    <t xml:space="preserve">沈后才
白班：李远功，陈孔胜，谭飞龙
夜班：郭志富，沈后才，田怀超
</t>
    <phoneticPr fontId="11" type="noConversion"/>
  </si>
  <si>
    <t>PEF-TA-450X100</t>
    <phoneticPr fontId="1" type="noConversion"/>
  </si>
  <si>
    <t>PEF-TA-600X100</t>
    <phoneticPr fontId="1" type="noConversion"/>
  </si>
  <si>
    <r>
      <t>250X290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Arial"/>
        <family val="2"/>
      </rPr>
      <t>600x800</t>
    </r>
    <phoneticPr fontId="1" type="noConversion"/>
  </si>
  <si>
    <t>PEF-TA-700X100</t>
    <phoneticPr fontId="1" type="noConversion"/>
  </si>
  <si>
    <r>
      <t>700x1000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700x1100</t>
    </r>
    <phoneticPr fontId="1" type="noConversion"/>
  </si>
  <si>
    <t>2017022201;2017040701</t>
    <phoneticPr fontId="1" type="noConversion"/>
  </si>
  <si>
    <t>2017022301;2017033101</t>
    <phoneticPr fontId="1" type="noConversion"/>
  </si>
  <si>
    <t>PEF-TA-350X100</t>
    <phoneticPr fontId="1" type="noConversion"/>
  </si>
  <si>
    <t>350x500</t>
    <phoneticPr fontId="1" type="noConversion"/>
  </si>
  <si>
    <t>LD-TA-500X100</t>
    <phoneticPr fontId="1" type="noConversion"/>
  </si>
  <si>
    <t>500X600</t>
    <phoneticPr fontId="1" type="noConversion"/>
  </si>
  <si>
    <t>备货</t>
    <phoneticPr fontId="1" type="noConversion"/>
  </si>
  <si>
    <t>E-2017-005</t>
    <phoneticPr fontId="1" type="noConversion"/>
  </si>
  <si>
    <t>PEF-TA-350X100</t>
    <phoneticPr fontId="1" type="noConversion"/>
  </si>
  <si>
    <r>
      <rPr>
        <sz val="11"/>
        <color theme="1"/>
        <rFont val="宋体"/>
        <family val="3"/>
        <charset val="134"/>
      </rPr>
      <t>外包装袋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包膜卷</t>
    </r>
    <phoneticPr fontId="1" type="noConversion"/>
  </si>
  <si>
    <r>
      <rPr>
        <sz val="11"/>
        <color theme="1"/>
        <rFont val="宋体"/>
        <family val="3"/>
        <charset val="134"/>
      </rPr>
      <t>备货</t>
    </r>
    <phoneticPr fontId="1" type="noConversion"/>
  </si>
  <si>
    <t>PEF-TA-600X100</t>
    <phoneticPr fontId="1" type="noConversion"/>
  </si>
  <si>
    <t>PEF-TA-550X100</t>
    <phoneticPr fontId="1" type="noConversion"/>
  </si>
  <si>
    <t>PEF-TS-600X200X100</t>
    <phoneticPr fontId="1" type="noConversion"/>
  </si>
  <si>
    <t>成品</t>
    <phoneticPr fontId="1" type="noConversion"/>
  </si>
  <si>
    <r>
      <t>2017040701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Arial"/>
        <family val="2"/>
      </rPr>
      <t>2017051601</t>
    </r>
    <phoneticPr fontId="1" type="noConversion"/>
  </si>
  <si>
    <r>
      <t>2017033101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Arial"/>
        <family val="2"/>
      </rPr>
      <t>2017051602</t>
    </r>
    <phoneticPr fontId="1" type="noConversion"/>
  </si>
  <si>
    <r>
      <t xml:space="preserve">  </t>
    </r>
    <r>
      <rPr>
        <sz val="11"/>
        <color theme="1"/>
        <rFont val="宋体"/>
        <family val="2"/>
      </rPr>
      <t>沈后才
夜班：郭志富，田怀超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宋体"/>
        <family val="2"/>
      </rPr>
      <t>白班：李远功，卢超军</t>
    </r>
    <phoneticPr fontId="1" type="noConversion"/>
  </si>
  <si>
    <r>
      <t>PEF-TA-900X</t>
    </r>
    <r>
      <rPr>
        <b/>
        <sz val="11"/>
        <color theme="1"/>
        <rFont val="Arial"/>
        <family val="2"/>
      </rPr>
      <t>080</t>
    </r>
    <phoneticPr fontId="1" type="noConversion"/>
  </si>
  <si>
    <r>
      <t>PEF-TA-550X</t>
    </r>
    <r>
      <rPr>
        <b/>
        <sz val="11"/>
        <color theme="1"/>
        <rFont val="Arial"/>
        <family val="2"/>
      </rPr>
      <t>080</t>
    </r>
    <phoneticPr fontId="1" type="noConversion"/>
  </si>
  <si>
    <t>900x1100</t>
    <phoneticPr fontId="1" type="noConversion"/>
  </si>
  <si>
    <t>550x1000</t>
    <phoneticPr fontId="1" type="noConversion"/>
  </si>
  <si>
    <t>E-2017-006</t>
    <phoneticPr fontId="1" type="noConversion"/>
  </si>
  <si>
    <r>
      <t>UP1-SA-1060X</t>
    </r>
    <r>
      <rPr>
        <b/>
        <sz val="11"/>
        <color theme="1"/>
        <rFont val="Arial"/>
        <family val="2"/>
      </rPr>
      <t>100</t>
    </r>
    <phoneticPr fontId="11" type="noConversion"/>
  </si>
  <si>
    <t>LD-SA-1100X100</t>
    <phoneticPr fontId="1" type="noConversion"/>
  </si>
  <si>
    <t>1100X1400</t>
    <phoneticPr fontId="1" type="noConversion"/>
  </si>
  <si>
    <t>1200</t>
    <phoneticPr fontId="1" type="noConversion"/>
  </si>
  <si>
    <t>760X1400</t>
    <phoneticPr fontId="1" type="noConversion"/>
  </si>
  <si>
    <r>
      <t>UP1-TA-760X</t>
    </r>
    <r>
      <rPr>
        <b/>
        <sz val="11"/>
        <color theme="1"/>
        <rFont val="Arial"/>
        <family val="2"/>
      </rPr>
      <t>120</t>
    </r>
    <phoneticPr fontId="1" type="noConversion"/>
  </si>
  <si>
    <t>2016082901;2017011003</t>
    <phoneticPr fontId="1" type="noConversion"/>
  </si>
  <si>
    <t>400x700</t>
    <phoneticPr fontId="1" type="noConversion"/>
  </si>
  <si>
    <r>
      <rPr>
        <b/>
        <u/>
        <sz val="18"/>
        <color theme="1"/>
        <rFont val="Arial"/>
        <family val="2"/>
      </rPr>
      <t xml:space="preserve"> PEF</t>
    </r>
    <r>
      <rPr>
        <b/>
        <sz val="18"/>
        <color theme="1"/>
        <rFont val="宋体"/>
        <family val="2"/>
      </rPr>
      <t>吹膜工序生产指令</t>
    </r>
    <phoneticPr fontId="1" type="noConversion"/>
  </si>
  <si>
    <r>
      <rPr>
        <b/>
        <sz val="11"/>
        <color theme="1"/>
        <rFont val="宋体"/>
        <family val="2"/>
      </rPr>
      <t>每卷长度
（米</t>
    </r>
    <r>
      <rPr>
        <b/>
        <sz val="11"/>
        <color theme="1"/>
        <rFont val="Arial"/>
        <family val="2"/>
      </rPr>
      <t>/</t>
    </r>
    <r>
      <rPr>
        <b/>
        <sz val="11"/>
        <color theme="1"/>
        <rFont val="宋体"/>
        <family val="2"/>
      </rPr>
      <t>卷）</t>
    </r>
    <phoneticPr fontId="1" type="noConversion"/>
  </si>
  <si>
    <r>
      <rPr>
        <b/>
        <sz val="11"/>
        <color theme="1"/>
        <rFont val="宋体"/>
        <family val="2"/>
      </rPr>
      <t>计划产量
（卷）</t>
    </r>
    <phoneticPr fontId="1" type="noConversion"/>
  </si>
  <si>
    <r>
      <rPr>
        <b/>
        <sz val="11"/>
        <color theme="1"/>
        <rFont val="宋体"/>
        <family val="2"/>
      </rPr>
      <t>卷心管
规格</t>
    </r>
    <r>
      <rPr>
        <b/>
        <sz val="11"/>
        <color theme="1"/>
        <rFont val="Arial"/>
        <family val="2"/>
      </rPr>
      <t>mm</t>
    </r>
    <phoneticPr fontId="1" type="noConversion"/>
  </si>
  <si>
    <r>
      <rPr>
        <sz val="11"/>
        <color theme="1"/>
        <rFont val="宋体"/>
        <family val="3"/>
        <charset val="134"/>
      </rPr>
      <t>外包装袋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包膜卷</t>
    </r>
    <phoneticPr fontId="1" type="noConversion"/>
  </si>
  <si>
    <r>
      <t>PEF-TA-550X</t>
    </r>
    <r>
      <rPr>
        <b/>
        <sz val="11"/>
        <color theme="1"/>
        <rFont val="Arial"/>
        <family val="2"/>
      </rPr>
      <t>120</t>
    </r>
    <phoneticPr fontId="1" type="noConversion"/>
  </si>
  <si>
    <r>
      <rPr>
        <sz val="11"/>
        <color theme="1"/>
        <rFont val="宋体"/>
        <family val="2"/>
      </rPr>
      <t>原料：内外层</t>
    </r>
    <r>
      <rPr>
        <sz val="11"/>
        <color theme="1"/>
        <rFont val="Arial"/>
        <family val="2"/>
      </rPr>
      <t xml:space="preserve">SPM-PE-06
           </t>
    </r>
    <r>
      <rPr>
        <sz val="11"/>
        <color theme="1"/>
        <rFont val="宋体"/>
        <family val="2"/>
      </rPr>
      <t>中层</t>
    </r>
    <r>
      <rPr>
        <sz val="11"/>
        <color theme="1"/>
        <rFont val="Arial"/>
        <family val="2"/>
      </rPr>
      <t>SPM-PE-04</t>
    </r>
    <r>
      <rPr>
        <sz val="11"/>
        <color theme="1"/>
        <rFont val="宋体"/>
        <family val="2"/>
      </rPr>
      <t>、</t>
    </r>
    <r>
      <rPr>
        <sz val="11"/>
        <color theme="1"/>
        <rFont val="Arial"/>
        <family val="2"/>
      </rPr>
      <t>06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</si>
  <si>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编制人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Arial"/>
        <family val="2"/>
      </rPr>
      <t xml:space="preserve">              </t>
    </r>
    <r>
      <rPr>
        <sz val="12"/>
        <color theme="1"/>
        <rFont val="宋体"/>
        <family val="3"/>
        <charset val="134"/>
      </rPr>
      <t>审批人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宋体"/>
        <family val="3"/>
        <charset val="134"/>
      </rPr>
      <t>接收人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phoneticPr fontId="11" type="noConversion"/>
  </si>
  <si>
    <r>
      <t xml:space="preserve">  </t>
    </r>
    <r>
      <rPr>
        <sz val="12"/>
        <color theme="1"/>
        <rFont val="宋体"/>
        <family val="3"/>
        <charset val="134"/>
      </rPr>
      <t>编制人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Arial"/>
        <family val="2"/>
      </rPr>
      <t xml:space="preserve">         </t>
    </r>
    <r>
      <rPr>
        <sz val="12"/>
        <color theme="1"/>
        <rFont val="宋体"/>
        <family val="3"/>
        <charset val="134"/>
      </rPr>
      <t>审批人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宋体"/>
        <family val="3"/>
        <charset val="134"/>
      </rPr>
      <t>接收人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phoneticPr fontId="11" type="noConversion"/>
  </si>
  <si>
    <t>LD-TA-500X100</t>
    <phoneticPr fontId="1" type="noConversion"/>
  </si>
  <si>
    <t>500X600</t>
    <phoneticPr fontId="1" type="noConversion"/>
  </si>
  <si>
    <t>PEF-TA-450X100</t>
    <phoneticPr fontId="1" type="noConversion"/>
  </si>
  <si>
    <t>PEF-TA-600X100</t>
    <phoneticPr fontId="1" type="noConversion"/>
  </si>
  <si>
    <t>201706214</t>
    <phoneticPr fontId="1" type="noConversion"/>
  </si>
  <si>
    <t>201706211</t>
    <phoneticPr fontId="1" type="noConversion"/>
  </si>
  <si>
    <t>沈后才
白班：卢超军，谭飞龙
夜班：李远功，田怀超 沈后才</t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</si>
  <si>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编制人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Arial"/>
        <family val="2"/>
      </rPr>
      <t xml:space="preserve">         </t>
    </r>
    <r>
      <rPr>
        <sz val="12"/>
        <color theme="1"/>
        <rFont val="宋体"/>
        <family val="3"/>
        <charset val="134"/>
      </rPr>
      <t>审批人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接收人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phoneticPr fontId="11" type="noConversion"/>
  </si>
  <si>
    <t>E-PEF-2017-007</t>
    <phoneticPr fontId="1" type="noConversion"/>
  </si>
  <si>
    <r>
      <t xml:space="preserve">  </t>
    </r>
    <r>
      <rPr>
        <sz val="11"/>
        <color theme="1"/>
        <rFont val="宋体"/>
        <family val="2"/>
      </rPr>
      <t>沈后才
白班：卢超军，谭飞龙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宋体"/>
        <family val="2"/>
      </rPr>
      <t>夜班：李远功，田怀超</t>
    </r>
    <phoneticPr fontId="1" type="noConversion"/>
  </si>
  <si>
    <t>PEF-TA-650X200</t>
    <phoneticPr fontId="1" type="noConversion"/>
  </si>
  <si>
    <t>PEF-TA-400X100</t>
    <phoneticPr fontId="1" type="noConversion"/>
  </si>
  <si>
    <t>PEF-TA-700X100</t>
    <phoneticPr fontId="1" type="noConversion"/>
  </si>
  <si>
    <t>700X1200</t>
    <phoneticPr fontId="1" type="noConversion"/>
  </si>
  <si>
    <t>450X600</t>
    <phoneticPr fontId="1" type="noConversion"/>
  </si>
  <si>
    <r>
      <t xml:space="preserve">  </t>
    </r>
    <r>
      <rPr>
        <sz val="11"/>
        <color theme="1"/>
        <rFont val="宋体"/>
        <family val="2"/>
      </rPr>
      <t>沈后才
夜班：卢超军，郭志富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宋体"/>
        <family val="2"/>
      </rPr>
      <t>白班：李远功，田怀超</t>
    </r>
    <phoneticPr fontId="1" type="noConversion"/>
  </si>
  <si>
    <t>650X1000</t>
    <phoneticPr fontId="1" type="noConversion"/>
  </si>
  <si>
    <t>201706214</t>
    <phoneticPr fontId="1" type="noConversion"/>
  </si>
  <si>
    <t>PEF-TN-450X250X100</t>
    <phoneticPr fontId="1" type="noConversion"/>
  </si>
  <si>
    <t>成品发货 英文标签</t>
    <phoneticPr fontId="1" type="noConversion"/>
  </si>
  <si>
    <t>PEF-TA-500X080</t>
    <phoneticPr fontId="1" type="noConversion"/>
  </si>
  <si>
    <t>PEF-TA-680X080</t>
    <phoneticPr fontId="1" type="noConversion"/>
  </si>
  <si>
    <t>340x340x600</t>
    <phoneticPr fontId="1" type="noConversion"/>
  </si>
  <si>
    <t>XP1-SA-805X080</t>
    <phoneticPr fontId="11" type="noConversion"/>
  </si>
  <si>
    <t>E-PEF-2017-008</t>
    <phoneticPr fontId="1" type="noConversion"/>
  </si>
  <si>
    <t>E-XP1-2017-002</t>
    <phoneticPr fontId="11" type="noConversion"/>
  </si>
  <si>
    <t>E-XP1-2017-001</t>
    <phoneticPr fontId="11" type="noConversion"/>
  </si>
  <si>
    <t>E-UP1-2017-001</t>
    <phoneticPr fontId="11" type="noConversion"/>
  </si>
  <si>
    <t>----</t>
    <phoneticPr fontId="1" type="noConversion"/>
  </si>
  <si>
    <t>----</t>
    <phoneticPr fontId="1" type="noConversion"/>
  </si>
  <si>
    <t>800x800</t>
    <phoneticPr fontId="1" type="noConversion"/>
  </si>
  <si>
    <t xml:space="preserve">夜班：李远功，谭飞龙 沈后才
白班：卢超军，郭志富 田怀超
</t>
    <phoneticPr fontId="11" type="noConversion"/>
  </si>
  <si>
    <t>E-UP1-2017-002</t>
    <phoneticPr fontId="11" type="noConversion"/>
  </si>
  <si>
    <t>PEF-TA-510X100</t>
    <phoneticPr fontId="1" type="noConversion"/>
  </si>
  <si>
    <t>510x900</t>
    <phoneticPr fontId="1" type="noConversion"/>
  </si>
  <si>
    <t>430x670</t>
    <phoneticPr fontId="1" type="noConversion"/>
  </si>
  <si>
    <t>XP1-SA-600X080</t>
    <phoneticPr fontId="11" type="noConversion"/>
  </si>
  <si>
    <t>PEF-TA-520X200</t>
    <phoneticPr fontId="1" type="noConversion"/>
  </si>
  <si>
    <t>投料袋</t>
    <phoneticPr fontId="1" type="noConversion"/>
  </si>
  <si>
    <t>立体袋</t>
    <phoneticPr fontId="1" type="noConversion"/>
  </si>
  <si>
    <t>PEF-TA-510X200</t>
    <phoneticPr fontId="1" type="noConversion"/>
  </si>
  <si>
    <t>760X1000</t>
    <phoneticPr fontId="1" type="noConversion"/>
  </si>
  <si>
    <t>白班：李远功，田怀超
夜班：卢超军，郭志富</t>
    <phoneticPr fontId="1" type="noConversion"/>
  </si>
  <si>
    <r>
      <rPr>
        <sz val="12"/>
        <color theme="1"/>
        <rFont val="宋体"/>
        <family val="3"/>
        <charset val="134"/>
      </rPr>
      <t>开始生产日期：</t>
    </r>
    <phoneticPr fontId="11" type="noConversion"/>
  </si>
  <si>
    <r>
      <rPr>
        <sz val="11"/>
        <color theme="1"/>
        <rFont val="宋体"/>
        <family val="3"/>
        <charset val="134"/>
      </rPr>
      <t>白班：李远功，田怀超
夜班：卢超军，郭志富</t>
    </r>
  </si>
  <si>
    <r>
      <t>25kg/</t>
    </r>
    <r>
      <rPr>
        <sz val="11"/>
        <color theme="1"/>
        <rFont val="宋体"/>
        <family val="3"/>
        <charset val="134"/>
      </rPr>
      <t>袋</t>
    </r>
    <phoneticPr fontId="11" type="noConversion"/>
  </si>
  <si>
    <r>
      <rPr>
        <sz val="12"/>
        <color theme="1"/>
        <rFont val="宋体"/>
        <family val="3"/>
        <charset val="134"/>
      </rPr>
      <t>生产设备编号：</t>
    </r>
    <r>
      <rPr>
        <sz val="12"/>
        <color theme="1"/>
        <rFont val="Arial"/>
        <family val="2"/>
      </rPr>
      <t>AA-EQM-032</t>
    </r>
    <phoneticPr fontId="11" type="noConversion"/>
  </si>
  <si>
    <t>序号</t>
    <phoneticPr fontId="11" type="noConversion"/>
  </si>
  <si>
    <r>
      <rPr>
        <b/>
        <sz val="12"/>
        <color theme="1"/>
        <rFont val="宋体"/>
        <family val="3"/>
        <charset val="134"/>
      </rPr>
      <t>产品编码</t>
    </r>
    <r>
      <rPr>
        <b/>
        <sz val="12"/>
        <color theme="1"/>
        <rFont val="Arial"/>
        <family val="2"/>
      </rPr>
      <t>(</t>
    </r>
    <r>
      <rPr>
        <b/>
        <sz val="12"/>
        <color theme="1"/>
        <rFont val="宋体"/>
        <family val="3"/>
        <charset val="134"/>
      </rPr>
      <t>规格型号</t>
    </r>
    <r>
      <rPr>
        <b/>
        <sz val="12"/>
        <color theme="1"/>
        <rFont val="Arial"/>
        <family val="2"/>
      </rPr>
      <t>)</t>
    </r>
    <phoneticPr fontId="11" type="noConversion"/>
  </si>
  <si>
    <r>
      <rPr>
        <b/>
        <sz val="12"/>
        <color theme="1"/>
        <rFont val="宋体"/>
        <family val="3"/>
        <charset val="134"/>
      </rPr>
      <t>计划产量
（米）</t>
    </r>
    <phoneticPr fontId="11" type="noConversion"/>
  </si>
  <si>
    <r>
      <rPr>
        <b/>
        <sz val="12"/>
        <color theme="1"/>
        <rFont val="宋体"/>
        <family val="3"/>
        <charset val="134"/>
      </rPr>
      <t xml:space="preserve">用料重量
</t>
    </r>
    <r>
      <rPr>
        <b/>
        <sz val="12"/>
        <color theme="1"/>
        <rFont val="Arial"/>
        <family val="2"/>
      </rPr>
      <t>(kg)</t>
    </r>
    <phoneticPr fontId="11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</si>
  <si>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11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</si>
  <si>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11" type="noConversion"/>
  </si>
  <si>
    <t>计划产量（卷）</t>
    <phoneticPr fontId="11" type="noConversion"/>
  </si>
  <si>
    <r>
      <rPr>
        <b/>
        <sz val="12"/>
        <color theme="1"/>
        <rFont val="宋体"/>
        <family val="3"/>
        <charset val="134"/>
      </rPr>
      <t>卷心管
规格</t>
    </r>
    <r>
      <rPr>
        <b/>
        <sz val="12"/>
        <color theme="1"/>
        <rFont val="Arial"/>
        <family val="2"/>
      </rPr>
      <t>mm</t>
    </r>
    <phoneticPr fontId="11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</si>
  <si>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11" type="noConversion"/>
  </si>
  <si>
    <r>
      <t>UP1-TA-760X</t>
    </r>
    <r>
      <rPr>
        <b/>
        <sz val="11"/>
        <color theme="1"/>
        <rFont val="Arial"/>
        <family val="2"/>
      </rPr>
      <t>120</t>
    </r>
    <phoneticPr fontId="1" type="noConversion"/>
  </si>
  <si>
    <r>
      <rPr>
        <sz val="11"/>
        <color theme="1"/>
        <rFont val="宋体"/>
        <family val="3"/>
        <charset val="134"/>
      </rPr>
      <t>合计</t>
    </r>
    <phoneticPr fontId="11" type="noConversion"/>
  </si>
  <si>
    <t>项目</t>
    <phoneticPr fontId="11" type="noConversion"/>
  </si>
  <si>
    <r>
      <rPr>
        <sz val="11"/>
        <color theme="1"/>
        <rFont val="宋体"/>
        <family val="3"/>
        <charset val="134"/>
      </rPr>
      <t>物料代码</t>
    </r>
    <phoneticPr fontId="11" type="noConversion"/>
  </si>
  <si>
    <r>
      <rPr>
        <sz val="11"/>
        <color theme="1"/>
        <rFont val="宋体"/>
        <family val="3"/>
        <charset val="134"/>
      </rPr>
      <t>包装规格</t>
    </r>
    <phoneticPr fontId="11" type="noConversion"/>
  </si>
  <si>
    <t>领料量</t>
    <phoneticPr fontId="11" type="noConversion"/>
  </si>
  <si>
    <r>
      <rPr>
        <sz val="11"/>
        <color theme="1"/>
        <rFont val="宋体"/>
        <family val="3"/>
        <charset val="134"/>
      </rPr>
      <t>负责人</t>
    </r>
    <phoneticPr fontId="11" type="noConversion"/>
  </si>
  <si>
    <t>吹膜</t>
    <phoneticPr fontId="11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</si>
  <si>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内中外层</t>
    </r>
    <phoneticPr fontId="11" type="noConversion"/>
  </si>
  <si>
    <r>
      <t>25kg/</t>
    </r>
    <r>
      <rPr>
        <sz val="11"/>
        <color theme="1"/>
        <rFont val="宋体"/>
        <family val="3"/>
        <charset val="134"/>
      </rPr>
      <t>袋</t>
    </r>
    <phoneticPr fontId="11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</si>
  <si>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内中外层</t>
    </r>
    <phoneticPr fontId="11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</si>
  <si>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11" type="noConversion"/>
  </si>
  <si>
    <r>
      <t>0.6m,0.8m,1.0m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1.2m,1.4m</t>
    </r>
    <phoneticPr fontId="11" type="noConversion"/>
  </si>
  <si>
    <t>包装</t>
    <phoneticPr fontId="11" type="noConversion"/>
  </si>
  <si>
    <r>
      <rPr>
        <sz val="11"/>
        <color theme="1"/>
        <rFont val="宋体"/>
        <family val="3"/>
        <charset val="134"/>
      </rPr>
      <t>标签</t>
    </r>
    <phoneticPr fontId="11" type="noConversion"/>
  </si>
  <si>
    <t>吹膜工序标签</t>
    <phoneticPr fontId="11" type="noConversion"/>
  </si>
  <si>
    <t>内包形式</t>
    <phoneticPr fontId="11" type="noConversion"/>
  </si>
  <si>
    <t>双层洁净包装</t>
    <phoneticPr fontId="11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</si>
  <si>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注：</t>
    </r>
    <phoneticPr fontId="11" type="noConversion"/>
  </si>
  <si>
    <r>
      <rPr>
        <sz val="12"/>
        <color theme="1"/>
        <rFont val="宋体"/>
        <family val="3"/>
        <charset val="134"/>
      </rPr>
      <t>批号末位数字代表膜的厚度，分别为：</t>
    </r>
    <r>
      <rPr>
        <sz val="12"/>
        <color theme="1"/>
        <rFont val="Arial"/>
        <family val="2"/>
      </rPr>
      <t>100µm-1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80µm-2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60µm-3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120µm-4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200µm-5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110µm-6</t>
    </r>
    <phoneticPr fontId="11" type="noConversion"/>
  </si>
  <si>
    <r>
      <t xml:space="preserve">  </t>
    </r>
    <r>
      <rPr>
        <sz val="12"/>
        <color theme="1"/>
        <rFont val="宋体"/>
        <family val="3"/>
        <charset val="134"/>
      </rPr>
      <t>编制人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Arial"/>
        <family val="2"/>
      </rPr>
      <t xml:space="preserve">              </t>
    </r>
    <r>
      <rPr>
        <sz val="12"/>
        <color theme="1"/>
        <rFont val="宋体"/>
        <family val="3"/>
        <charset val="134"/>
      </rPr>
      <t>审批人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宋体"/>
        <family val="3"/>
        <charset val="134"/>
      </rPr>
      <t>接收人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2017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</t>
    </r>
    <phoneticPr fontId="11" type="noConversion"/>
  </si>
  <si>
    <r>
      <rPr>
        <sz val="11"/>
        <color theme="1"/>
        <rFont val="宋体"/>
        <family val="3"/>
        <charset val="134"/>
      </rPr>
      <t>颇尔奥星包装科技（北京）有限责任公司</t>
    </r>
    <phoneticPr fontId="11" type="noConversion"/>
  </si>
  <si>
    <r>
      <rPr>
        <b/>
        <u/>
        <sz val="16"/>
        <color theme="1"/>
        <rFont val="Arial"/>
        <family val="2"/>
      </rPr>
      <t xml:space="preserve"> UP1</t>
    </r>
    <r>
      <rPr>
        <b/>
        <sz val="16"/>
        <color theme="1"/>
        <rFont val="宋体"/>
        <family val="3"/>
        <charset val="134"/>
      </rPr>
      <t>吹膜工序生产指令</t>
    </r>
    <phoneticPr fontId="11" type="noConversion"/>
  </si>
  <si>
    <r>
      <rPr>
        <b/>
        <sz val="12"/>
        <color theme="1"/>
        <rFont val="新宋体"/>
        <family val="3"/>
        <charset val="134"/>
      </rPr>
      <t>产品名称：药品包装用聚乙烯膜（</t>
    </r>
    <r>
      <rPr>
        <b/>
        <sz val="12"/>
        <color theme="1"/>
        <rFont val="Arial"/>
        <family val="2"/>
      </rPr>
      <t>UP1)</t>
    </r>
    <phoneticPr fontId="11" type="noConversion"/>
  </si>
  <si>
    <r>
      <rPr>
        <sz val="12"/>
        <color theme="1"/>
        <rFont val="新宋体"/>
        <family val="3"/>
        <charset val="134"/>
      </rPr>
      <t>生产指令编号：</t>
    </r>
    <phoneticPr fontId="11" type="noConversion"/>
  </si>
  <si>
    <t>E-PEF-2017-009</t>
    <phoneticPr fontId="1" type="noConversion"/>
  </si>
  <si>
    <t>PEF-TA-350X100</t>
    <phoneticPr fontId="1" type="noConversion"/>
  </si>
  <si>
    <t>PEF-TA-370X100</t>
    <phoneticPr fontId="1" type="noConversion"/>
  </si>
  <si>
    <t>370x700</t>
    <phoneticPr fontId="1" type="noConversion"/>
  </si>
  <si>
    <t>350x500</t>
    <phoneticPr fontId="1" type="noConversion"/>
  </si>
  <si>
    <r>
      <rPr>
        <sz val="11"/>
        <color theme="1"/>
        <rFont val="宋体"/>
        <family val="3"/>
        <charset val="134"/>
      </rPr>
      <t>外包装袋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包膜卷</t>
    </r>
    <phoneticPr fontId="1" type="noConversion"/>
  </si>
  <si>
    <r>
      <t>PEF-TA-550X</t>
    </r>
    <r>
      <rPr>
        <b/>
        <sz val="11"/>
        <color theme="1"/>
        <rFont val="Arial"/>
        <family val="2"/>
      </rPr>
      <t>120</t>
    </r>
    <phoneticPr fontId="1" type="noConversion"/>
  </si>
  <si>
    <t>PEF-TA-450X100</t>
    <phoneticPr fontId="1" type="noConversion"/>
  </si>
  <si>
    <t>45x0600</t>
    <phoneticPr fontId="1" type="noConversion"/>
  </si>
  <si>
    <t>白班：卢超军，郭志富
夜班：李远功，田怀超</t>
    <phoneticPr fontId="1" type="noConversion"/>
  </si>
  <si>
    <r>
      <t>2017072003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Arial"/>
        <family val="2"/>
      </rPr>
      <t>2017082401</t>
    </r>
    <phoneticPr fontId="1" type="noConversion"/>
  </si>
  <si>
    <t>PEF-TA-500X100</t>
    <phoneticPr fontId="1" type="noConversion"/>
  </si>
  <si>
    <r>
      <t>2017082402</t>
    </r>
    <r>
      <rPr>
        <sz val="11"/>
        <color theme="1"/>
        <rFont val="宋体"/>
        <family val="3"/>
        <charset val="134"/>
      </rPr>
      <t>；</t>
    </r>
    <phoneticPr fontId="1" type="noConversion"/>
  </si>
  <si>
    <t>PEF-TA-400X100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</si>
</sst>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_ "/>
    <numFmt numFmtId="178" formatCode="[$-F800]dddd\,\ mmmm\ dd\,\ yyyy"/>
    <numFmt numFmtId="179" formatCode="0_);[Red]\(0\)"/>
  </numFmts>
  <fonts count="2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2"/>
    </font>
    <font>
      <b/>
      <sz val="18"/>
      <color theme="1"/>
      <name val="Arial"/>
      <family val="2"/>
    </font>
    <font>
      <b/>
      <u/>
      <sz val="18"/>
      <color theme="1"/>
      <name val="Arial"/>
      <family val="2"/>
    </font>
    <font>
      <b/>
      <sz val="18"/>
      <color theme="1"/>
      <name val="宋体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178" fontId="0" fillId="0" borderId="0"/>
    <xf numFmtId="178" fontId="10" fillId="0" borderId="0">
      <alignment vertical="center"/>
    </xf>
  </cellStyleXfs>
  <cellXfs count="347">
    <xf numFmtId="178" fontId="0" fillId="0" borderId="0" xfId="0"/>
    <xf numFmtId="178" fontId="3" fillId="0" borderId="2" xfId="0" applyFont="1" applyBorder="1" applyAlignment="1">
      <alignment vertical="center"/>
    </xf>
    <xf numFmtId="178" fontId="3" fillId="0" borderId="2" xfId="0" applyFont="1" applyBorder="1" applyAlignment="1">
      <alignment horizontal="right" vertical="center"/>
    </xf>
    <xf numFmtId="178" fontId="3" fillId="0" borderId="0" xfId="0" applyFont="1" applyAlignment="1">
      <alignment vertical="center"/>
    </xf>
    <xf numFmtId="178" fontId="3" fillId="0" borderId="1" xfId="0" applyFont="1" applyBorder="1" applyAlignment="1">
      <alignment horizontal="left" vertical="center"/>
    </xf>
    <xf numFmtId="178" fontId="3" fillId="0" borderId="1" xfId="0" applyFont="1" applyBorder="1" applyAlignment="1">
      <alignment horizontal="center" vertical="center"/>
    </xf>
    <xf numFmtId="178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178" fontId="3" fillId="0" borderId="1" xfId="0" applyFont="1" applyFill="1" applyBorder="1" applyAlignment="1">
      <alignment horizontal="center" vertical="center"/>
    </xf>
    <xf numFmtId="178" fontId="4" fillId="0" borderId="1" xfId="0" applyFont="1" applyBorder="1" applyAlignment="1">
      <alignment horizontal="center" vertical="center"/>
    </xf>
    <xf numFmtId="178" fontId="5" fillId="0" borderId="1" xfId="0" applyFont="1" applyBorder="1" applyAlignment="1">
      <alignment horizontal="center" vertical="center" wrapText="1"/>
    </xf>
    <xf numFmtId="178" fontId="4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8" fontId="3" fillId="0" borderId="3" xfId="0" applyFont="1" applyFill="1" applyBorder="1" applyAlignment="1">
      <alignment horizontal="left" vertical="center"/>
    </xf>
    <xf numFmtId="178" fontId="9" fillId="0" borderId="5" xfId="0" applyFont="1" applyFill="1" applyBorder="1" applyAlignment="1">
      <alignment horizontal="left" vertical="center"/>
    </xf>
    <xf numFmtId="178" fontId="3" fillId="0" borderId="0" xfId="0" applyFont="1" applyFill="1" applyAlignment="1">
      <alignment vertical="center"/>
    </xf>
    <xf numFmtId="178" fontId="3" fillId="0" borderId="2" xfId="1" applyFont="1" applyBorder="1" applyAlignment="1">
      <alignment vertical="center"/>
    </xf>
    <xf numFmtId="178" fontId="3" fillId="0" borderId="2" xfId="1" applyFont="1" applyBorder="1">
      <alignment vertical="center"/>
    </xf>
    <xf numFmtId="178" fontId="3" fillId="0" borderId="2" xfId="1" applyFont="1" applyBorder="1" applyAlignment="1">
      <alignment horizontal="right" vertical="center"/>
    </xf>
    <xf numFmtId="178" fontId="3" fillId="0" borderId="0" xfId="1" applyFont="1">
      <alignment vertical="center"/>
    </xf>
    <xf numFmtId="178" fontId="15" fillId="0" borderId="0" xfId="1" applyFont="1" applyAlignment="1">
      <alignment vertical="center"/>
    </xf>
    <xf numFmtId="49" fontId="16" fillId="0" borderId="26" xfId="1" applyNumberFormat="1" applyFont="1" applyFill="1" applyBorder="1" applyAlignment="1">
      <alignment horizontal="center" vertical="center" wrapText="1"/>
    </xf>
    <xf numFmtId="49" fontId="16" fillId="0" borderId="27" xfId="1" applyNumberFormat="1" applyFont="1" applyFill="1" applyBorder="1" applyAlignment="1">
      <alignment horizontal="center" vertical="center" wrapText="1"/>
    </xf>
    <xf numFmtId="178" fontId="16" fillId="0" borderId="27" xfId="1" applyFont="1" applyFill="1" applyBorder="1" applyAlignment="1">
      <alignment horizontal="center" vertical="center" wrapText="1"/>
    </xf>
    <xf numFmtId="179" fontId="16" fillId="0" borderId="19" xfId="1" applyNumberFormat="1" applyFont="1" applyFill="1" applyBorder="1" applyAlignment="1">
      <alignment horizontal="center" vertical="center" wrapText="1"/>
    </xf>
    <xf numFmtId="178" fontId="3" fillId="0" borderId="28" xfId="1" applyFont="1" applyFill="1" applyBorder="1" applyAlignment="1">
      <alignment horizontal="center" vertical="center"/>
    </xf>
    <xf numFmtId="58" fontId="3" fillId="0" borderId="3" xfId="1" applyNumberFormat="1" applyFont="1" applyFill="1" applyBorder="1" applyAlignment="1">
      <alignment horizontal="left" vertical="center" indent="1"/>
    </xf>
    <xf numFmtId="178" fontId="3" fillId="0" borderId="29" xfId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176" fontId="3" fillId="0" borderId="3" xfId="1" applyNumberFormat="1" applyFont="1" applyFill="1" applyBorder="1" applyAlignment="1">
      <alignment horizontal="center" vertical="center"/>
    </xf>
    <xf numFmtId="176" fontId="3" fillId="0" borderId="3" xfId="1" applyNumberFormat="1" applyFont="1" applyFill="1" applyBorder="1" applyAlignment="1">
      <alignment horizontal="left" vertical="center"/>
    </xf>
    <xf numFmtId="49" fontId="3" fillId="0" borderId="30" xfId="1" applyNumberFormat="1" applyFont="1" applyFill="1" applyBorder="1" applyAlignment="1">
      <alignment vertical="center" wrapText="1"/>
    </xf>
    <xf numFmtId="178" fontId="3" fillId="0" borderId="0" xfId="1" applyFont="1" applyFill="1" applyAlignment="1">
      <alignment vertical="center"/>
    </xf>
    <xf numFmtId="178" fontId="3" fillId="0" borderId="3" xfId="1" applyFont="1" applyFill="1" applyBorder="1">
      <alignment vertical="center"/>
    </xf>
    <xf numFmtId="178" fontId="3" fillId="0" borderId="31" xfId="1" applyFont="1" applyBorder="1" applyAlignment="1">
      <alignment horizontal="center" vertical="center"/>
    </xf>
    <xf numFmtId="49" fontId="3" fillId="0" borderId="23" xfId="1" applyNumberFormat="1" applyFont="1" applyBorder="1" applyAlignment="1">
      <alignment vertical="center" wrapText="1"/>
    </xf>
    <xf numFmtId="176" fontId="3" fillId="0" borderId="24" xfId="1" applyNumberFormat="1" applyFont="1" applyBorder="1" applyAlignment="1">
      <alignment horizontal="center" vertical="center"/>
    </xf>
    <xf numFmtId="176" fontId="3" fillId="0" borderId="22" xfId="1" applyNumberFormat="1" applyFont="1" applyBorder="1" applyAlignment="1">
      <alignment horizontal="center" vertical="center"/>
    </xf>
    <xf numFmtId="49" fontId="3" fillId="0" borderId="25" xfId="1" applyNumberFormat="1" applyFont="1" applyBorder="1" applyAlignment="1">
      <alignment vertical="center"/>
    </xf>
    <xf numFmtId="178" fontId="3" fillId="0" borderId="0" xfId="1" applyFont="1" applyAlignment="1">
      <alignment vertical="center"/>
    </xf>
    <xf numFmtId="178" fontId="3" fillId="0" borderId="26" xfId="1" applyFont="1" applyBorder="1" applyAlignment="1">
      <alignment horizontal="center" vertical="center"/>
    </xf>
    <xf numFmtId="178" fontId="3" fillId="0" borderId="19" xfId="1" applyFont="1" applyBorder="1" applyAlignment="1">
      <alignment horizontal="center" vertical="center"/>
    </xf>
    <xf numFmtId="178" fontId="3" fillId="0" borderId="6" xfId="1" applyFont="1" applyBorder="1" applyAlignment="1">
      <alignment horizontal="center" vertical="center" wrapText="1"/>
    </xf>
    <xf numFmtId="178" fontId="3" fillId="0" borderId="6" xfId="1" applyFont="1" applyBorder="1" applyAlignment="1">
      <alignment horizontal="center" vertical="center"/>
    </xf>
    <xf numFmtId="176" fontId="3" fillId="0" borderId="8" xfId="1" applyNumberFormat="1" applyFont="1" applyFill="1" applyBorder="1" applyAlignment="1">
      <alignment horizontal="right" vertical="center" wrapText="1"/>
    </xf>
    <xf numFmtId="178" fontId="3" fillId="0" borderId="10" xfId="1" applyFont="1" applyFill="1" applyBorder="1" applyAlignment="1">
      <alignment horizontal="left" vertical="center" wrapText="1"/>
    </xf>
    <xf numFmtId="176" fontId="3" fillId="0" borderId="3" xfId="1" applyNumberFormat="1" applyFont="1" applyFill="1" applyBorder="1" applyAlignment="1">
      <alignment horizontal="right" vertical="center" wrapText="1"/>
    </xf>
    <xf numFmtId="178" fontId="3" fillId="0" borderId="1" xfId="1" applyFont="1" applyFill="1" applyBorder="1" applyAlignment="1">
      <alignment horizontal="center" vertical="center"/>
    </xf>
    <xf numFmtId="178" fontId="3" fillId="0" borderId="3" xfId="1" applyFont="1" applyFill="1" applyBorder="1" applyAlignment="1">
      <alignment horizontal="left" vertical="center" indent="1"/>
    </xf>
    <xf numFmtId="178" fontId="3" fillId="0" borderId="5" xfId="1" applyFont="1" applyFill="1" applyBorder="1" applyAlignment="1">
      <alignment horizontal="left" vertical="center" indent="1"/>
    </xf>
    <xf numFmtId="178" fontId="15" fillId="0" borderId="21" xfId="1" applyFont="1" applyBorder="1" applyAlignment="1">
      <alignment horizontal="left" vertical="top"/>
    </xf>
    <xf numFmtId="179" fontId="16" fillId="0" borderId="27" xfId="1" applyNumberFormat="1" applyFont="1" applyFill="1" applyBorder="1" applyAlignment="1">
      <alignment horizontal="center" vertical="center" wrapText="1"/>
    </xf>
    <xf numFmtId="49" fontId="3" fillId="0" borderId="24" xfId="1" applyNumberFormat="1" applyFont="1" applyBorder="1" applyAlignment="1">
      <alignment vertical="center" wrapText="1"/>
    </xf>
    <xf numFmtId="178" fontId="3" fillId="0" borderId="27" xfId="1" applyFont="1" applyBorder="1" applyAlignment="1">
      <alignment horizontal="center" vertical="center"/>
    </xf>
    <xf numFmtId="178" fontId="3" fillId="0" borderId="5" xfId="0" applyFont="1" applyFill="1" applyBorder="1" applyAlignment="1">
      <alignment horizontal="left" vertical="center"/>
    </xf>
    <xf numFmtId="178" fontId="3" fillId="0" borderId="1" xfId="0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177" fontId="3" fillId="0" borderId="24" xfId="1" applyNumberFormat="1" applyFont="1" applyBorder="1" applyAlignment="1">
      <alignment horizontal="center" vertical="center"/>
    </xf>
    <xf numFmtId="178" fontId="3" fillId="0" borderId="5" xfId="1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right" vertical="center"/>
    </xf>
    <xf numFmtId="178" fontId="3" fillId="0" borderId="5" xfId="0" applyFont="1" applyBorder="1" applyAlignment="1">
      <alignment horizontal="left" vertical="center"/>
    </xf>
    <xf numFmtId="178" fontId="3" fillId="0" borderId="3" xfId="0" applyFont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3" fillId="0" borderId="3" xfId="0" applyFont="1" applyBorder="1" applyAlignment="1">
      <alignment horizontal="left" vertical="center"/>
    </xf>
    <xf numFmtId="178" fontId="9" fillId="0" borderId="3" xfId="0" applyFont="1" applyBorder="1" applyAlignment="1">
      <alignment horizontal="left" vertical="center"/>
    </xf>
    <xf numFmtId="178" fontId="3" fillId="0" borderId="3" xfId="0" applyFont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3" fillId="0" borderId="3" xfId="0" applyFont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3" fillId="2" borderId="1" xfId="0" applyFont="1" applyFill="1" applyBorder="1" applyAlignment="1">
      <alignment horizontal="left" vertical="center"/>
    </xf>
    <xf numFmtId="178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8" fontId="3" fillId="4" borderId="1" xfId="0" applyFont="1" applyFill="1" applyBorder="1" applyAlignment="1">
      <alignment horizontal="left" vertical="center"/>
    </xf>
    <xf numFmtId="178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8" fontId="3" fillId="0" borderId="1" xfId="0" applyFont="1" applyFill="1" applyBorder="1" applyAlignment="1">
      <alignment horizontal="left" vertical="center"/>
    </xf>
    <xf numFmtId="178" fontId="9" fillId="0" borderId="3" xfId="0" applyFont="1" applyFill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3" fillId="0" borderId="3" xfId="0" applyFont="1" applyBorder="1" applyAlignment="1">
      <alignment horizontal="left" vertical="center"/>
    </xf>
    <xf numFmtId="178" fontId="4" fillId="0" borderId="1" xfId="0" applyFont="1" applyFill="1" applyBorder="1" applyAlignment="1">
      <alignment horizontal="center" vertical="center"/>
    </xf>
    <xf numFmtId="178" fontId="3" fillId="0" borderId="1" xfId="1" applyFont="1" applyFill="1" applyBorder="1" applyAlignment="1">
      <alignment horizontal="center" vertical="center"/>
    </xf>
    <xf numFmtId="178" fontId="3" fillId="6" borderId="1" xfId="0" applyFont="1" applyFill="1" applyBorder="1" applyAlignment="1">
      <alignment horizontal="center" vertical="center"/>
    </xf>
    <xf numFmtId="178" fontId="3" fillId="7" borderId="1" xfId="0" applyFont="1" applyFill="1" applyBorder="1" applyAlignment="1">
      <alignment horizontal="left" vertical="center"/>
    </xf>
    <xf numFmtId="178" fontId="3" fillId="0" borderId="3" xfId="0" applyFont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9" fillId="5" borderId="1" xfId="0" applyFont="1" applyFill="1" applyBorder="1" applyAlignment="1">
      <alignment horizontal="center" vertical="center"/>
    </xf>
    <xf numFmtId="178" fontId="3" fillId="5" borderId="1" xfId="0" applyFont="1" applyFill="1" applyBorder="1" applyAlignment="1">
      <alignment horizontal="center" vertical="center"/>
    </xf>
    <xf numFmtId="178" fontId="3" fillId="3" borderId="1" xfId="0" applyFont="1" applyFill="1" applyBorder="1" applyAlignment="1">
      <alignment horizontal="center" vertical="center"/>
    </xf>
    <xf numFmtId="178" fontId="3" fillId="0" borderId="3" xfId="0" applyFont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3" fillId="0" borderId="3" xfId="0" applyFont="1" applyBorder="1" applyAlignment="1">
      <alignment horizontal="left" vertical="center"/>
    </xf>
    <xf numFmtId="178" fontId="3" fillId="0" borderId="3" xfId="0" applyFont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3" fillId="8" borderId="1" xfId="0" applyFont="1" applyFill="1" applyBorder="1" applyAlignment="1">
      <alignment horizontal="center" vertical="center"/>
    </xf>
    <xf numFmtId="178" fontId="3" fillId="8" borderId="1" xfId="0" applyFont="1" applyFill="1" applyBorder="1" applyAlignment="1">
      <alignment horizontal="left" vertical="center"/>
    </xf>
    <xf numFmtId="176" fontId="3" fillId="8" borderId="1" xfId="0" applyNumberFormat="1" applyFont="1" applyFill="1" applyBorder="1" applyAlignment="1">
      <alignment horizontal="center" vertical="center"/>
    </xf>
    <xf numFmtId="178" fontId="9" fillId="8" borderId="3" xfId="0" applyFont="1" applyFill="1" applyBorder="1" applyAlignment="1">
      <alignment horizontal="left" vertical="center"/>
    </xf>
    <xf numFmtId="178" fontId="3" fillId="8" borderId="5" xfId="0" applyFont="1" applyFill="1" applyBorder="1" applyAlignment="1">
      <alignment horizontal="left" vertical="center"/>
    </xf>
    <xf numFmtId="178" fontId="3" fillId="2" borderId="3" xfId="0" applyFont="1" applyFill="1" applyBorder="1" applyAlignment="1">
      <alignment horizontal="left" vertical="center"/>
    </xf>
    <xf numFmtId="178" fontId="3" fillId="2" borderId="5" xfId="0" applyFont="1" applyFill="1" applyBorder="1" applyAlignment="1">
      <alignment horizontal="left" vertical="center"/>
    </xf>
    <xf numFmtId="178" fontId="3" fillId="2" borderId="0" xfId="0" applyFont="1" applyFill="1" applyAlignment="1">
      <alignment vertical="center"/>
    </xf>
    <xf numFmtId="49" fontId="16" fillId="0" borderId="27" xfId="1" applyNumberFormat="1" applyFont="1" applyFill="1" applyBorder="1" applyAlignment="1">
      <alignment horizontal="center" vertical="center" wrapText="1"/>
    </xf>
    <xf numFmtId="178" fontId="3" fillId="0" borderId="19" xfId="1" applyFont="1" applyBorder="1" applyAlignment="1">
      <alignment horizontal="center" vertical="center"/>
    </xf>
    <xf numFmtId="178" fontId="3" fillId="0" borderId="5" xfId="1" applyFont="1" applyFill="1" applyBorder="1" applyAlignment="1">
      <alignment horizontal="left" vertical="center" wrapText="1"/>
    </xf>
    <xf numFmtId="176" fontId="3" fillId="0" borderId="8" xfId="1" applyNumberFormat="1" applyFont="1" applyFill="1" applyBorder="1" applyAlignment="1">
      <alignment horizontal="right" vertical="center" wrapText="1"/>
    </xf>
    <xf numFmtId="178" fontId="3" fillId="0" borderId="10" xfId="1" applyFont="1" applyFill="1" applyBorder="1" applyAlignment="1">
      <alignment horizontal="left" vertical="center" wrapText="1"/>
    </xf>
    <xf numFmtId="178" fontId="3" fillId="0" borderId="1" xfId="1" applyFont="1" applyFill="1" applyBorder="1" applyAlignment="1">
      <alignment horizontal="center" vertical="center"/>
    </xf>
    <xf numFmtId="178" fontId="3" fillId="0" borderId="1" xfId="1" applyFont="1" applyFill="1" applyBorder="1" applyAlignment="1">
      <alignment horizontal="center" vertical="center"/>
    </xf>
    <xf numFmtId="176" fontId="3" fillId="0" borderId="3" xfId="1" quotePrefix="1" applyNumberFormat="1" applyFont="1" applyFill="1" applyBorder="1" applyAlignment="1">
      <alignment horizontal="right" vertical="center" wrapText="1"/>
    </xf>
    <xf numFmtId="178" fontId="3" fillId="0" borderId="3" xfId="1" quotePrefix="1" applyFont="1" applyFill="1" applyBorder="1" applyAlignment="1">
      <alignment horizontal="right" vertical="center"/>
    </xf>
    <xf numFmtId="178" fontId="3" fillId="0" borderId="1" xfId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left" vertical="center"/>
    </xf>
    <xf numFmtId="0" fontId="3" fillId="2" borderId="5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Alignmen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2" xfId="1" applyNumberFormat="1" applyFont="1" applyBorder="1">
      <alignment vertical="center"/>
    </xf>
    <xf numFmtId="0" fontId="3" fillId="0" borderId="2" xfId="1" applyNumberFormat="1" applyFont="1" applyBorder="1" applyAlignment="1">
      <alignment vertical="center"/>
    </xf>
    <xf numFmtId="0" fontId="3" fillId="0" borderId="2" xfId="1" applyNumberFormat="1" applyFont="1" applyBorder="1" applyAlignment="1">
      <alignment horizontal="right" vertical="center"/>
    </xf>
    <xf numFmtId="0" fontId="3" fillId="0" borderId="0" xfId="1" applyNumberFormat="1" applyFont="1">
      <alignment vertical="center"/>
    </xf>
    <xf numFmtId="0" fontId="15" fillId="0" borderId="0" xfId="1" applyNumberFormat="1" applyFont="1" applyAlignment="1">
      <alignment vertical="center"/>
    </xf>
    <xf numFmtId="0" fontId="16" fillId="0" borderId="26" xfId="1" applyNumberFormat="1" applyFont="1" applyFill="1" applyBorder="1" applyAlignment="1">
      <alignment horizontal="center" vertical="center" wrapText="1"/>
    </xf>
    <xf numFmtId="0" fontId="16" fillId="0" borderId="27" xfId="1" applyNumberFormat="1" applyFont="1" applyFill="1" applyBorder="1" applyAlignment="1">
      <alignment horizontal="center" vertical="center" wrapText="1"/>
    </xf>
    <xf numFmtId="0" fontId="16" fillId="0" borderId="19" xfId="1" applyNumberFormat="1" applyFont="1" applyFill="1" applyBorder="1" applyAlignment="1">
      <alignment horizontal="center" vertical="center" wrapText="1"/>
    </xf>
    <xf numFmtId="0" fontId="3" fillId="0" borderId="28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>
      <alignment vertical="center"/>
    </xf>
    <xf numFmtId="0" fontId="3" fillId="0" borderId="4" xfId="1" applyNumberFormat="1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15" fillId="3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left" vertical="center"/>
    </xf>
    <xf numFmtId="0" fontId="3" fillId="0" borderId="30" xfId="1" applyNumberFormat="1" applyFont="1" applyFill="1" applyBorder="1" applyAlignment="1">
      <alignment horizontal="right" vertical="center" wrapText="1"/>
    </xf>
    <xf numFmtId="0" fontId="3" fillId="0" borderId="0" xfId="1" applyNumberFormat="1" applyFont="1" applyFill="1" applyAlignment="1">
      <alignment vertical="center"/>
    </xf>
    <xf numFmtId="0" fontId="3" fillId="0" borderId="4" xfId="1" applyNumberFormat="1" applyFont="1" applyFill="1" applyBorder="1">
      <alignment vertical="center"/>
    </xf>
    <xf numFmtId="0" fontId="3" fillId="0" borderId="5" xfId="1" applyNumberFormat="1" applyFont="1" applyFill="1" applyBorder="1" applyAlignment="1">
      <alignment horizontal="center" vertical="center"/>
    </xf>
    <xf numFmtId="0" fontId="3" fillId="0" borderId="31" xfId="1" applyNumberFormat="1" applyFont="1" applyBorder="1" applyAlignment="1">
      <alignment horizontal="center" vertical="center"/>
    </xf>
    <xf numFmtId="0" fontId="16" fillId="0" borderId="24" xfId="1" applyNumberFormat="1" applyFont="1" applyBorder="1" applyAlignment="1">
      <alignment horizontal="center" vertical="center"/>
    </xf>
    <xf numFmtId="0" fontId="3" fillId="0" borderId="24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horizontal="center" vertical="center"/>
    </xf>
    <xf numFmtId="0" fontId="3" fillId="0" borderId="25" xfId="1" applyNumberFormat="1" applyFont="1" applyBorder="1" applyAlignment="1">
      <alignment horizontal="right" vertical="center"/>
    </xf>
    <xf numFmtId="0" fontId="3" fillId="0" borderId="0" xfId="1" applyNumberFormat="1" applyFont="1" applyAlignment="1">
      <alignment vertical="center"/>
    </xf>
    <xf numFmtId="0" fontId="3" fillId="0" borderId="26" xfId="1" applyNumberFormat="1" applyFont="1" applyBorder="1" applyAlignment="1">
      <alignment horizontal="center" vertical="center"/>
    </xf>
    <xf numFmtId="0" fontId="3" fillId="0" borderId="19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right" vertical="center" wrapText="1"/>
    </xf>
    <xf numFmtId="0" fontId="3" fillId="0" borderId="5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left" vertical="center" indent="1"/>
    </xf>
    <xf numFmtId="0" fontId="3" fillId="0" borderId="5" xfId="1" applyNumberFormat="1" applyFont="1" applyFill="1" applyBorder="1" applyAlignment="1">
      <alignment horizontal="left" vertical="center" indent="1"/>
    </xf>
    <xf numFmtId="0" fontId="15" fillId="0" borderId="21" xfId="1" applyNumberFormat="1" applyFont="1" applyBorder="1" applyAlignment="1">
      <alignment horizontal="left" vertical="center" wrapText="1"/>
    </xf>
    <xf numFmtId="0" fontId="15" fillId="0" borderId="0" xfId="1" applyNumberFormat="1" applyFont="1" applyAlignment="1">
      <alignment horizontal="right" vertical="center"/>
    </xf>
    <xf numFmtId="0" fontId="16" fillId="0" borderId="27" xfId="1" applyNumberFormat="1" applyFont="1" applyFill="1" applyBorder="1" applyAlignment="1">
      <alignment horizontal="center" vertical="center" wrapText="1"/>
    </xf>
    <xf numFmtId="0" fontId="3" fillId="0" borderId="19" xfId="1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8" fontId="3" fillId="0" borderId="3" xfId="0" applyFont="1" applyBorder="1" applyAlignment="1">
      <alignment horizontal="left" vertical="center"/>
    </xf>
    <xf numFmtId="178" fontId="3" fillId="0" borderId="4" xfId="0" applyFont="1" applyBorder="1" applyAlignment="1">
      <alignment horizontal="left" vertical="center"/>
    </xf>
    <xf numFmtId="178" fontId="3" fillId="0" borderId="5" xfId="0" applyFont="1" applyBorder="1" applyAlignment="1">
      <alignment horizontal="left" vertical="center"/>
    </xf>
    <xf numFmtId="178" fontId="3" fillId="0" borderId="3" xfId="0" applyFont="1" applyBorder="1" applyAlignment="1">
      <alignment horizontal="left" vertical="center" wrapText="1"/>
    </xf>
    <xf numFmtId="178" fontId="3" fillId="0" borderId="6" xfId="0" applyFont="1" applyBorder="1" applyAlignment="1">
      <alignment horizontal="center" vertical="center"/>
    </xf>
    <xf numFmtId="178" fontId="3" fillId="0" borderId="7" xfId="0" applyFont="1" applyBorder="1" applyAlignment="1">
      <alignment horizontal="center" vertical="center"/>
    </xf>
    <xf numFmtId="178" fontId="3" fillId="0" borderId="3" xfId="0" applyFont="1" applyBorder="1" applyAlignment="1">
      <alignment horizontal="center" vertical="center"/>
    </xf>
    <xf numFmtId="178" fontId="3" fillId="0" borderId="4" xfId="0" applyFont="1" applyBorder="1" applyAlignment="1">
      <alignment horizontal="center" vertical="center"/>
    </xf>
    <xf numFmtId="178" fontId="3" fillId="0" borderId="5" xfId="0" applyFont="1" applyBorder="1" applyAlignment="1">
      <alignment horizontal="center" vertical="center"/>
    </xf>
    <xf numFmtId="178" fontId="3" fillId="0" borderId="13" xfId="0" applyFont="1" applyBorder="1" applyAlignment="1">
      <alignment horizontal="center" vertical="center"/>
    </xf>
    <xf numFmtId="178" fontId="3" fillId="0" borderId="8" xfId="0" applyFont="1" applyBorder="1" applyAlignment="1">
      <alignment horizontal="left" vertical="center" wrapText="1"/>
    </xf>
    <xf numFmtId="178" fontId="3" fillId="0" borderId="9" xfId="0" applyFont="1" applyBorder="1" applyAlignment="1">
      <alignment horizontal="left" vertical="center"/>
    </xf>
    <xf numFmtId="178" fontId="3" fillId="0" borderId="10" xfId="0" applyFont="1" applyBorder="1" applyAlignment="1">
      <alignment horizontal="left" vertical="center"/>
    </xf>
    <xf numFmtId="178" fontId="3" fillId="0" borderId="11" xfId="0" applyFont="1" applyBorder="1" applyAlignment="1">
      <alignment horizontal="left" vertical="center"/>
    </xf>
    <xf numFmtId="178" fontId="3" fillId="0" borderId="2" xfId="0" applyFont="1" applyBorder="1" applyAlignment="1">
      <alignment horizontal="left" vertical="center"/>
    </xf>
    <xf numFmtId="178" fontId="3" fillId="0" borderId="12" xfId="0" applyFont="1" applyBorder="1" applyAlignment="1">
      <alignment horizontal="left" vertical="center"/>
    </xf>
    <xf numFmtId="178" fontId="3" fillId="0" borderId="10" xfId="0" applyFont="1" applyBorder="1" applyAlignment="1">
      <alignment horizontal="left" vertical="center" wrapText="1"/>
    </xf>
    <xf numFmtId="178" fontId="3" fillId="0" borderId="14" xfId="0" applyFont="1" applyBorder="1" applyAlignment="1">
      <alignment horizontal="left" vertical="center" wrapText="1"/>
    </xf>
    <xf numFmtId="178" fontId="3" fillId="0" borderId="15" xfId="0" applyFont="1" applyBorder="1" applyAlignment="1">
      <alignment horizontal="left" vertical="center" wrapText="1"/>
    </xf>
    <xf numFmtId="178" fontId="3" fillId="0" borderId="11" xfId="0" applyFont="1" applyBorder="1" applyAlignment="1">
      <alignment horizontal="left" vertical="center" wrapText="1"/>
    </xf>
    <xf numFmtId="178" fontId="3" fillId="0" borderId="12" xfId="0" applyFont="1" applyBorder="1" applyAlignment="1">
      <alignment horizontal="left" vertical="center" wrapText="1"/>
    </xf>
    <xf numFmtId="178" fontId="4" fillId="0" borderId="3" xfId="0" applyFont="1" applyBorder="1" applyAlignment="1">
      <alignment horizontal="center" vertical="center"/>
    </xf>
    <xf numFmtId="178" fontId="4" fillId="0" borderId="4" xfId="0" applyFont="1" applyBorder="1" applyAlignment="1">
      <alignment horizontal="center" vertical="center"/>
    </xf>
    <xf numFmtId="178" fontId="4" fillId="0" borderId="5" xfId="0" applyFont="1" applyBorder="1" applyAlignment="1">
      <alignment horizontal="center" vertical="center"/>
    </xf>
    <xf numFmtId="178" fontId="6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178" fontId="3" fillId="0" borderId="4" xfId="0" applyNumberFormat="1" applyFont="1" applyBorder="1" applyAlignment="1">
      <alignment horizontal="left" vertical="center"/>
    </xf>
    <xf numFmtId="178" fontId="3" fillId="0" borderId="5" xfId="0" applyNumberFormat="1" applyFont="1" applyBorder="1" applyAlignment="1">
      <alignment horizontal="left" vertical="center"/>
    </xf>
    <xf numFmtId="178" fontId="15" fillId="0" borderId="36" xfId="1" applyFont="1" applyBorder="1" applyAlignment="1">
      <alignment horizontal="left" vertical="center" wrapText="1"/>
    </xf>
    <xf numFmtId="178" fontId="15" fillId="0" borderId="37" xfId="1" applyFont="1" applyBorder="1" applyAlignment="1">
      <alignment horizontal="left" vertical="center" wrapText="1"/>
    </xf>
    <xf numFmtId="178" fontId="15" fillId="0" borderId="38" xfId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15" fillId="0" borderId="36" xfId="1" applyNumberFormat="1" applyFont="1" applyBorder="1" applyAlignment="1">
      <alignment horizontal="left" vertical="center" wrapText="1"/>
    </xf>
    <xf numFmtId="0" fontId="15" fillId="0" borderId="37" xfId="1" applyNumberFormat="1" applyFont="1" applyBorder="1" applyAlignment="1">
      <alignment horizontal="left" vertical="center" wrapText="1"/>
    </xf>
    <xf numFmtId="0" fontId="15" fillId="0" borderId="38" xfId="1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>
      <alignment horizontal="left" vertical="center"/>
    </xf>
    <xf numFmtId="0" fontId="3" fillId="0" borderId="11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12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 wrapText="1"/>
    </xf>
    <xf numFmtId="0" fontId="3" fillId="0" borderId="10" xfId="0" applyNumberFormat="1" applyFont="1" applyBorder="1" applyAlignment="1">
      <alignment horizontal="left" vertical="center" wrapText="1"/>
    </xf>
    <xf numFmtId="0" fontId="3" fillId="0" borderId="14" xfId="0" applyNumberFormat="1" applyFont="1" applyBorder="1" applyAlignment="1">
      <alignment horizontal="left" vertical="center" wrapText="1"/>
    </xf>
    <xf numFmtId="0" fontId="3" fillId="0" borderId="15" xfId="0" applyNumberFormat="1" applyFont="1" applyBorder="1" applyAlignment="1">
      <alignment horizontal="left" vertical="center" wrapText="1"/>
    </xf>
    <xf numFmtId="0" fontId="3" fillId="0" borderId="11" xfId="0" applyNumberFormat="1" applyFont="1" applyBorder="1" applyAlignment="1">
      <alignment horizontal="left" vertical="center" wrapText="1"/>
    </xf>
    <xf numFmtId="0" fontId="3" fillId="0" borderId="12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2" fillId="0" borderId="0" xfId="1" applyNumberFormat="1" applyFont="1" applyBorder="1" applyAlignment="1">
      <alignment horizontal="center" vertical="center"/>
    </xf>
    <xf numFmtId="0" fontId="16" fillId="0" borderId="16" xfId="1" applyNumberFormat="1" applyFont="1" applyFill="1" applyBorder="1" applyAlignment="1">
      <alignment horizontal="center" vertical="center" wrapText="1"/>
    </xf>
    <xf numFmtId="0" fontId="16" fillId="0" borderId="17" xfId="1" applyNumberFormat="1" applyFont="1" applyFill="1" applyBorder="1" applyAlignment="1">
      <alignment horizontal="center" vertical="center" wrapText="1"/>
    </xf>
    <xf numFmtId="0" fontId="16" fillId="0" borderId="18" xfId="1" applyNumberFormat="1" applyFont="1" applyFill="1" applyBorder="1" applyAlignment="1">
      <alignment horizontal="center" vertical="center" wrapText="1"/>
    </xf>
    <xf numFmtId="0" fontId="18" fillId="0" borderId="19" xfId="1" applyNumberFormat="1" applyFont="1" applyFill="1" applyBorder="1" applyAlignment="1">
      <alignment horizontal="right" vertical="center" wrapText="1"/>
    </xf>
    <xf numFmtId="0" fontId="15" fillId="0" borderId="17" xfId="1" applyNumberFormat="1" applyFont="1" applyFill="1" applyBorder="1" applyAlignment="1">
      <alignment horizontal="right" vertical="center" wrapText="1"/>
    </xf>
    <xf numFmtId="0" fontId="15" fillId="0" borderId="17" xfId="1" applyNumberFormat="1" applyFont="1" applyFill="1" applyBorder="1" applyAlignment="1">
      <alignment horizontal="left" vertical="center" wrapText="1"/>
    </xf>
    <xf numFmtId="0" fontId="15" fillId="0" borderId="20" xfId="1" applyNumberFormat="1" applyFont="1" applyFill="1" applyBorder="1" applyAlignment="1">
      <alignment horizontal="left" vertical="center" wrapText="1"/>
    </xf>
    <xf numFmtId="0" fontId="15" fillId="0" borderId="21" xfId="1" applyNumberFormat="1" applyFont="1" applyFill="1" applyBorder="1" applyAlignment="1">
      <alignment horizontal="center" vertical="center" wrapText="1"/>
    </xf>
    <xf numFmtId="0" fontId="15" fillId="0" borderId="22" xfId="1" applyNumberFormat="1" applyFont="1" applyFill="1" applyBorder="1" applyAlignment="1">
      <alignment horizontal="center" vertical="center" wrapText="1"/>
    </xf>
    <xf numFmtId="0" fontId="15" fillId="0" borderId="23" xfId="1" applyNumberFormat="1" applyFont="1" applyFill="1" applyBorder="1" applyAlignment="1">
      <alignment horizontal="center" vertical="center" wrapText="1"/>
    </xf>
    <xf numFmtId="0" fontId="15" fillId="0" borderId="24" xfId="1" applyNumberFormat="1" applyFont="1" applyFill="1" applyBorder="1" applyAlignment="1">
      <alignment horizontal="center" vertical="center" wrapText="1"/>
    </xf>
    <xf numFmtId="0" fontId="15" fillId="0" borderId="23" xfId="1" applyNumberFormat="1" applyFont="1" applyFill="1" applyBorder="1" applyAlignment="1">
      <alignment horizontal="right" vertical="center" wrapText="1"/>
    </xf>
    <xf numFmtId="0" fontId="15" fillId="0" borderId="22" xfId="1" applyNumberFormat="1" applyFont="1" applyFill="1" applyBorder="1" applyAlignment="1">
      <alignment horizontal="right" vertical="center" wrapText="1"/>
    </xf>
    <xf numFmtId="0" fontId="15" fillId="0" borderId="22" xfId="1" applyNumberFormat="1" applyFont="1" applyFill="1" applyBorder="1" applyAlignment="1">
      <alignment horizontal="left" vertical="center" wrapText="1"/>
    </xf>
    <xf numFmtId="0" fontId="15" fillId="0" borderId="25" xfId="1" applyNumberFormat="1" applyFont="1" applyFill="1" applyBorder="1" applyAlignment="1">
      <alignment horizontal="left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0" borderId="5" xfId="1" applyNumberFormat="1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vertical="center" wrapText="1"/>
    </xf>
    <xf numFmtId="0" fontId="3" fillId="0" borderId="1" xfId="1" applyNumberFormat="1" applyFont="1" applyFill="1" applyBorder="1" applyAlignment="1">
      <alignment horizontal="left" vertical="center" wrapText="1" indent="1"/>
    </xf>
    <xf numFmtId="0" fontId="16" fillId="0" borderId="27" xfId="1" applyNumberFormat="1" applyFont="1" applyFill="1" applyBorder="1" applyAlignment="1">
      <alignment horizontal="center" vertical="center" wrapText="1"/>
    </xf>
    <xf numFmtId="0" fontId="16" fillId="0" borderId="19" xfId="1" quotePrefix="1" applyNumberFormat="1" applyFont="1" applyFill="1" applyBorder="1" applyAlignment="1">
      <alignment horizontal="center" vertical="center" wrapText="1"/>
    </xf>
    <xf numFmtId="0" fontId="16" fillId="0" borderId="20" xfId="1" quotePrefix="1" applyNumberFormat="1" applyFont="1" applyFill="1" applyBorder="1" applyAlignment="1">
      <alignment horizontal="center" vertical="center" wrapText="1"/>
    </xf>
    <xf numFmtId="0" fontId="3" fillId="0" borderId="23" xfId="1" applyNumberFormat="1" applyFont="1" applyBorder="1" applyAlignment="1">
      <alignment horizontal="center" vertical="center" wrapText="1"/>
    </xf>
    <xf numFmtId="0" fontId="3" fillId="0" borderId="22" xfId="1" applyNumberFormat="1" applyFont="1" applyBorder="1" applyAlignment="1">
      <alignment horizontal="center" vertical="center" wrapText="1"/>
    </xf>
    <xf numFmtId="0" fontId="3" fillId="0" borderId="24" xfId="1" applyNumberFormat="1" applyFont="1" applyBorder="1" applyAlignment="1">
      <alignment horizontal="center" vertical="center" wrapText="1"/>
    </xf>
    <xf numFmtId="0" fontId="3" fillId="0" borderId="19" xfId="1" applyNumberFormat="1" applyFont="1" applyBorder="1" applyAlignment="1">
      <alignment horizontal="center" vertical="center"/>
    </xf>
    <xf numFmtId="0" fontId="3" fillId="0" borderId="17" xfId="1" applyNumberFormat="1" applyFont="1" applyBorder="1" applyAlignment="1">
      <alignment horizontal="center" vertical="center"/>
    </xf>
    <xf numFmtId="0" fontId="3" fillId="0" borderId="18" xfId="1" applyNumberFormat="1" applyFont="1" applyBorder="1" applyAlignment="1">
      <alignment horizontal="center" vertical="center"/>
    </xf>
    <xf numFmtId="0" fontId="3" fillId="0" borderId="19" xfId="1" applyNumberFormat="1" applyFont="1" applyBorder="1" applyAlignment="1">
      <alignment horizontal="center" vertical="center" wrapText="1"/>
    </xf>
    <xf numFmtId="0" fontId="3" fillId="0" borderId="18" xfId="1" applyNumberFormat="1" applyFont="1" applyBorder="1" applyAlignment="1">
      <alignment horizontal="center" vertical="center" wrapText="1"/>
    </xf>
    <xf numFmtId="0" fontId="3" fillId="0" borderId="20" xfId="1" applyNumberFormat="1" applyFont="1" applyBorder="1" applyAlignment="1">
      <alignment horizontal="center" vertical="center" wrapText="1"/>
    </xf>
    <xf numFmtId="0" fontId="3" fillId="0" borderId="32" xfId="1" applyNumberFormat="1" applyFont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left" vertical="center" wrapText="1"/>
    </xf>
    <xf numFmtId="0" fontId="3" fillId="0" borderId="4" xfId="1" applyNumberFormat="1" applyFont="1" applyFill="1" applyBorder="1" applyAlignment="1">
      <alignment horizontal="left" vertical="center" wrapText="1"/>
    </xf>
    <xf numFmtId="0" fontId="3" fillId="0" borderId="5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horizontal="left" vertical="center" indent="1"/>
    </xf>
    <xf numFmtId="0" fontId="15" fillId="0" borderId="22" xfId="1" applyNumberFormat="1" applyFont="1" applyBorder="1" applyAlignment="1">
      <alignment horizontal="left" vertical="top" wrapText="1"/>
    </xf>
    <xf numFmtId="0" fontId="15" fillId="0" borderId="25" xfId="1" applyNumberFormat="1" applyFont="1" applyBorder="1" applyAlignment="1">
      <alignment horizontal="left" vertical="top" wrapText="1"/>
    </xf>
    <xf numFmtId="0" fontId="9" fillId="0" borderId="9" xfId="1" applyNumberFormat="1" applyFont="1" applyFill="1" applyBorder="1" applyAlignment="1">
      <alignment horizontal="left" vertical="center" wrapText="1"/>
    </xf>
    <xf numFmtId="0" fontId="3" fillId="0" borderId="33" xfId="1" applyNumberFormat="1" applyFont="1" applyFill="1" applyBorder="1" applyAlignment="1">
      <alignment horizontal="left" vertical="center" wrapText="1"/>
    </xf>
    <xf numFmtId="0" fontId="3" fillId="0" borderId="0" xfId="1" applyNumberFormat="1" applyFont="1" applyFill="1" applyBorder="1" applyAlignment="1">
      <alignment horizontal="left" vertical="center" wrapText="1"/>
    </xf>
    <xf numFmtId="0" fontId="3" fillId="0" borderId="34" xfId="1" applyNumberFormat="1" applyFont="1" applyFill="1" applyBorder="1" applyAlignment="1">
      <alignment horizontal="left" vertical="center" wrapText="1"/>
    </xf>
    <xf numFmtId="0" fontId="3" fillId="0" borderId="2" xfId="1" applyNumberFormat="1" applyFont="1" applyFill="1" applyBorder="1" applyAlignment="1">
      <alignment horizontal="left" vertical="center" wrapText="1"/>
    </xf>
    <xf numFmtId="0" fontId="3" fillId="0" borderId="35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Border="1" applyAlignment="1">
      <alignment vertical="center" wrapText="1"/>
    </xf>
    <xf numFmtId="0" fontId="3" fillId="0" borderId="8" xfId="1" applyNumberFormat="1" applyFont="1" applyFill="1" applyBorder="1" applyAlignment="1">
      <alignment horizontal="right" vertical="center" wrapText="1"/>
    </xf>
    <xf numFmtId="0" fontId="3" fillId="0" borderId="11" xfId="1" applyNumberFormat="1" applyFont="1" applyFill="1" applyBorder="1" applyAlignment="1">
      <alignment horizontal="right" vertical="center" wrapText="1"/>
    </xf>
    <xf numFmtId="0" fontId="3" fillId="0" borderId="10" xfId="1" applyNumberFormat="1" applyFont="1" applyFill="1" applyBorder="1" applyAlignment="1">
      <alignment horizontal="left" vertical="center" wrapText="1"/>
    </xf>
    <xf numFmtId="0" fontId="3" fillId="0" borderId="12" xfId="1" applyNumberFormat="1" applyFont="1" applyFill="1" applyBorder="1" applyAlignment="1">
      <alignment horizontal="left" vertical="center" wrapText="1"/>
    </xf>
    <xf numFmtId="0" fontId="3" fillId="0" borderId="9" xfId="1" applyNumberFormat="1" applyFont="1" applyFill="1" applyBorder="1" applyAlignment="1">
      <alignment horizontal="left" vertical="center" wrapText="1"/>
    </xf>
    <xf numFmtId="0" fontId="15" fillId="0" borderId="19" xfId="1" applyNumberFormat="1" applyFont="1" applyFill="1" applyBorder="1" applyAlignment="1">
      <alignment horizontal="right" vertical="center" wrapText="1"/>
    </xf>
    <xf numFmtId="178" fontId="15" fillId="0" borderId="22" xfId="1" applyFont="1" applyBorder="1" applyAlignment="1">
      <alignment horizontal="left" vertical="top" wrapText="1"/>
    </xf>
    <xf numFmtId="178" fontId="15" fillId="0" borderId="22" xfId="1" applyFont="1" applyBorder="1" applyAlignment="1">
      <alignment horizontal="left" vertical="top"/>
    </xf>
    <xf numFmtId="178" fontId="15" fillId="0" borderId="25" xfId="1" applyFont="1" applyBorder="1" applyAlignment="1">
      <alignment horizontal="left" vertical="top"/>
    </xf>
    <xf numFmtId="178" fontId="15" fillId="0" borderId="36" xfId="1" applyFont="1" applyBorder="1" applyAlignment="1">
      <alignment horizontal="left" vertical="center" wrapText="1" indent="1"/>
    </xf>
    <xf numFmtId="178" fontId="15" fillId="0" borderId="37" xfId="1" applyFont="1" applyBorder="1" applyAlignment="1">
      <alignment horizontal="left" vertical="center" wrapText="1" indent="1"/>
    </xf>
    <xf numFmtId="178" fontId="15" fillId="0" borderId="37" xfId="1" applyFont="1" applyBorder="1" applyAlignment="1">
      <alignment horizontal="left" vertical="center" wrapText="1" indent="3"/>
    </xf>
    <xf numFmtId="178" fontId="15" fillId="0" borderId="37" xfId="1" applyFont="1" applyBorder="1" applyAlignment="1">
      <alignment horizontal="left" vertical="center" wrapText="1" indent="4"/>
    </xf>
    <xf numFmtId="178" fontId="15" fillId="0" borderId="38" xfId="1" applyFont="1" applyBorder="1" applyAlignment="1">
      <alignment horizontal="left" vertical="center" wrapText="1" indent="4"/>
    </xf>
    <xf numFmtId="178" fontId="3" fillId="0" borderId="32" xfId="1" applyFont="1" applyBorder="1" applyAlignment="1">
      <alignment horizontal="center" vertical="center" wrapText="1"/>
    </xf>
    <xf numFmtId="178" fontId="3" fillId="0" borderId="1" xfId="1" applyFont="1" applyBorder="1" applyAlignment="1">
      <alignment horizontal="center" vertical="center" wrapText="1"/>
    </xf>
    <xf numFmtId="178" fontId="3" fillId="0" borderId="8" xfId="1" applyFont="1" applyBorder="1" applyAlignment="1">
      <alignment horizontal="center" vertical="center" wrapText="1"/>
    </xf>
    <xf numFmtId="178" fontId="3" fillId="0" borderId="10" xfId="1" applyFont="1" applyBorder="1" applyAlignment="1">
      <alignment horizontal="center" vertical="center" wrapText="1"/>
    </xf>
    <xf numFmtId="178" fontId="9" fillId="0" borderId="9" xfId="1" applyFont="1" applyFill="1" applyBorder="1" applyAlignment="1">
      <alignment horizontal="left" vertical="center" wrapText="1"/>
    </xf>
    <xf numFmtId="178" fontId="3" fillId="0" borderId="33" xfId="1" applyFont="1" applyFill="1" applyBorder="1" applyAlignment="1">
      <alignment horizontal="left" vertical="center" wrapText="1"/>
    </xf>
    <xf numFmtId="178" fontId="3" fillId="0" borderId="0" xfId="1" applyFont="1" applyFill="1" applyBorder="1" applyAlignment="1">
      <alignment horizontal="left" vertical="center" wrapText="1"/>
    </xf>
    <xf numFmtId="178" fontId="3" fillId="0" borderId="34" xfId="1" applyFont="1" applyFill="1" applyBorder="1" applyAlignment="1">
      <alignment horizontal="left" vertical="center" wrapText="1"/>
    </xf>
    <xf numFmtId="178" fontId="3" fillId="0" borderId="2" xfId="1" applyFont="1" applyFill="1" applyBorder="1" applyAlignment="1">
      <alignment horizontal="left" vertical="center" wrapText="1"/>
    </xf>
    <xf numFmtId="178" fontId="3" fillId="0" borderId="35" xfId="1" applyFont="1" applyFill="1" applyBorder="1" applyAlignment="1">
      <alignment horizontal="left" vertical="center" wrapText="1"/>
    </xf>
    <xf numFmtId="178" fontId="3" fillId="0" borderId="1" xfId="1" applyFont="1" applyFill="1" applyBorder="1" applyAlignment="1">
      <alignment horizontal="center" vertical="center" wrapText="1"/>
    </xf>
    <xf numFmtId="178" fontId="3" fillId="0" borderId="1" xfId="1" applyFont="1" applyFill="1" applyBorder="1" applyAlignment="1">
      <alignment horizontal="left" vertical="center" wrapText="1" indent="1"/>
    </xf>
    <xf numFmtId="178" fontId="3" fillId="0" borderId="1" xfId="1" applyFont="1" applyFill="1" applyBorder="1" applyAlignment="1">
      <alignment horizontal="center" vertical="center"/>
    </xf>
    <xf numFmtId="178" fontId="3" fillId="0" borderId="1" xfId="1" applyFont="1" applyFill="1" applyBorder="1" applyAlignment="1">
      <alignment horizontal="left" vertical="center" indent="1"/>
    </xf>
    <xf numFmtId="49" fontId="16" fillId="0" borderId="27" xfId="1" applyNumberFormat="1" applyFont="1" applyFill="1" applyBorder="1" applyAlignment="1">
      <alignment horizontal="center" vertical="center" wrapText="1"/>
    </xf>
    <xf numFmtId="14" fontId="16" fillId="0" borderId="19" xfId="1" quotePrefix="1" applyNumberFormat="1" applyFont="1" applyFill="1" applyBorder="1" applyAlignment="1">
      <alignment horizontal="center" vertical="center" wrapText="1"/>
    </xf>
    <xf numFmtId="14" fontId="16" fillId="0" borderId="20" xfId="1" quotePrefix="1" applyNumberFormat="1" applyFont="1" applyFill="1" applyBorder="1" applyAlignment="1">
      <alignment horizontal="center" vertical="center" wrapText="1"/>
    </xf>
    <xf numFmtId="178" fontId="3" fillId="0" borderId="19" xfId="1" applyFont="1" applyBorder="1" applyAlignment="1">
      <alignment horizontal="center" vertical="center"/>
    </xf>
    <xf numFmtId="178" fontId="3" fillId="0" borderId="18" xfId="1" applyFont="1" applyBorder="1" applyAlignment="1">
      <alignment horizontal="center" vertical="center"/>
    </xf>
    <xf numFmtId="178" fontId="3" fillId="0" borderId="19" xfId="1" applyFont="1" applyBorder="1" applyAlignment="1">
      <alignment horizontal="center" vertical="center" wrapText="1"/>
    </xf>
    <xf numFmtId="178" fontId="3" fillId="0" borderId="18" xfId="1" applyFont="1" applyBorder="1" applyAlignment="1">
      <alignment horizontal="center" vertical="center" wrapText="1"/>
    </xf>
    <xf numFmtId="178" fontId="3" fillId="0" borderId="20" xfId="1" applyFont="1" applyBorder="1" applyAlignment="1">
      <alignment horizontal="center" vertical="center" wrapText="1"/>
    </xf>
    <xf numFmtId="178" fontId="12" fillId="0" borderId="0" xfId="1" applyFont="1" applyBorder="1" applyAlignment="1">
      <alignment horizontal="center" vertical="center"/>
    </xf>
    <xf numFmtId="49" fontId="16" fillId="0" borderId="16" xfId="1" applyNumberFormat="1" applyFont="1" applyFill="1" applyBorder="1" applyAlignment="1">
      <alignment horizontal="center" vertical="center" wrapText="1"/>
    </xf>
    <xf numFmtId="49" fontId="16" fillId="0" borderId="17" xfId="1" applyNumberFormat="1" applyFont="1" applyFill="1" applyBorder="1" applyAlignment="1">
      <alignment horizontal="center" vertical="center" wrapText="1"/>
    </xf>
    <xf numFmtId="49" fontId="16" fillId="0" borderId="18" xfId="1" applyNumberFormat="1" applyFont="1" applyFill="1" applyBorder="1" applyAlignment="1">
      <alignment horizontal="center" vertical="center" wrapText="1"/>
    </xf>
    <xf numFmtId="178" fontId="15" fillId="0" borderId="19" xfId="1" applyFont="1" applyFill="1" applyBorder="1" applyAlignment="1">
      <alignment horizontal="right" vertical="center" wrapText="1"/>
    </xf>
    <xf numFmtId="178" fontId="15" fillId="0" borderId="17" xfId="1" applyFont="1" applyFill="1" applyBorder="1" applyAlignment="1">
      <alignment horizontal="right" vertical="center" wrapText="1"/>
    </xf>
    <xf numFmtId="178" fontId="15" fillId="0" borderId="17" xfId="1" applyFont="1" applyFill="1" applyBorder="1" applyAlignment="1">
      <alignment horizontal="left" vertical="center" wrapText="1"/>
    </xf>
    <xf numFmtId="178" fontId="15" fillId="0" borderId="20" xfId="1" applyFont="1" applyFill="1" applyBorder="1" applyAlignment="1">
      <alignment horizontal="left" vertical="center" wrapText="1"/>
    </xf>
    <xf numFmtId="49" fontId="15" fillId="0" borderId="21" xfId="1" applyNumberFormat="1" applyFont="1" applyFill="1" applyBorder="1" applyAlignment="1">
      <alignment horizontal="center" vertical="center" wrapText="1"/>
    </xf>
    <xf numFmtId="49" fontId="15" fillId="0" borderId="22" xfId="1" applyNumberFormat="1" applyFont="1" applyFill="1" applyBorder="1" applyAlignment="1">
      <alignment horizontal="center" vertical="center" wrapText="1"/>
    </xf>
    <xf numFmtId="178" fontId="15" fillId="0" borderId="23" xfId="1" applyFont="1" applyFill="1" applyBorder="1" applyAlignment="1">
      <alignment horizontal="center" vertical="center" wrapText="1"/>
    </xf>
    <xf numFmtId="178" fontId="15" fillId="0" borderId="22" xfId="1" applyFont="1" applyFill="1" applyBorder="1" applyAlignment="1">
      <alignment horizontal="center" vertical="center" wrapText="1"/>
    </xf>
    <xf numFmtId="178" fontId="15" fillId="0" borderId="24" xfId="1" applyFont="1" applyFill="1" applyBorder="1" applyAlignment="1">
      <alignment horizontal="center" vertical="center" wrapText="1"/>
    </xf>
    <xf numFmtId="178" fontId="15" fillId="0" borderId="23" xfId="1" applyFont="1" applyFill="1" applyBorder="1" applyAlignment="1">
      <alignment horizontal="right" vertical="center" wrapText="1"/>
    </xf>
    <xf numFmtId="178" fontId="15" fillId="0" borderId="22" xfId="1" applyFont="1" applyFill="1" applyBorder="1" applyAlignment="1">
      <alignment horizontal="right" vertical="center" wrapText="1"/>
    </xf>
    <xf numFmtId="178" fontId="15" fillId="0" borderId="22" xfId="1" applyNumberFormat="1" applyFont="1" applyFill="1" applyBorder="1" applyAlignment="1">
      <alignment horizontal="left" vertical="center" wrapText="1"/>
    </xf>
    <xf numFmtId="178" fontId="15" fillId="0" borderId="25" xfId="1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FFFF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K4" sqref="K4:M4"/>
    </sheetView>
  </sheetViews>
  <sheetFormatPr defaultRowHeight="14.25" outlineLevelCol="1" x14ac:dyDescent="0.15"/>
  <cols>
    <col min="1" max="1" width="5.125" style="3" customWidth="1"/>
    <col min="2" max="2" width="25.75" style="3" customWidth="1"/>
    <col min="3" max="3" width="5.75" style="3" customWidth="1" outlineLevel="1"/>
    <col min="4" max="4" width="2.875" style="3" customWidth="1" outlineLevel="1"/>
    <col min="5" max="5" width="5.125" style="3" customWidth="1" outlineLevel="1"/>
    <col min="6" max="6" width="11.125" style="3" customWidth="1"/>
    <col min="7" max="7" width="9.5" style="3" bestFit="1" customWidth="1"/>
    <col min="8" max="8" width="14" style="3" customWidth="1"/>
    <col min="9" max="9" width="10.5" style="3" customWidth="1"/>
    <col min="10" max="10" width="10.375" style="3" customWidth="1"/>
    <col min="11" max="11" width="9.125" style="3" bestFit="1" customWidth="1"/>
    <col min="12" max="12" width="20.5" style="3" customWidth="1"/>
    <col min="13" max="13" width="7.125" style="3" customWidth="1"/>
    <col min="14" max="16384" width="9" style="3"/>
  </cols>
  <sheetData>
    <row r="1" spans="1:13" x14ac:dyDescent="0.1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</row>
    <row r="2" spans="1:13" ht="27" customHeight="1" x14ac:dyDescent="0.15">
      <c r="A2" s="211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21.75" customHeight="1" x14ac:dyDescent="0.15">
      <c r="A3" s="193" t="s">
        <v>34</v>
      </c>
      <c r="B3" s="194"/>
      <c r="C3" s="194"/>
      <c r="D3" s="194"/>
      <c r="E3" s="194"/>
      <c r="F3" s="194"/>
      <c r="G3" s="194"/>
      <c r="H3" s="195"/>
      <c r="I3" s="4" t="s">
        <v>10</v>
      </c>
      <c r="J3" s="66"/>
      <c r="K3" s="188" t="s">
        <v>161</v>
      </c>
      <c r="L3" s="188"/>
      <c r="M3" s="189"/>
    </row>
    <row r="4" spans="1:13" ht="21.75" customHeight="1" x14ac:dyDescent="0.15">
      <c r="A4" s="193" t="s">
        <v>35</v>
      </c>
      <c r="B4" s="194"/>
      <c r="C4" s="194"/>
      <c r="D4" s="194"/>
      <c r="E4" s="195"/>
      <c r="F4" s="4" t="s">
        <v>36</v>
      </c>
      <c r="G4" s="4"/>
      <c r="H4" s="4"/>
      <c r="I4" s="4" t="s">
        <v>11</v>
      </c>
      <c r="J4" s="66"/>
      <c r="K4" s="212">
        <v>42748</v>
      </c>
      <c r="L4" s="212"/>
      <c r="M4" s="213"/>
    </row>
    <row r="5" spans="1:13" s="6" customFormat="1" ht="32.25" customHeight="1" x14ac:dyDescent="0.15">
      <c r="A5" s="10" t="s">
        <v>44</v>
      </c>
      <c r="B5" s="208" t="s">
        <v>45</v>
      </c>
      <c r="C5" s="209"/>
      <c r="D5" s="209"/>
      <c r="E5" s="210"/>
      <c r="F5" s="11" t="s">
        <v>41</v>
      </c>
      <c r="G5" s="12" t="s">
        <v>46</v>
      </c>
      <c r="H5" s="10" t="s">
        <v>47</v>
      </c>
      <c r="I5" s="12" t="s">
        <v>48</v>
      </c>
      <c r="J5" s="11" t="s">
        <v>43</v>
      </c>
      <c r="K5" s="12" t="s">
        <v>49</v>
      </c>
      <c r="L5" s="208" t="s">
        <v>50</v>
      </c>
      <c r="M5" s="210"/>
    </row>
    <row r="6" spans="1:13" ht="16.5" customHeight="1" x14ac:dyDescent="0.15">
      <c r="A6" s="5">
        <v>1</v>
      </c>
      <c r="B6" s="4" t="s">
        <v>165</v>
      </c>
      <c r="C6" s="5">
        <v>500</v>
      </c>
      <c r="D6" s="5" t="s">
        <v>1</v>
      </c>
      <c r="E6" s="5">
        <v>100</v>
      </c>
      <c r="F6" s="5">
        <v>1500</v>
      </c>
      <c r="G6" s="8">
        <f t="shared" ref="G6" si="0">C6/1000*E6/1000*F6*2*0.926</f>
        <v>138.9</v>
      </c>
      <c r="H6" s="5">
        <v>201701131</v>
      </c>
      <c r="I6" s="5">
        <v>1800</v>
      </c>
      <c r="J6" s="8">
        <f t="shared" ref="J6" si="1">F6/I6</f>
        <v>0.83333333333333337</v>
      </c>
      <c r="K6" s="5">
        <v>600</v>
      </c>
      <c r="L6" s="69" t="s">
        <v>166</v>
      </c>
      <c r="M6" s="65"/>
    </row>
    <row r="7" spans="1:13" ht="16.5" customHeight="1" x14ac:dyDescent="0.15">
      <c r="A7" s="5">
        <v>2</v>
      </c>
      <c r="B7" s="4" t="s">
        <v>5</v>
      </c>
      <c r="C7" s="5">
        <v>500</v>
      </c>
      <c r="D7" s="5" t="s">
        <v>1</v>
      </c>
      <c r="E7" s="5">
        <v>100</v>
      </c>
      <c r="F7" s="5">
        <v>60000</v>
      </c>
      <c r="G7" s="8">
        <f t="shared" ref="G7" si="2">C7/1000*E7/1000*F7*2*0.926</f>
        <v>5556</v>
      </c>
      <c r="H7" s="5">
        <v>201701131</v>
      </c>
      <c r="I7" s="5">
        <v>1800</v>
      </c>
      <c r="J7" s="8">
        <f t="shared" ref="J7" si="3">F7/I7</f>
        <v>33.333333333333336</v>
      </c>
      <c r="K7" s="5">
        <v>600</v>
      </c>
      <c r="L7" s="68" t="s">
        <v>54</v>
      </c>
      <c r="M7" s="67" t="s">
        <v>4</v>
      </c>
    </row>
    <row r="8" spans="1:13" s="17" customFormat="1" ht="16.5" customHeight="1" x14ac:dyDescent="0.15">
      <c r="A8" s="5">
        <v>3</v>
      </c>
      <c r="B8" s="75" t="s">
        <v>51</v>
      </c>
      <c r="C8" s="76">
        <v>400</v>
      </c>
      <c r="D8" s="76" t="s">
        <v>1</v>
      </c>
      <c r="E8" s="76">
        <v>100</v>
      </c>
      <c r="F8" s="76">
        <v>12000</v>
      </c>
      <c r="G8" s="77">
        <f t="shared" ref="G8:G16" si="4">C8/1000*E8/1000*F8*2*0.926</f>
        <v>888.96</v>
      </c>
      <c r="H8" s="5">
        <v>201701131</v>
      </c>
      <c r="I8" s="9">
        <v>1800</v>
      </c>
      <c r="J8" s="14">
        <f t="shared" ref="J8:J16" si="5">F8/I8</f>
        <v>6.666666666666667</v>
      </c>
      <c r="K8" s="9">
        <v>600</v>
      </c>
      <c r="L8" s="15" t="s">
        <v>52</v>
      </c>
      <c r="M8" s="16" t="s">
        <v>56</v>
      </c>
    </row>
    <row r="9" spans="1:13" s="17" customFormat="1" ht="16.5" customHeight="1" x14ac:dyDescent="0.15">
      <c r="A9" s="5">
        <v>4</v>
      </c>
      <c r="B9" s="78" t="s">
        <v>179</v>
      </c>
      <c r="C9" s="79">
        <v>380</v>
      </c>
      <c r="D9" s="79" t="s">
        <v>1</v>
      </c>
      <c r="E9" s="79">
        <v>100</v>
      </c>
      <c r="F9" s="79">
        <v>1500</v>
      </c>
      <c r="G9" s="80">
        <f t="shared" ref="G9" si="6">C9/1000*E9/1000*F9*2*0.926</f>
        <v>105.56400000000001</v>
      </c>
      <c r="H9" s="5">
        <v>201701131</v>
      </c>
      <c r="I9" s="9">
        <v>1800</v>
      </c>
      <c r="J9" s="14">
        <f t="shared" ref="J9" si="7">F9/I9</f>
        <v>0.83333333333333337</v>
      </c>
      <c r="K9" s="9">
        <v>600</v>
      </c>
      <c r="L9" s="15" t="s">
        <v>52</v>
      </c>
      <c r="M9" s="16" t="s">
        <v>56</v>
      </c>
    </row>
    <row r="10" spans="1:13" s="17" customFormat="1" ht="16.5" customHeight="1" x14ac:dyDescent="0.15">
      <c r="A10" s="5">
        <v>5</v>
      </c>
      <c r="B10" s="75" t="s">
        <v>169</v>
      </c>
      <c r="C10" s="76">
        <v>700</v>
      </c>
      <c r="D10" s="76" t="s">
        <v>1</v>
      </c>
      <c r="E10" s="76">
        <v>100</v>
      </c>
      <c r="F10" s="76">
        <v>1200</v>
      </c>
      <c r="G10" s="77">
        <f>C10/1000*E10/1000*F10*2*0.926</f>
        <v>155.56800000000004</v>
      </c>
      <c r="H10" s="5">
        <v>201701131</v>
      </c>
      <c r="I10" s="9">
        <v>1600</v>
      </c>
      <c r="J10" s="14">
        <f>F10/I10</f>
        <v>0.75</v>
      </c>
      <c r="K10" s="9">
        <v>800</v>
      </c>
      <c r="L10" s="15" t="s">
        <v>55</v>
      </c>
      <c r="M10" s="58">
        <v>1200</v>
      </c>
    </row>
    <row r="11" spans="1:13" s="17" customFormat="1" ht="16.5" customHeight="1" x14ac:dyDescent="0.15">
      <c r="A11" s="5">
        <v>6</v>
      </c>
      <c r="B11" s="75" t="s">
        <v>172</v>
      </c>
      <c r="C11" s="76">
        <v>600</v>
      </c>
      <c r="D11" s="76" t="s">
        <v>1</v>
      </c>
      <c r="E11" s="76">
        <v>100</v>
      </c>
      <c r="F11" s="76">
        <v>3600</v>
      </c>
      <c r="G11" s="77">
        <f t="shared" si="4"/>
        <v>400.03200000000004</v>
      </c>
      <c r="H11" s="5">
        <v>201701131</v>
      </c>
      <c r="I11" s="9">
        <v>1600</v>
      </c>
      <c r="J11" s="14">
        <f t="shared" si="5"/>
        <v>2.25</v>
      </c>
      <c r="K11" s="9">
        <v>800</v>
      </c>
      <c r="L11" s="15" t="s">
        <v>173</v>
      </c>
      <c r="M11" s="58">
        <v>3000</v>
      </c>
    </row>
    <row r="12" spans="1:13" s="17" customFormat="1" ht="16.5" customHeight="1" x14ac:dyDescent="0.15">
      <c r="A12" s="5">
        <v>7</v>
      </c>
      <c r="B12" s="75" t="s">
        <v>171</v>
      </c>
      <c r="C12" s="76">
        <v>620</v>
      </c>
      <c r="D12" s="76" t="s">
        <v>1</v>
      </c>
      <c r="E12" s="76">
        <v>80</v>
      </c>
      <c r="F12" s="76">
        <v>1900</v>
      </c>
      <c r="G12" s="77">
        <f t="shared" si="4"/>
        <v>174.53247999999999</v>
      </c>
      <c r="H12" s="5">
        <v>201701132</v>
      </c>
      <c r="I12" s="9">
        <v>1600</v>
      </c>
      <c r="J12" s="14">
        <f t="shared" si="5"/>
        <v>1.1875</v>
      </c>
      <c r="K12" s="9">
        <v>800</v>
      </c>
      <c r="L12" s="15" t="s">
        <v>170</v>
      </c>
      <c r="M12" s="58">
        <v>5000</v>
      </c>
    </row>
    <row r="13" spans="1:13" ht="16.5" customHeight="1" x14ac:dyDescent="0.15">
      <c r="A13" s="5">
        <v>8</v>
      </c>
      <c r="B13" s="4" t="s">
        <v>174</v>
      </c>
      <c r="C13" s="5">
        <v>560</v>
      </c>
      <c r="D13" s="5" t="s">
        <v>1</v>
      </c>
      <c r="E13" s="5">
        <v>80</v>
      </c>
      <c r="F13" s="5">
        <v>12000</v>
      </c>
      <c r="G13" s="8">
        <f t="shared" ref="G13" si="8">C13/1000*E13/1000*F13*2*0.926</f>
        <v>995.63520000000005</v>
      </c>
      <c r="H13" s="5">
        <v>201701132</v>
      </c>
      <c r="I13" s="9">
        <v>2000</v>
      </c>
      <c r="J13" s="8">
        <f t="shared" ref="J13" si="9">F13/I13</f>
        <v>6</v>
      </c>
      <c r="K13" s="5">
        <v>600</v>
      </c>
      <c r="L13" s="70" t="s">
        <v>176</v>
      </c>
      <c r="M13" s="71" t="s">
        <v>175</v>
      </c>
    </row>
    <row r="14" spans="1:13" ht="16.5" customHeight="1" x14ac:dyDescent="0.15">
      <c r="A14" s="5">
        <v>9</v>
      </c>
      <c r="B14" s="4" t="s">
        <v>2</v>
      </c>
      <c r="C14" s="5">
        <v>550</v>
      </c>
      <c r="D14" s="5" t="s">
        <v>1</v>
      </c>
      <c r="E14" s="5">
        <v>100</v>
      </c>
      <c r="F14" s="5">
        <v>36000</v>
      </c>
      <c r="G14" s="8">
        <f t="shared" si="4"/>
        <v>3666.9600000000005</v>
      </c>
      <c r="H14" s="5">
        <v>201701131</v>
      </c>
      <c r="I14" s="9">
        <v>1800</v>
      </c>
      <c r="J14" s="8">
        <f t="shared" si="5"/>
        <v>20</v>
      </c>
      <c r="K14" s="5">
        <v>600</v>
      </c>
      <c r="L14" s="66" t="s">
        <v>3</v>
      </c>
      <c r="M14" s="65" t="s">
        <v>4</v>
      </c>
    </row>
    <row r="15" spans="1:13" ht="16.5" customHeight="1" x14ac:dyDescent="0.15">
      <c r="A15" s="5">
        <v>10</v>
      </c>
      <c r="B15" s="4" t="s">
        <v>167</v>
      </c>
      <c r="C15" s="5">
        <v>550</v>
      </c>
      <c r="D15" s="5" t="s">
        <v>1</v>
      </c>
      <c r="E15" s="5">
        <v>120</v>
      </c>
      <c r="F15" s="5">
        <v>48000</v>
      </c>
      <c r="G15" s="8">
        <f t="shared" si="4"/>
        <v>5867.1360000000004</v>
      </c>
      <c r="H15" s="5">
        <v>201701134</v>
      </c>
      <c r="I15" s="5">
        <v>1500</v>
      </c>
      <c r="J15" s="8">
        <f t="shared" si="5"/>
        <v>32</v>
      </c>
      <c r="K15" s="5">
        <v>600</v>
      </c>
      <c r="L15" s="68" t="s">
        <v>3</v>
      </c>
      <c r="M15" s="67" t="s">
        <v>4</v>
      </c>
    </row>
    <row r="16" spans="1:13" ht="16.5" customHeight="1" x14ac:dyDescent="0.15">
      <c r="A16" s="5">
        <v>11</v>
      </c>
      <c r="B16" s="4" t="s">
        <v>177</v>
      </c>
      <c r="C16" s="5">
        <v>450</v>
      </c>
      <c r="D16" s="5" t="s">
        <v>1</v>
      </c>
      <c r="E16" s="5">
        <v>80</v>
      </c>
      <c r="F16" s="5">
        <v>1000</v>
      </c>
      <c r="G16" s="8">
        <f t="shared" si="4"/>
        <v>66.671999999999997</v>
      </c>
      <c r="H16" s="5">
        <v>201701132</v>
      </c>
      <c r="I16" s="9">
        <v>500</v>
      </c>
      <c r="J16" s="8">
        <f t="shared" si="5"/>
        <v>2</v>
      </c>
      <c r="K16" s="5">
        <v>600</v>
      </c>
      <c r="L16" s="69" t="s">
        <v>178</v>
      </c>
      <c r="M16" s="72"/>
    </row>
    <row r="17" spans="1:13" ht="16.5" customHeight="1" x14ac:dyDescent="0.15">
      <c r="A17" s="4"/>
      <c r="B17" s="4"/>
      <c r="C17" s="4"/>
      <c r="D17" s="4"/>
      <c r="E17" s="4"/>
      <c r="F17" s="4"/>
      <c r="G17" s="7"/>
      <c r="H17" s="4"/>
      <c r="I17" s="4"/>
      <c r="J17" s="7"/>
      <c r="K17" s="4"/>
      <c r="L17" s="66"/>
      <c r="M17" s="65"/>
    </row>
    <row r="18" spans="1:13" ht="16.5" customHeight="1" x14ac:dyDescent="0.15">
      <c r="A18" s="4"/>
      <c r="B18" s="4" t="s">
        <v>12</v>
      </c>
      <c r="C18" s="4"/>
      <c r="D18" s="4"/>
      <c r="E18" s="4"/>
      <c r="F18" s="4"/>
      <c r="G18" s="8">
        <f>SUM(G6:G17)/0.98</f>
        <v>18383.632326530613</v>
      </c>
      <c r="H18" s="13">
        <f>G18/120/24</f>
        <v>6.3832056689342407</v>
      </c>
      <c r="I18" s="4" t="s">
        <v>13</v>
      </c>
      <c r="J18" s="7">
        <v>175.97777777777779</v>
      </c>
      <c r="K18" s="4"/>
      <c r="L18" s="66"/>
      <c r="M18" s="65"/>
    </row>
    <row r="19" spans="1:13" ht="16.5" customHeight="1" x14ac:dyDescent="0.15">
      <c r="A19" s="4" t="s">
        <v>14</v>
      </c>
      <c r="B19" s="193" t="s">
        <v>15</v>
      </c>
      <c r="C19" s="194"/>
      <c r="D19" s="194"/>
      <c r="E19" s="195"/>
      <c r="F19" s="4" t="s">
        <v>16</v>
      </c>
      <c r="G19" s="193" t="s">
        <v>17</v>
      </c>
      <c r="H19" s="195"/>
      <c r="I19" s="4" t="s">
        <v>18</v>
      </c>
      <c r="J19" s="193" t="s">
        <v>19</v>
      </c>
      <c r="K19" s="195"/>
      <c r="L19" s="193" t="s">
        <v>20</v>
      </c>
      <c r="M19" s="195"/>
    </row>
    <row r="20" spans="1:13" ht="16.5" customHeight="1" x14ac:dyDescent="0.15">
      <c r="A20" s="191" t="s">
        <v>21</v>
      </c>
      <c r="B20" s="197" t="s">
        <v>53</v>
      </c>
      <c r="C20" s="198"/>
      <c r="D20" s="198"/>
      <c r="E20" s="199"/>
      <c r="F20" s="4" t="s">
        <v>6</v>
      </c>
      <c r="G20" s="187">
        <v>2016101701</v>
      </c>
      <c r="H20" s="189"/>
      <c r="I20" s="4" t="s">
        <v>22</v>
      </c>
      <c r="J20" s="64">
        <v>7930.2170246530613</v>
      </c>
      <c r="K20" s="4" t="s">
        <v>7</v>
      </c>
      <c r="L20" s="197" t="s">
        <v>168</v>
      </c>
      <c r="M20" s="203"/>
    </row>
    <row r="21" spans="1:13" ht="16.5" customHeight="1" x14ac:dyDescent="0.15">
      <c r="A21" s="196"/>
      <c r="B21" s="200"/>
      <c r="C21" s="201"/>
      <c r="D21" s="201"/>
      <c r="E21" s="202"/>
      <c r="F21" s="4" t="s">
        <v>8</v>
      </c>
      <c r="G21" s="187">
        <v>2016122101</v>
      </c>
      <c r="H21" s="189"/>
      <c r="I21" s="4" t="s">
        <v>23</v>
      </c>
      <c r="J21" s="64">
        <v>22570.61768555102</v>
      </c>
      <c r="K21" s="4" t="s">
        <v>7</v>
      </c>
      <c r="L21" s="204"/>
      <c r="M21" s="205"/>
    </row>
    <row r="22" spans="1:13" ht="16.5" customHeight="1" x14ac:dyDescent="0.15">
      <c r="A22" s="192"/>
      <c r="B22" s="187" t="s">
        <v>37</v>
      </c>
      <c r="C22" s="188"/>
      <c r="D22" s="188"/>
      <c r="E22" s="189"/>
      <c r="F22" s="187" t="s">
        <v>38</v>
      </c>
      <c r="G22" s="188"/>
      <c r="H22" s="189"/>
      <c r="I22" s="4" t="s">
        <v>24</v>
      </c>
      <c r="J22" s="64">
        <v>175.97777777777779</v>
      </c>
      <c r="K22" s="4" t="s">
        <v>25</v>
      </c>
      <c r="L22" s="204"/>
      <c r="M22" s="205"/>
    </row>
    <row r="23" spans="1:13" ht="16.5" customHeight="1" x14ac:dyDescent="0.15">
      <c r="A23" s="191" t="s">
        <v>26</v>
      </c>
      <c r="B23" s="187" t="s">
        <v>27</v>
      </c>
      <c r="C23" s="188"/>
      <c r="D23" s="188"/>
      <c r="E23" s="189"/>
      <c r="F23" s="187" t="s">
        <v>28</v>
      </c>
      <c r="G23" s="188"/>
      <c r="H23" s="189"/>
      <c r="I23" s="4" t="s">
        <v>39</v>
      </c>
      <c r="J23" s="64">
        <v>175.97777777777779</v>
      </c>
      <c r="K23" s="4" t="s">
        <v>29</v>
      </c>
      <c r="L23" s="204"/>
      <c r="M23" s="205"/>
    </row>
    <row r="24" spans="1:13" ht="16.5" customHeight="1" x14ac:dyDescent="0.15">
      <c r="A24" s="192"/>
      <c r="B24" s="187" t="s">
        <v>30</v>
      </c>
      <c r="C24" s="188"/>
      <c r="D24" s="188"/>
      <c r="E24" s="189"/>
      <c r="F24" s="187" t="s">
        <v>31</v>
      </c>
      <c r="G24" s="188"/>
      <c r="H24" s="189"/>
      <c r="I24" s="4" t="s">
        <v>32</v>
      </c>
      <c r="J24" s="4"/>
      <c r="K24" s="4"/>
      <c r="L24" s="206"/>
      <c r="M24" s="207"/>
    </row>
    <row r="25" spans="1:13" ht="16.5" customHeight="1" x14ac:dyDescent="0.15">
      <c r="A25" s="4" t="s">
        <v>33</v>
      </c>
      <c r="B25" s="187" t="s">
        <v>40</v>
      </c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9"/>
    </row>
    <row r="26" spans="1:13" ht="49.5" customHeight="1" x14ac:dyDescent="0.15">
      <c r="A26" s="190" t="s">
        <v>162</v>
      </c>
      <c r="B26" s="188"/>
      <c r="C26" s="188"/>
      <c r="D26" s="188"/>
      <c r="E26" s="189"/>
      <c r="F26" s="190" t="s">
        <v>163</v>
      </c>
      <c r="G26" s="188"/>
      <c r="H26" s="189"/>
      <c r="I26" s="190" t="s">
        <v>164</v>
      </c>
      <c r="J26" s="188"/>
      <c r="K26" s="188"/>
      <c r="L26" s="188"/>
      <c r="M26" s="189"/>
    </row>
  </sheetData>
  <mergeCells count="27">
    <mergeCell ref="B5:E5"/>
    <mergeCell ref="L5:M5"/>
    <mergeCell ref="A2:M2"/>
    <mergeCell ref="A3:H3"/>
    <mergeCell ref="K3:M3"/>
    <mergeCell ref="A4:E4"/>
    <mergeCell ref="K4:M4"/>
    <mergeCell ref="B19:E19"/>
    <mergeCell ref="G19:H19"/>
    <mergeCell ref="J19:K19"/>
    <mergeCell ref="L19:M19"/>
    <mergeCell ref="A20:A22"/>
    <mergeCell ref="B20:E21"/>
    <mergeCell ref="G20:H20"/>
    <mergeCell ref="L20:M24"/>
    <mergeCell ref="G21:H21"/>
    <mergeCell ref="B22:E22"/>
    <mergeCell ref="B25:M25"/>
    <mergeCell ref="A26:E26"/>
    <mergeCell ref="F26:H26"/>
    <mergeCell ref="I26:M26"/>
    <mergeCell ref="F22:H22"/>
    <mergeCell ref="A23:A24"/>
    <mergeCell ref="B23:E23"/>
    <mergeCell ref="F23:H23"/>
    <mergeCell ref="B24:E24"/>
    <mergeCell ref="F24:H24"/>
  </mergeCells>
  <phoneticPr fontId="1" type="noConversion"/>
  <printOptions horizontalCentered="1"/>
  <pageMargins left="0.43307086614173229" right="0.47244094488188981" top="0.8" bottom="0.19685039370078741" header="0.31496062992125984" footer="0.15748031496062992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19"/>
  <sheetViews>
    <sheetView workbookViewId="0">
      <selection activeCell="H7" sqref="H7"/>
    </sheetView>
  </sheetViews>
  <sheetFormatPr defaultColWidth="9" defaultRowHeight="15" outlineLevelCol="1" x14ac:dyDescent="0.15"/>
  <cols>
    <col min="1" max="1" width="7.75" style="147" customWidth="1"/>
    <col min="2" max="2" width="21.375" style="147" customWidth="1"/>
    <col min="3" max="3" width="5.5" style="147" hidden="1" customWidth="1" outlineLevel="1"/>
    <col min="4" max="4" width="2.625" style="147" hidden="1" customWidth="1" outlineLevel="1"/>
    <col min="5" max="5" width="4.5" style="147" hidden="1" customWidth="1" outlineLevel="1"/>
    <col min="6" max="6" width="10.875" style="147" customWidth="1" collapsed="1"/>
    <col min="7" max="7" width="10.375" style="147" bestFit="1" customWidth="1"/>
    <col min="8" max="8" width="27" style="147" customWidth="1"/>
    <col min="9" max="9" width="10.75" style="147" bestFit="1" customWidth="1"/>
    <col min="10" max="10" width="12.25" style="147" bestFit="1" customWidth="1"/>
    <col min="11" max="11" width="9.625" style="147" bestFit="1" customWidth="1"/>
    <col min="12" max="12" width="15.375" style="147" customWidth="1"/>
    <col min="13" max="13" width="15.875" style="180" customWidth="1"/>
    <col min="14" max="16384" width="9" style="147"/>
  </cols>
  <sheetData>
    <row r="1" spans="1:13" s="146" customFormat="1" ht="16.7" customHeight="1" x14ac:dyDescent="0.15">
      <c r="A1" s="143" t="s">
        <v>113</v>
      </c>
      <c r="B1" s="144"/>
      <c r="C1" s="144"/>
      <c r="D1" s="144"/>
      <c r="E1" s="143"/>
      <c r="F1" s="143"/>
      <c r="G1" s="143"/>
      <c r="H1" s="143"/>
      <c r="I1" s="143"/>
      <c r="J1" s="143"/>
      <c r="K1" s="143"/>
      <c r="L1" s="143"/>
      <c r="M1" s="145" t="s">
        <v>114</v>
      </c>
    </row>
    <row r="2" spans="1:13" ht="33.200000000000003" customHeight="1" thickBot="1" x14ac:dyDescent="0.2">
      <c r="A2" s="247" t="s">
        <v>115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</row>
    <row r="3" spans="1:13" ht="28.7" customHeight="1" x14ac:dyDescent="0.15">
      <c r="A3" s="248" t="s">
        <v>116</v>
      </c>
      <c r="B3" s="249"/>
      <c r="C3" s="249"/>
      <c r="D3" s="249"/>
      <c r="E3" s="249"/>
      <c r="F3" s="249"/>
      <c r="G3" s="249"/>
      <c r="H3" s="250"/>
      <c r="I3" s="251" t="s">
        <v>158</v>
      </c>
      <c r="J3" s="252"/>
      <c r="K3" s="253" t="s">
        <v>304</v>
      </c>
      <c r="L3" s="253"/>
      <c r="M3" s="254"/>
    </row>
    <row r="4" spans="1:13" ht="28.7" customHeight="1" thickBot="1" x14ac:dyDescent="0.2">
      <c r="A4" s="255" t="s">
        <v>117</v>
      </c>
      <c r="B4" s="256"/>
      <c r="C4" s="256"/>
      <c r="D4" s="256"/>
      <c r="E4" s="256"/>
      <c r="F4" s="257" t="s">
        <v>118</v>
      </c>
      <c r="G4" s="256"/>
      <c r="H4" s="258"/>
      <c r="I4" s="259" t="s">
        <v>119</v>
      </c>
      <c r="J4" s="260"/>
      <c r="K4" s="261">
        <v>42906</v>
      </c>
      <c r="L4" s="261"/>
      <c r="M4" s="262"/>
    </row>
    <row r="5" spans="1:13" ht="39.950000000000003" customHeight="1" x14ac:dyDescent="0.15">
      <c r="A5" s="148" t="s">
        <v>120</v>
      </c>
      <c r="B5" s="267" t="s">
        <v>121</v>
      </c>
      <c r="C5" s="267"/>
      <c r="D5" s="267"/>
      <c r="E5" s="267"/>
      <c r="F5" s="181" t="s">
        <v>122</v>
      </c>
      <c r="G5" s="181" t="s">
        <v>123</v>
      </c>
      <c r="H5" s="181" t="s">
        <v>124</v>
      </c>
      <c r="I5" s="181" t="s">
        <v>125</v>
      </c>
      <c r="J5" s="150" t="s">
        <v>126</v>
      </c>
      <c r="K5" s="150" t="s">
        <v>127</v>
      </c>
      <c r="L5" s="268" t="s">
        <v>128</v>
      </c>
      <c r="M5" s="269"/>
    </row>
    <row r="6" spans="1:13" s="161" customFormat="1" ht="22.5" customHeight="1" x14ac:dyDescent="0.15">
      <c r="A6" s="151">
        <v>1</v>
      </c>
      <c r="B6" s="152" t="s">
        <v>265</v>
      </c>
      <c r="C6" s="153">
        <v>760</v>
      </c>
      <c r="D6" s="153" t="s">
        <v>129</v>
      </c>
      <c r="E6" s="154">
        <v>120</v>
      </c>
      <c r="F6" s="155">
        <v>13000</v>
      </c>
      <c r="G6" s="155">
        <f>C6/1000*F6*0.93*E6/1000/0.95*2</f>
        <v>2321.2800000000002</v>
      </c>
      <c r="H6" s="156" t="s">
        <v>281</v>
      </c>
      <c r="I6" s="157" t="s">
        <v>263</v>
      </c>
      <c r="J6" s="158">
        <f>F6/1200</f>
        <v>10.833333333333334</v>
      </c>
      <c r="K6" s="158">
        <v>800</v>
      </c>
      <c r="L6" s="159" t="s">
        <v>264</v>
      </c>
      <c r="M6" s="160"/>
    </row>
    <row r="7" spans="1:13" s="161" customFormat="1" ht="22.5" customHeight="1" x14ac:dyDescent="0.15">
      <c r="A7" s="151">
        <v>2</v>
      </c>
      <c r="B7" s="152" t="s">
        <v>159</v>
      </c>
      <c r="C7" s="153">
        <v>1100</v>
      </c>
      <c r="D7" s="153" t="s">
        <v>129</v>
      </c>
      <c r="E7" s="154">
        <v>120</v>
      </c>
      <c r="F7" s="155">
        <v>9600</v>
      </c>
      <c r="G7" s="155">
        <f t="shared" ref="G7" si="0">C7/1000*F7*0.93*E7/1000/0.95</f>
        <v>1240.5221052631582</v>
      </c>
      <c r="H7" s="156" t="s">
        <v>294</v>
      </c>
      <c r="I7" s="157" t="s">
        <v>130</v>
      </c>
      <c r="J7" s="158">
        <v>6</v>
      </c>
      <c r="K7" s="158">
        <v>1100</v>
      </c>
      <c r="L7" s="159" t="s">
        <v>131</v>
      </c>
      <c r="M7" s="160"/>
    </row>
    <row r="8" spans="1:13" s="161" customFormat="1" ht="22.5" customHeight="1" x14ac:dyDescent="0.15">
      <c r="A8" s="151">
        <v>3</v>
      </c>
      <c r="B8" s="152" t="s">
        <v>260</v>
      </c>
      <c r="C8" s="153">
        <v>1100</v>
      </c>
      <c r="D8" s="153" t="s">
        <v>129</v>
      </c>
      <c r="E8" s="154">
        <v>100</v>
      </c>
      <c r="F8" s="155">
        <v>9600</v>
      </c>
      <c r="G8" s="155">
        <f>C8/1000*F8*0.93*E8/1000/0.95</f>
        <v>1033.7684210526318</v>
      </c>
      <c r="H8" s="156" t="s">
        <v>282</v>
      </c>
      <c r="I8" s="157" t="s">
        <v>130</v>
      </c>
      <c r="J8" s="158">
        <v>6</v>
      </c>
      <c r="K8" s="158">
        <v>1100</v>
      </c>
      <c r="L8" s="159" t="s">
        <v>131</v>
      </c>
      <c r="M8" s="160"/>
    </row>
    <row r="9" spans="1:13" s="161" customFormat="1" ht="22.5" customHeight="1" x14ac:dyDescent="0.15">
      <c r="A9" s="151">
        <v>4</v>
      </c>
      <c r="B9" s="152" t="s">
        <v>160</v>
      </c>
      <c r="C9" s="153">
        <v>1250</v>
      </c>
      <c r="D9" s="153" t="s">
        <v>129</v>
      </c>
      <c r="E9" s="154">
        <v>100</v>
      </c>
      <c r="F9" s="155">
        <v>12000</v>
      </c>
      <c r="G9" s="155">
        <f>C9/1000*F9*0.93*E9/1000/0.95</f>
        <v>1468.421052631579</v>
      </c>
      <c r="H9" s="156" t="s">
        <v>282</v>
      </c>
      <c r="I9" s="157" t="s">
        <v>130</v>
      </c>
      <c r="J9" s="158">
        <v>6</v>
      </c>
      <c r="K9" s="158">
        <v>1300</v>
      </c>
      <c r="L9" s="159" t="s">
        <v>132</v>
      </c>
      <c r="M9" s="160"/>
    </row>
    <row r="10" spans="1:13" s="161" customFormat="1" ht="22.5" customHeight="1" x14ac:dyDescent="0.15">
      <c r="A10" s="151"/>
      <c r="B10" s="152"/>
      <c r="C10" s="162"/>
      <c r="D10" s="153"/>
      <c r="E10" s="163"/>
      <c r="F10" s="155"/>
      <c r="G10" s="155"/>
      <c r="H10" s="155"/>
      <c r="I10" s="157"/>
      <c r="J10" s="158"/>
      <c r="K10" s="158"/>
      <c r="L10" s="159"/>
      <c r="M10" s="160"/>
    </row>
    <row r="11" spans="1:13" s="169" customFormat="1" ht="22.5" customHeight="1" thickBot="1" x14ac:dyDescent="0.2">
      <c r="A11" s="164"/>
      <c r="B11" s="270" t="s">
        <v>133</v>
      </c>
      <c r="C11" s="271"/>
      <c r="D11" s="271"/>
      <c r="E11" s="272"/>
      <c r="F11" s="165">
        <f>SUM(F6:F10)</f>
        <v>44200</v>
      </c>
      <c r="G11" s="165">
        <f>SUM(G6:G10)</f>
        <v>6063.9915789473698</v>
      </c>
      <c r="H11" s="166">
        <f>G11/125/24</f>
        <v>2.0213305263157899</v>
      </c>
      <c r="I11" s="166" t="s">
        <v>134</v>
      </c>
      <c r="J11" s="165">
        <f>SUM(J6:J10)</f>
        <v>28.833333333333336</v>
      </c>
      <c r="K11" s="167"/>
      <c r="L11" s="167"/>
      <c r="M11" s="168"/>
    </row>
    <row r="12" spans="1:13" s="169" customFormat="1" ht="20.25" customHeight="1" x14ac:dyDescent="0.15">
      <c r="A12" s="170" t="s">
        <v>135</v>
      </c>
      <c r="B12" s="273" t="s">
        <v>136</v>
      </c>
      <c r="C12" s="274"/>
      <c r="D12" s="274"/>
      <c r="E12" s="275"/>
      <c r="F12" s="276" t="s">
        <v>137</v>
      </c>
      <c r="G12" s="277"/>
      <c r="H12" s="182" t="s">
        <v>138</v>
      </c>
      <c r="I12" s="172" t="s">
        <v>139</v>
      </c>
      <c r="J12" s="276" t="s">
        <v>140</v>
      </c>
      <c r="K12" s="277"/>
      <c r="L12" s="276" t="s">
        <v>141</v>
      </c>
      <c r="M12" s="278"/>
    </row>
    <row r="13" spans="1:13" s="169" customFormat="1" ht="20.25" customHeight="1" x14ac:dyDescent="0.15">
      <c r="A13" s="279" t="s">
        <v>142</v>
      </c>
      <c r="B13" s="293" t="s">
        <v>143</v>
      </c>
      <c r="C13" s="293"/>
      <c r="D13" s="293"/>
      <c r="E13" s="293"/>
      <c r="F13" s="263" t="s">
        <v>144</v>
      </c>
      <c r="G13" s="264"/>
      <c r="H13" s="173" t="s">
        <v>266</v>
      </c>
      <c r="I13" s="174" t="s">
        <v>145</v>
      </c>
      <c r="J13" s="294">
        <f>G11</f>
        <v>6063.9915789473698</v>
      </c>
      <c r="K13" s="296" t="s">
        <v>146</v>
      </c>
      <c r="L13" s="287" t="s">
        <v>283</v>
      </c>
      <c r="M13" s="288"/>
    </row>
    <row r="14" spans="1:13" s="169" customFormat="1" ht="20.25" customHeight="1" x14ac:dyDescent="0.15">
      <c r="A14" s="279"/>
      <c r="B14" s="293" t="s">
        <v>143</v>
      </c>
      <c r="C14" s="293"/>
      <c r="D14" s="293"/>
      <c r="E14" s="293"/>
      <c r="F14" s="263" t="s">
        <v>144</v>
      </c>
      <c r="G14" s="264"/>
      <c r="H14" s="173">
        <v>2017011003</v>
      </c>
      <c r="I14" s="174" t="s">
        <v>145</v>
      </c>
      <c r="J14" s="295"/>
      <c r="K14" s="297"/>
      <c r="L14" s="289"/>
      <c r="M14" s="290"/>
    </row>
    <row r="15" spans="1:13" s="169" customFormat="1" ht="20.25" customHeight="1" x14ac:dyDescent="0.15">
      <c r="A15" s="279"/>
      <c r="B15" s="265" t="s">
        <v>147</v>
      </c>
      <c r="C15" s="265"/>
      <c r="D15" s="265"/>
      <c r="E15" s="265"/>
      <c r="F15" s="266" t="s">
        <v>148</v>
      </c>
      <c r="G15" s="266"/>
      <c r="H15" s="266"/>
      <c r="I15" s="175"/>
      <c r="J15" s="175">
        <f>J11</f>
        <v>28.833333333333336</v>
      </c>
      <c r="K15" s="176" t="s">
        <v>149</v>
      </c>
      <c r="L15" s="289"/>
      <c r="M15" s="290"/>
    </row>
    <row r="16" spans="1:13" s="161" customFormat="1" ht="20.25" customHeight="1" x14ac:dyDescent="0.15">
      <c r="A16" s="279" t="s">
        <v>150</v>
      </c>
      <c r="B16" s="280" t="s">
        <v>151</v>
      </c>
      <c r="C16" s="281"/>
      <c r="D16" s="281"/>
      <c r="E16" s="282"/>
      <c r="F16" s="266" t="s">
        <v>152</v>
      </c>
      <c r="G16" s="266"/>
      <c r="H16" s="266"/>
      <c r="I16" s="175"/>
      <c r="J16" s="175">
        <f>J15</f>
        <v>28.833333333333336</v>
      </c>
      <c r="K16" s="176" t="s">
        <v>153</v>
      </c>
      <c r="L16" s="289"/>
      <c r="M16" s="290"/>
    </row>
    <row r="17" spans="1:13" s="161" customFormat="1" ht="20.25" customHeight="1" x14ac:dyDescent="0.15">
      <c r="A17" s="279"/>
      <c r="B17" s="283" t="s">
        <v>154</v>
      </c>
      <c r="C17" s="283"/>
      <c r="D17" s="283"/>
      <c r="E17" s="283"/>
      <c r="F17" s="284" t="s">
        <v>155</v>
      </c>
      <c r="G17" s="284"/>
      <c r="H17" s="284"/>
      <c r="I17" s="177"/>
      <c r="J17" s="177"/>
      <c r="K17" s="178"/>
      <c r="L17" s="291"/>
      <c r="M17" s="292"/>
    </row>
    <row r="18" spans="1:13" ht="32.25" customHeight="1" thickBot="1" x14ac:dyDescent="0.2">
      <c r="A18" s="179" t="s">
        <v>156</v>
      </c>
      <c r="B18" s="285" t="s">
        <v>157</v>
      </c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</row>
    <row r="19" spans="1:13" ht="25.5" customHeight="1" thickBot="1" x14ac:dyDescent="0.2">
      <c r="A19" s="222" t="s">
        <v>275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4"/>
    </row>
  </sheetData>
  <mergeCells count="32">
    <mergeCell ref="B18:M18"/>
    <mergeCell ref="L13:M17"/>
    <mergeCell ref="A13:A15"/>
    <mergeCell ref="B13:E13"/>
    <mergeCell ref="F13:G13"/>
    <mergeCell ref="J13:J14"/>
    <mergeCell ref="K13:K14"/>
    <mergeCell ref="B14:E14"/>
    <mergeCell ref="F12:G12"/>
    <mergeCell ref="J12:K12"/>
    <mergeCell ref="L12:M12"/>
    <mergeCell ref="A16:A17"/>
    <mergeCell ref="B16:E16"/>
    <mergeCell ref="F16:H16"/>
    <mergeCell ref="B17:E17"/>
    <mergeCell ref="F17:H17"/>
    <mergeCell ref="A19:M19"/>
    <mergeCell ref="A2:M2"/>
    <mergeCell ref="A3:H3"/>
    <mergeCell ref="I3:J3"/>
    <mergeCell ref="K3:M3"/>
    <mergeCell ref="A4:E4"/>
    <mergeCell ref="F4:H4"/>
    <mergeCell ref="I4:J4"/>
    <mergeCell ref="K4:M4"/>
    <mergeCell ref="F14:G14"/>
    <mergeCell ref="B15:E15"/>
    <mergeCell ref="F15:H15"/>
    <mergeCell ref="B5:E5"/>
    <mergeCell ref="L5:M5"/>
    <mergeCell ref="B11:E11"/>
    <mergeCell ref="B12:E12"/>
  </mergeCells>
  <phoneticPr fontId="1" type="noConversion"/>
  <printOptions horizontalCentered="1"/>
  <pageMargins left="0.15748031496062992" right="0.23622047244094491" top="0.68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16"/>
  <sheetViews>
    <sheetView workbookViewId="0">
      <selection activeCell="I8" sqref="I8"/>
    </sheetView>
  </sheetViews>
  <sheetFormatPr defaultColWidth="9" defaultRowHeight="15" outlineLevelCol="1" x14ac:dyDescent="0.15"/>
  <cols>
    <col min="1" max="1" width="7.75" style="147" customWidth="1"/>
    <col min="2" max="2" width="17.25" style="147" customWidth="1"/>
    <col min="3" max="3" width="5.5" style="147" customWidth="1" outlineLevel="1"/>
    <col min="4" max="4" width="2.625" style="147" customWidth="1" outlineLevel="1"/>
    <col min="5" max="5" width="4.5" style="147" customWidth="1" outlineLevel="1"/>
    <col min="6" max="6" width="13.125" style="147" customWidth="1"/>
    <col min="7" max="7" width="10.875" style="147" customWidth="1"/>
    <col min="8" max="8" width="18.75" style="147" customWidth="1"/>
    <col min="9" max="9" width="10.75" style="147" bestFit="1" customWidth="1"/>
    <col min="10" max="10" width="9.75" style="147" bestFit="1" customWidth="1"/>
    <col min="11" max="11" width="9.5" style="147" bestFit="1" customWidth="1"/>
    <col min="12" max="12" width="15.375" style="147" customWidth="1"/>
    <col min="13" max="13" width="15.875" style="180" customWidth="1"/>
    <col min="14" max="16384" width="9" style="147"/>
  </cols>
  <sheetData>
    <row r="1" spans="1:13" s="146" customFormat="1" ht="16.7" customHeight="1" x14ac:dyDescent="0.15">
      <c r="A1" s="143" t="s">
        <v>354</v>
      </c>
      <c r="B1" s="144"/>
      <c r="C1" s="144"/>
      <c r="D1" s="144"/>
      <c r="E1" s="143"/>
      <c r="F1" s="143"/>
      <c r="G1" s="143"/>
      <c r="H1" s="143"/>
      <c r="I1" s="143"/>
      <c r="J1" s="143"/>
      <c r="K1" s="143"/>
      <c r="L1" s="143"/>
      <c r="M1" s="145" t="s">
        <v>57</v>
      </c>
    </row>
    <row r="2" spans="1:13" ht="33.200000000000003" customHeight="1" thickBot="1" x14ac:dyDescent="0.2">
      <c r="A2" s="247" t="s">
        <v>355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</row>
    <row r="3" spans="1:13" ht="28.7" customHeight="1" x14ac:dyDescent="0.15">
      <c r="A3" s="248" t="s">
        <v>356</v>
      </c>
      <c r="B3" s="249"/>
      <c r="C3" s="249"/>
      <c r="D3" s="249"/>
      <c r="E3" s="249"/>
      <c r="F3" s="249"/>
      <c r="G3" s="249"/>
      <c r="H3" s="250"/>
      <c r="I3" s="299" t="s">
        <v>357</v>
      </c>
      <c r="J3" s="252"/>
      <c r="K3" s="253" t="s">
        <v>309</v>
      </c>
      <c r="L3" s="253"/>
      <c r="M3" s="254"/>
    </row>
    <row r="4" spans="1:13" ht="28.7" customHeight="1" thickBot="1" x14ac:dyDescent="0.2">
      <c r="A4" s="255" t="s">
        <v>78</v>
      </c>
      <c r="B4" s="256"/>
      <c r="C4" s="256"/>
      <c r="D4" s="256"/>
      <c r="E4" s="256"/>
      <c r="F4" s="257" t="s">
        <v>323</v>
      </c>
      <c r="G4" s="256"/>
      <c r="H4" s="258"/>
      <c r="I4" s="259" t="s">
        <v>320</v>
      </c>
      <c r="J4" s="260"/>
      <c r="K4" s="261">
        <v>42971</v>
      </c>
      <c r="L4" s="261"/>
      <c r="M4" s="262"/>
    </row>
    <row r="5" spans="1:13" ht="39.950000000000003" customHeight="1" x14ac:dyDescent="0.15">
      <c r="A5" s="148" t="s">
        <v>324</v>
      </c>
      <c r="B5" s="267" t="s">
        <v>325</v>
      </c>
      <c r="C5" s="267"/>
      <c r="D5" s="267"/>
      <c r="E5" s="267"/>
      <c r="F5" s="149" t="s">
        <v>326</v>
      </c>
      <c r="G5" s="149" t="s">
        <v>327</v>
      </c>
      <c r="H5" s="149" t="s">
        <v>328</v>
      </c>
      <c r="I5" s="149" t="s">
        <v>329</v>
      </c>
      <c r="J5" s="150" t="s">
        <v>330</v>
      </c>
      <c r="K5" s="150" t="s">
        <v>331</v>
      </c>
      <c r="L5" s="268" t="s">
        <v>332</v>
      </c>
      <c r="M5" s="269"/>
    </row>
    <row r="6" spans="1:13" s="161" customFormat="1" ht="22.5" customHeight="1" x14ac:dyDescent="0.15">
      <c r="A6" s="151">
        <v>1</v>
      </c>
      <c r="B6" s="152" t="s">
        <v>333</v>
      </c>
      <c r="C6" s="153">
        <v>760</v>
      </c>
      <c r="D6" s="153" t="s">
        <v>129</v>
      </c>
      <c r="E6" s="154">
        <v>120</v>
      </c>
      <c r="F6" s="155">
        <v>3600</v>
      </c>
      <c r="G6" s="155">
        <f>C6/1000*F6*0.93*E6/1000/0.95*2</f>
        <v>642.81599999999992</v>
      </c>
      <c r="H6" s="156">
        <v>201708234</v>
      </c>
      <c r="I6" s="157" t="s">
        <v>263</v>
      </c>
      <c r="J6" s="158">
        <f>F6/1200</f>
        <v>3</v>
      </c>
      <c r="K6" s="158">
        <v>800</v>
      </c>
      <c r="L6" s="159" t="s">
        <v>318</v>
      </c>
      <c r="M6" s="160"/>
    </row>
    <row r="7" spans="1:13" s="161" customFormat="1" ht="22.5" customHeight="1" x14ac:dyDescent="0.15">
      <c r="A7" s="151"/>
      <c r="B7" s="152"/>
      <c r="C7" s="162"/>
      <c r="D7" s="153"/>
      <c r="E7" s="163"/>
      <c r="F7" s="155"/>
      <c r="G7" s="155"/>
      <c r="H7" s="155"/>
      <c r="I7" s="157"/>
      <c r="J7" s="158"/>
      <c r="K7" s="158"/>
      <c r="L7" s="159"/>
      <c r="M7" s="160"/>
    </row>
    <row r="8" spans="1:13" s="169" customFormat="1" ht="22.5" customHeight="1" thickBot="1" x14ac:dyDescent="0.2">
      <c r="A8" s="164"/>
      <c r="B8" s="270" t="s">
        <v>334</v>
      </c>
      <c r="C8" s="271"/>
      <c r="D8" s="271"/>
      <c r="E8" s="272"/>
      <c r="F8" s="165">
        <f>SUM(F6:F7)</f>
        <v>3600</v>
      </c>
      <c r="G8" s="165">
        <f>SUM(G6:G7)</f>
        <v>642.81599999999992</v>
      </c>
      <c r="H8" s="166">
        <f>G8/125/24</f>
        <v>0.21427199999999999</v>
      </c>
      <c r="I8" s="166" t="s">
        <v>134</v>
      </c>
      <c r="J8" s="165">
        <f>SUM(J6:J7)</f>
        <v>3</v>
      </c>
      <c r="K8" s="167"/>
      <c r="L8" s="167"/>
      <c r="M8" s="168"/>
    </row>
    <row r="9" spans="1:13" s="169" customFormat="1" ht="20.25" customHeight="1" x14ac:dyDescent="0.15">
      <c r="A9" s="170" t="s">
        <v>90</v>
      </c>
      <c r="B9" s="273" t="s">
        <v>335</v>
      </c>
      <c r="C9" s="274"/>
      <c r="D9" s="274"/>
      <c r="E9" s="275"/>
      <c r="F9" s="276" t="s">
        <v>336</v>
      </c>
      <c r="G9" s="277"/>
      <c r="H9" s="171" t="s">
        <v>74</v>
      </c>
      <c r="I9" s="172" t="s">
        <v>337</v>
      </c>
      <c r="J9" s="276" t="s">
        <v>338</v>
      </c>
      <c r="K9" s="277"/>
      <c r="L9" s="276" t="s">
        <v>339</v>
      </c>
      <c r="M9" s="278"/>
    </row>
    <row r="10" spans="1:13" s="169" customFormat="1" ht="20.25" customHeight="1" x14ac:dyDescent="0.15">
      <c r="A10" s="279" t="s">
        <v>340</v>
      </c>
      <c r="B10" s="293" t="s">
        <v>341</v>
      </c>
      <c r="C10" s="293"/>
      <c r="D10" s="293"/>
      <c r="E10" s="293"/>
      <c r="F10" s="263" t="s">
        <v>144</v>
      </c>
      <c r="G10" s="264"/>
      <c r="H10" s="173">
        <v>2017011003</v>
      </c>
      <c r="I10" s="174" t="s">
        <v>342</v>
      </c>
      <c r="J10" s="294">
        <f>G8</f>
        <v>642.81599999999992</v>
      </c>
      <c r="K10" s="296" t="s">
        <v>66</v>
      </c>
      <c r="L10" s="298" t="s">
        <v>321</v>
      </c>
      <c r="M10" s="288"/>
    </row>
    <row r="11" spans="1:13" s="169" customFormat="1" ht="20.25" customHeight="1" x14ac:dyDescent="0.15">
      <c r="A11" s="279"/>
      <c r="B11" s="293" t="s">
        <v>343</v>
      </c>
      <c r="C11" s="293"/>
      <c r="D11" s="293"/>
      <c r="E11" s="293"/>
      <c r="F11" s="263" t="s">
        <v>144</v>
      </c>
      <c r="G11" s="264"/>
      <c r="H11" s="173">
        <v>2017011003</v>
      </c>
      <c r="I11" s="174" t="s">
        <v>322</v>
      </c>
      <c r="J11" s="295"/>
      <c r="K11" s="297"/>
      <c r="L11" s="289"/>
      <c r="M11" s="290"/>
    </row>
    <row r="12" spans="1:13" s="169" customFormat="1" ht="20.25" customHeight="1" x14ac:dyDescent="0.15">
      <c r="A12" s="279"/>
      <c r="B12" s="265" t="s">
        <v>344</v>
      </c>
      <c r="C12" s="265"/>
      <c r="D12" s="265"/>
      <c r="E12" s="265"/>
      <c r="F12" s="266" t="s">
        <v>345</v>
      </c>
      <c r="G12" s="266"/>
      <c r="H12" s="266"/>
      <c r="I12" s="175"/>
      <c r="J12" s="175">
        <f>J8</f>
        <v>3</v>
      </c>
      <c r="K12" s="176" t="s">
        <v>106</v>
      </c>
      <c r="L12" s="289"/>
      <c r="M12" s="290"/>
    </row>
    <row r="13" spans="1:13" s="161" customFormat="1" ht="20.25" customHeight="1" x14ac:dyDescent="0.15">
      <c r="A13" s="279" t="s">
        <v>346</v>
      </c>
      <c r="B13" s="280" t="s">
        <v>347</v>
      </c>
      <c r="C13" s="281"/>
      <c r="D13" s="281"/>
      <c r="E13" s="282"/>
      <c r="F13" s="266" t="s">
        <v>348</v>
      </c>
      <c r="G13" s="266"/>
      <c r="H13" s="266"/>
      <c r="I13" s="175"/>
      <c r="J13" s="175">
        <f>J12</f>
        <v>3</v>
      </c>
      <c r="K13" s="176" t="s">
        <v>107</v>
      </c>
      <c r="L13" s="289"/>
      <c r="M13" s="290"/>
    </row>
    <row r="14" spans="1:13" s="161" customFormat="1" ht="20.25" customHeight="1" x14ac:dyDescent="0.15">
      <c r="A14" s="279"/>
      <c r="B14" s="283" t="s">
        <v>349</v>
      </c>
      <c r="C14" s="283"/>
      <c r="D14" s="283"/>
      <c r="E14" s="283"/>
      <c r="F14" s="284" t="s">
        <v>350</v>
      </c>
      <c r="G14" s="284"/>
      <c r="H14" s="284"/>
      <c r="I14" s="177"/>
      <c r="J14" s="177"/>
      <c r="K14" s="178"/>
      <c r="L14" s="291"/>
      <c r="M14" s="292"/>
    </row>
    <row r="15" spans="1:13" ht="32.25" customHeight="1" thickBot="1" x14ac:dyDescent="0.2">
      <c r="A15" s="179" t="s">
        <v>351</v>
      </c>
      <c r="B15" s="285" t="s">
        <v>352</v>
      </c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</row>
    <row r="16" spans="1:13" ht="25.5" customHeight="1" thickBot="1" x14ac:dyDescent="0.2">
      <c r="A16" s="222" t="s">
        <v>353</v>
      </c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4"/>
    </row>
  </sheetData>
  <mergeCells count="32">
    <mergeCell ref="A2:M2"/>
    <mergeCell ref="A3:H3"/>
    <mergeCell ref="I3:J3"/>
    <mergeCell ref="K3:M3"/>
    <mergeCell ref="A4:E4"/>
    <mergeCell ref="F4:H4"/>
    <mergeCell ref="I4:J4"/>
    <mergeCell ref="K4:M4"/>
    <mergeCell ref="F12:H12"/>
    <mergeCell ref="B5:E5"/>
    <mergeCell ref="L5:M5"/>
    <mergeCell ref="B8:E8"/>
    <mergeCell ref="B9:E9"/>
    <mergeCell ref="F9:G9"/>
    <mergeCell ref="J9:K9"/>
    <mergeCell ref="L9:M9"/>
    <mergeCell ref="A16:M16"/>
    <mergeCell ref="A13:A14"/>
    <mergeCell ref="B13:E13"/>
    <mergeCell ref="F13:H13"/>
    <mergeCell ref="B14:E14"/>
    <mergeCell ref="F14:H14"/>
    <mergeCell ref="B15:M15"/>
    <mergeCell ref="L10:M14"/>
    <mergeCell ref="A10:A12"/>
    <mergeCell ref="B10:E10"/>
    <mergeCell ref="F10:G10"/>
    <mergeCell ref="J10:J11"/>
    <mergeCell ref="K10:K11"/>
    <mergeCell ref="B11:E11"/>
    <mergeCell ref="F11:G11"/>
    <mergeCell ref="B12:E12"/>
  </mergeCells>
  <phoneticPr fontId="1" type="noConversion"/>
  <printOptions horizontalCentered="1"/>
  <pageMargins left="0.15748031496062992" right="0.23622047244094491" top="0.68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0"/>
  <sheetViews>
    <sheetView workbookViewId="0">
      <selection activeCell="G6" sqref="G6:H7"/>
    </sheetView>
  </sheetViews>
  <sheetFormatPr defaultColWidth="9" defaultRowHeight="15" x14ac:dyDescent="0.15"/>
  <cols>
    <col min="1" max="1" width="7.125" style="22" customWidth="1"/>
    <col min="2" max="2" width="20.75" style="22" customWidth="1"/>
    <col min="3" max="3" width="7.5" style="22" customWidth="1"/>
    <col min="4" max="4" width="11.875" style="22" customWidth="1"/>
    <col min="5" max="5" width="12" style="22" customWidth="1"/>
    <col min="6" max="6" width="15.5" style="22" customWidth="1"/>
    <col min="7" max="7" width="12.625" style="22" customWidth="1"/>
    <col min="8" max="8" width="10.625" style="22" customWidth="1"/>
    <col min="9" max="9" width="10.375" style="22" customWidth="1"/>
    <col min="10" max="10" width="18.75" style="22" customWidth="1"/>
    <col min="11" max="11" width="10" style="22" customWidth="1"/>
    <col min="12" max="16384" width="9" style="22"/>
  </cols>
  <sheetData>
    <row r="1" spans="1:11" s="21" customFormat="1" ht="16.7" customHeight="1" x14ac:dyDescent="0.15">
      <c r="A1" s="19" t="s">
        <v>71</v>
      </c>
      <c r="B1" s="18"/>
      <c r="C1" s="19"/>
      <c r="D1" s="19"/>
      <c r="E1" s="19"/>
      <c r="F1" s="19"/>
      <c r="G1" s="19"/>
      <c r="H1" s="19"/>
      <c r="I1" s="19"/>
      <c r="J1" s="19"/>
      <c r="K1" s="20" t="s">
        <v>57</v>
      </c>
    </row>
    <row r="2" spans="1:11" ht="33.200000000000003" customHeight="1" thickBot="1" x14ac:dyDescent="0.2">
      <c r="A2" s="330" t="s">
        <v>104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</row>
    <row r="3" spans="1:11" ht="28.7" customHeight="1" x14ac:dyDescent="0.15">
      <c r="A3" s="331" t="s">
        <v>105</v>
      </c>
      <c r="B3" s="332"/>
      <c r="C3" s="332"/>
      <c r="D3" s="332"/>
      <c r="E3" s="332"/>
      <c r="F3" s="333"/>
      <c r="G3" s="334" t="s">
        <v>72</v>
      </c>
      <c r="H3" s="335"/>
      <c r="I3" s="336" t="s">
        <v>303</v>
      </c>
      <c r="J3" s="336"/>
      <c r="K3" s="337"/>
    </row>
    <row r="4" spans="1:11" ht="28.7" customHeight="1" thickBot="1" x14ac:dyDescent="0.2">
      <c r="A4" s="338" t="s">
        <v>78</v>
      </c>
      <c r="B4" s="339"/>
      <c r="C4" s="339"/>
      <c r="D4" s="340" t="s">
        <v>58</v>
      </c>
      <c r="E4" s="341"/>
      <c r="F4" s="342"/>
      <c r="G4" s="343" t="s">
        <v>70</v>
      </c>
      <c r="H4" s="344"/>
      <c r="I4" s="345">
        <v>42820</v>
      </c>
      <c r="J4" s="345"/>
      <c r="K4" s="346"/>
    </row>
    <row r="5" spans="1:11" ht="39.950000000000003" customHeight="1" x14ac:dyDescent="0.15">
      <c r="A5" s="23" t="s">
        <v>79</v>
      </c>
      <c r="B5" s="322" t="s">
        <v>80</v>
      </c>
      <c r="C5" s="322"/>
      <c r="D5" s="24" t="s">
        <v>73</v>
      </c>
      <c r="E5" s="55" t="s">
        <v>81</v>
      </c>
      <c r="F5" s="25" t="s">
        <v>82</v>
      </c>
      <c r="G5" s="25" t="s">
        <v>83</v>
      </c>
      <c r="H5" s="26" t="s">
        <v>84</v>
      </c>
      <c r="I5" s="26" t="s">
        <v>85</v>
      </c>
      <c r="J5" s="323" t="s">
        <v>86</v>
      </c>
      <c r="K5" s="324"/>
    </row>
    <row r="6" spans="1:11" s="36" customFormat="1" ht="18.75" customHeight="1" x14ac:dyDescent="0.15">
      <c r="A6" s="27">
        <v>1</v>
      </c>
      <c r="B6" s="28" t="s">
        <v>59</v>
      </c>
      <c r="C6" s="29">
        <v>1240</v>
      </c>
      <c r="D6" s="30">
        <f t="shared" ref="D6:D11" si="0">G6*H6</f>
        <v>14140</v>
      </c>
      <c r="E6" s="31">
        <f>D6*C6/1000*0.095*0.8/0.91</f>
        <v>1464.3446153846153</v>
      </c>
      <c r="F6" s="51">
        <v>201703262</v>
      </c>
      <c r="G6" s="32" t="s">
        <v>60</v>
      </c>
      <c r="H6" s="33">
        <v>14</v>
      </c>
      <c r="I6" s="33">
        <v>1300</v>
      </c>
      <c r="J6" s="34" t="s">
        <v>69</v>
      </c>
      <c r="K6" s="35"/>
    </row>
    <row r="7" spans="1:11" s="36" customFormat="1" ht="18.75" customHeight="1" x14ac:dyDescent="0.15">
      <c r="A7" s="27">
        <v>2</v>
      </c>
      <c r="B7" s="28" t="s">
        <v>61</v>
      </c>
      <c r="C7" s="29">
        <v>1040</v>
      </c>
      <c r="D7" s="30">
        <f t="shared" si="0"/>
        <v>70700</v>
      </c>
      <c r="E7" s="31">
        <f t="shared" ref="E7:E11" si="1">D7*C7/1000*0.095*0.8/0.91</f>
        <v>6140.8</v>
      </c>
      <c r="F7" s="86">
        <v>201703262</v>
      </c>
      <c r="G7" s="32" t="s">
        <v>60</v>
      </c>
      <c r="H7" s="33">
        <v>70</v>
      </c>
      <c r="I7" s="33">
        <v>1200</v>
      </c>
      <c r="J7" s="34" t="s">
        <v>68</v>
      </c>
      <c r="K7" s="35"/>
    </row>
    <row r="8" spans="1:11" s="36" customFormat="1" ht="18.75" customHeight="1" x14ac:dyDescent="0.15">
      <c r="A8" s="27">
        <v>3</v>
      </c>
      <c r="B8" s="28" t="s">
        <v>62</v>
      </c>
      <c r="C8" s="29">
        <v>940</v>
      </c>
      <c r="D8" s="30">
        <f t="shared" ref="D8:D10" si="2">G8*H8</f>
        <v>28280</v>
      </c>
      <c r="E8" s="31">
        <f t="shared" si="1"/>
        <v>2220.1353846153847</v>
      </c>
      <c r="F8" s="86">
        <v>201703262</v>
      </c>
      <c r="G8" s="32" t="s">
        <v>60</v>
      </c>
      <c r="H8" s="33">
        <v>28</v>
      </c>
      <c r="I8" s="33">
        <v>1000</v>
      </c>
      <c r="J8" s="34" t="s">
        <v>87</v>
      </c>
      <c r="K8" s="35"/>
    </row>
    <row r="9" spans="1:11" s="36" customFormat="1" ht="18.75" customHeight="1" x14ac:dyDescent="0.15">
      <c r="A9" s="27">
        <v>4</v>
      </c>
      <c r="B9" s="28" t="s">
        <v>203</v>
      </c>
      <c r="C9" s="29">
        <v>870</v>
      </c>
      <c r="D9" s="30">
        <f t="shared" ref="D9" si="3">G9*H9</f>
        <v>12120</v>
      </c>
      <c r="E9" s="31">
        <f t="shared" si="1"/>
        <v>880.63120879120879</v>
      </c>
      <c r="F9" s="86">
        <v>201703262</v>
      </c>
      <c r="G9" s="32" t="s">
        <v>60</v>
      </c>
      <c r="H9" s="33">
        <v>12</v>
      </c>
      <c r="I9" s="33">
        <v>1000</v>
      </c>
      <c r="J9" s="34" t="s">
        <v>207</v>
      </c>
      <c r="K9" s="35"/>
    </row>
    <row r="10" spans="1:11" s="36" customFormat="1" ht="18.75" customHeight="1" x14ac:dyDescent="0.15">
      <c r="A10" s="27">
        <v>5</v>
      </c>
      <c r="B10" s="28" t="s">
        <v>204</v>
      </c>
      <c r="C10" s="29">
        <v>850</v>
      </c>
      <c r="D10" s="30">
        <f t="shared" si="2"/>
        <v>8080</v>
      </c>
      <c r="E10" s="31">
        <f t="shared" si="1"/>
        <v>573.59120879120883</v>
      </c>
      <c r="F10" s="86">
        <v>201703262</v>
      </c>
      <c r="G10" s="32" t="s">
        <v>60</v>
      </c>
      <c r="H10" s="33">
        <v>8</v>
      </c>
      <c r="I10" s="33">
        <v>1000</v>
      </c>
      <c r="J10" s="34" t="s">
        <v>208</v>
      </c>
      <c r="K10" s="35"/>
    </row>
    <row r="11" spans="1:11" s="36" customFormat="1" ht="18.75" customHeight="1" x14ac:dyDescent="0.15">
      <c r="A11" s="27">
        <v>6</v>
      </c>
      <c r="B11" s="28" t="s">
        <v>63</v>
      </c>
      <c r="C11" s="29">
        <v>695</v>
      </c>
      <c r="D11" s="30">
        <f t="shared" si="0"/>
        <v>40400</v>
      </c>
      <c r="E11" s="31">
        <f t="shared" si="1"/>
        <v>2344.9758241758241</v>
      </c>
      <c r="F11" s="86">
        <v>201703262</v>
      </c>
      <c r="G11" s="32" t="s">
        <v>60</v>
      </c>
      <c r="H11" s="33">
        <v>40</v>
      </c>
      <c r="I11" s="33">
        <v>800</v>
      </c>
      <c r="J11" s="34" t="s">
        <v>67</v>
      </c>
      <c r="K11" s="35"/>
    </row>
    <row r="12" spans="1:11" s="36" customFormat="1" ht="19.350000000000001" customHeight="1" x14ac:dyDescent="0.15">
      <c r="A12" s="27"/>
      <c r="B12" s="37"/>
      <c r="C12" s="29"/>
      <c r="D12" s="51"/>
      <c r="E12" s="31"/>
      <c r="F12" s="51"/>
      <c r="G12" s="32"/>
      <c r="H12" s="33"/>
      <c r="I12" s="33"/>
      <c r="J12" s="34"/>
      <c r="K12" s="35"/>
    </row>
    <row r="13" spans="1:11" s="43" customFormat="1" ht="19.350000000000001" customHeight="1" thickBot="1" x14ac:dyDescent="0.2">
      <c r="A13" s="38"/>
      <c r="B13" s="39"/>
      <c r="C13" s="56" t="s">
        <v>88</v>
      </c>
      <c r="D13" s="40">
        <f>SUM(D6:D12)/0.96</f>
        <v>180958.33333333334</v>
      </c>
      <c r="E13" s="40">
        <f>SUM(E6:E12)</f>
        <v>13624.478241758243</v>
      </c>
      <c r="F13" s="40">
        <f>E13/95/24</f>
        <v>5.9756483516483518</v>
      </c>
      <c r="G13" s="40" t="s">
        <v>89</v>
      </c>
      <c r="H13" s="40">
        <f>SUM(H6:H12)/0.95</f>
        <v>181.05263157894737</v>
      </c>
      <c r="I13" s="41"/>
      <c r="J13" s="41"/>
      <c r="K13" s="42"/>
    </row>
    <row r="14" spans="1:11" s="43" customFormat="1" ht="19.350000000000001" customHeight="1" x14ac:dyDescent="0.15">
      <c r="A14" s="44" t="s">
        <v>90</v>
      </c>
      <c r="B14" s="325" t="s">
        <v>91</v>
      </c>
      <c r="C14" s="326"/>
      <c r="D14" s="327" t="s">
        <v>92</v>
      </c>
      <c r="E14" s="328"/>
      <c r="F14" s="45" t="s">
        <v>74</v>
      </c>
      <c r="G14" s="57" t="s">
        <v>75</v>
      </c>
      <c r="H14" s="327" t="s">
        <v>93</v>
      </c>
      <c r="I14" s="328"/>
      <c r="J14" s="327" t="s">
        <v>76</v>
      </c>
      <c r="K14" s="329"/>
    </row>
    <row r="15" spans="1:11" s="43" customFormat="1" ht="20.25" customHeight="1" x14ac:dyDescent="0.15">
      <c r="A15" s="308" t="s">
        <v>94</v>
      </c>
      <c r="B15" s="309" t="s">
        <v>77</v>
      </c>
      <c r="C15" s="309"/>
      <c r="D15" s="310" t="s">
        <v>64</v>
      </c>
      <c r="E15" s="311"/>
      <c r="F15" s="46">
        <v>2017022101</v>
      </c>
      <c r="G15" s="47" t="s">
        <v>65</v>
      </c>
      <c r="H15" s="48">
        <v>13000</v>
      </c>
      <c r="I15" s="49" t="s">
        <v>66</v>
      </c>
      <c r="J15" s="312" t="s">
        <v>231</v>
      </c>
      <c r="K15" s="313"/>
    </row>
    <row r="16" spans="1:11" s="43" customFormat="1" ht="20.25" customHeight="1" x14ac:dyDescent="0.15">
      <c r="A16" s="308"/>
      <c r="B16" s="318" t="s">
        <v>95</v>
      </c>
      <c r="C16" s="318"/>
      <c r="D16" s="319" t="s">
        <v>96</v>
      </c>
      <c r="E16" s="319"/>
      <c r="F16" s="319"/>
      <c r="G16" s="50"/>
      <c r="H16" s="50">
        <f>H13</f>
        <v>181.05263157894737</v>
      </c>
      <c r="I16" s="63" t="s">
        <v>106</v>
      </c>
      <c r="J16" s="314"/>
      <c r="K16" s="315"/>
    </row>
    <row r="17" spans="1:11" s="36" customFormat="1" ht="20.25" customHeight="1" x14ac:dyDescent="0.15">
      <c r="A17" s="308" t="s">
        <v>97</v>
      </c>
      <c r="B17" s="318" t="s">
        <v>98</v>
      </c>
      <c r="C17" s="318"/>
      <c r="D17" s="319" t="s">
        <v>99</v>
      </c>
      <c r="E17" s="319"/>
      <c r="F17" s="319"/>
      <c r="G17" s="50"/>
      <c r="H17" s="50">
        <f>H16</f>
        <v>181.05263157894737</v>
      </c>
      <c r="I17" s="63" t="s">
        <v>107</v>
      </c>
      <c r="J17" s="314"/>
      <c r="K17" s="315"/>
    </row>
    <row r="18" spans="1:11" s="36" customFormat="1" ht="20.25" customHeight="1" x14ac:dyDescent="0.15">
      <c r="A18" s="308"/>
      <c r="B18" s="320" t="s">
        <v>100</v>
      </c>
      <c r="C18" s="320"/>
      <c r="D18" s="321" t="s">
        <v>101</v>
      </c>
      <c r="E18" s="321"/>
      <c r="F18" s="321"/>
      <c r="G18" s="52"/>
      <c r="H18" s="52"/>
      <c r="I18" s="53"/>
      <c r="J18" s="316"/>
      <c r="K18" s="317"/>
    </row>
    <row r="19" spans="1:11" ht="34.5" customHeight="1" thickBot="1" x14ac:dyDescent="0.2">
      <c r="A19" s="54" t="s">
        <v>102</v>
      </c>
      <c r="B19" s="300" t="s">
        <v>103</v>
      </c>
      <c r="C19" s="301"/>
      <c r="D19" s="301"/>
      <c r="E19" s="301"/>
      <c r="F19" s="301"/>
      <c r="G19" s="301"/>
      <c r="H19" s="301"/>
      <c r="I19" s="301"/>
      <c r="J19" s="301"/>
      <c r="K19" s="302"/>
    </row>
    <row r="20" spans="1:11" ht="60.75" customHeight="1" thickBot="1" x14ac:dyDescent="0.2">
      <c r="A20" s="303" t="s">
        <v>209</v>
      </c>
      <c r="B20" s="304"/>
      <c r="C20" s="304"/>
      <c r="D20" s="305" t="s">
        <v>210</v>
      </c>
      <c r="E20" s="305"/>
      <c r="F20" s="305"/>
      <c r="G20" s="306" t="s">
        <v>211</v>
      </c>
      <c r="H20" s="306"/>
      <c r="I20" s="306"/>
      <c r="J20" s="306"/>
      <c r="K20" s="307"/>
    </row>
  </sheetData>
  <mergeCells count="29">
    <mergeCell ref="A2:K2"/>
    <mergeCell ref="A3:F3"/>
    <mergeCell ref="G3:H3"/>
    <mergeCell ref="I3:K3"/>
    <mergeCell ref="A4:C4"/>
    <mergeCell ref="D4:F4"/>
    <mergeCell ref="G4:H4"/>
    <mergeCell ref="I4:K4"/>
    <mergeCell ref="B5:C5"/>
    <mergeCell ref="J5:K5"/>
    <mergeCell ref="B14:C14"/>
    <mergeCell ref="D14:E14"/>
    <mergeCell ref="H14:I14"/>
    <mergeCell ref="J14:K14"/>
    <mergeCell ref="B19:K19"/>
    <mergeCell ref="A20:C20"/>
    <mergeCell ref="D20:F20"/>
    <mergeCell ref="G20:K20"/>
    <mergeCell ref="A15:A16"/>
    <mergeCell ref="B15:C15"/>
    <mergeCell ref="D15:E15"/>
    <mergeCell ref="J15:K18"/>
    <mergeCell ref="B16:C16"/>
    <mergeCell ref="D16:F16"/>
    <mergeCell ref="A17:A18"/>
    <mergeCell ref="B17:C17"/>
    <mergeCell ref="D17:F17"/>
    <mergeCell ref="B18:C18"/>
    <mergeCell ref="D18:F18"/>
  </mergeCells>
  <phoneticPr fontId="1" type="noConversion"/>
  <printOptions horizontalCentered="1"/>
  <pageMargins left="0.15748031496062992" right="0.23622047244094491" top="0.47244094488188981" bottom="0.4" header="0.31496062992125984" footer="0.19"/>
  <pageSetup paperSize="9" orientation="landscape" r:id="rId1"/>
  <headerFooter>
    <oddFooter>第 &amp;P 页，共 &amp;N 页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1"/>
  <sheetViews>
    <sheetView workbookViewId="0">
      <selection activeCell="G9" sqref="F9:G10"/>
    </sheetView>
  </sheetViews>
  <sheetFormatPr defaultColWidth="9" defaultRowHeight="15" x14ac:dyDescent="0.15"/>
  <cols>
    <col min="1" max="1" width="7.125" style="22" customWidth="1"/>
    <col min="2" max="2" width="20.75" style="22" customWidth="1"/>
    <col min="3" max="3" width="7.5" style="22" customWidth="1"/>
    <col min="4" max="4" width="11.875" style="22" customWidth="1"/>
    <col min="5" max="5" width="12" style="22" customWidth="1"/>
    <col min="6" max="6" width="15.5" style="22" customWidth="1"/>
    <col min="7" max="7" width="12.625" style="22" customWidth="1"/>
    <col min="8" max="8" width="10.625" style="22" customWidth="1"/>
    <col min="9" max="9" width="10.375" style="22" customWidth="1"/>
    <col min="10" max="10" width="18.75" style="22" customWidth="1"/>
    <col min="11" max="11" width="10" style="22" customWidth="1"/>
    <col min="12" max="16384" width="9" style="22"/>
  </cols>
  <sheetData>
    <row r="1" spans="1:11" s="21" customFormat="1" ht="16.7" customHeight="1" x14ac:dyDescent="0.15">
      <c r="A1" s="19" t="s">
        <v>71</v>
      </c>
      <c r="B1" s="18"/>
      <c r="C1" s="19"/>
      <c r="D1" s="19"/>
      <c r="E1" s="19"/>
      <c r="F1" s="19"/>
      <c r="G1" s="19"/>
      <c r="H1" s="19"/>
      <c r="I1" s="19"/>
      <c r="J1" s="19"/>
      <c r="K1" s="20" t="s">
        <v>57</v>
      </c>
    </row>
    <row r="2" spans="1:11" ht="33.200000000000003" customHeight="1" thickBot="1" x14ac:dyDescent="0.2">
      <c r="A2" s="330" t="s">
        <v>104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</row>
    <row r="3" spans="1:11" ht="28.7" customHeight="1" x14ac:dyDescent="0.15">
      <c r="A3" s="331" t="s">
        <v>105</v>
      </c>
      <c r="B3" s="332"/>
      <c r="C3" s="332"/>
      <c r="D3" s="332"/>
      <c r="E3" s="332"/>
      <c r="F3" s="333"/>
      <c r="G3" s="334" t="s">
        <v>72</v>
      </c>
      <c r="H3" s="335"/>
      <c r="I3" s="336" t="s">
        <v>302</v>
      </c>
      <c r="J3" s="336"/>
      <c r="K3" s="337"/>
    </row>
    <row r="4" spans="1:11" ht="28.7" customHeight="1" thickBot="1" x14ac:dyDescent="0.2">
      <c r="A4" s="338" t="s">
        <v>78</v>
      </c>
      <c r="B4" s="339"/>
      <c r="C4" s="339"/>
      <c r="D4" s="340" t="s">
        <v>58</v>
      </c>
      <c r="E4" s="341"/>
      <c r="F4" s="342"/>
      <c r="G4" s="343" t="s">
        <v>70</v>
      </c>
      <c r="H4" s="344"/>
      <c r="I4" s="345">
        <v>42957</v>
      </c>
      <c r="J4" s="345"/>
      <c r="K4" s="346"/>
    </row>
    <row r="5" spans="1:11" ht="39.950000000000003" customHeight="1" x14ac:dyDescent="0.15">
      <c r="A5" s="23" t="s">
        <v>79</v>
      </c>
      <c r="B5" s="322" t="s">
        <v>80</v>
      </c>
      <c r="C5" s="322"/>
      <c r="D5" s="108" t="s">
        <v>73</v>
      </c>
      <c r="E5" s="55" t="s">
        <v>81</v>
      </c>
      <c r="F5" s="25" t="s">
        <v>82</v>
      </c>
      <c r="G5" s="25" t="s">
        <v>83</v>
      </c>
      <c r="H5" s="26" t="s">
        <v>84</v>
      </c>
      <c r="I5" s="26" t="s">
        <v>85</v>
      </c>
      <c r="J5" s="323" t="s">
        <v>86</v>
      </c>
      <c r="K5" s="324"/>
    </row>
    <row r="6" spans="1:11" s="36" customFormat="1" ht="18.75" customHeight="1" x14ac:dyDescent="0.15">
      <c r="A6" s="27">
        <v>1</v>
      </c>
      <c r="B6" s="28" t="s">
        <v>59</v>
      </c>
      <c r="C6" s="29">
        <v>1240</v>
      </c>
      <c r="D6" s="30">
        <f t="shared" ref="D6:D11" si="0">G6*H6</f>
        <v>16160</v>
      </c>
      <c r="E6" s="31">
        <f>D6*C6/1000*0.095*0.8/0.91</f>
        <v>1673.5367032967035</v>
      </c>
      <c r="F6" s="113">
        <v>201708102</v>
      </c>
      <c r="G6" s="32" t="s">
        <v>60</v>
      </c>
      <c r="H6" s="33">
        <v>16</v>
      </c>
      <c r="I6" s="33">
        <v>1300</v>
      </c>
      <c r="J6" s="34" t="s">
        <v>69</v>
      </c>
      <c r="K6" s="35"/>
    </row>
    <row r="7" spans="1:11" s="36" customFormat="1" ht="18.75" customHeight="1" x14ac:dyDescent="0.15">
      <c r="A7" s="27">
        <v>2</v>
      </c>
      <c r="B7" s="28" t="s">
        <v>61</v>
      </c>
      <c r="C7" s="29">
        <v>1040</v>
      </c>
      <c r="D7" s="30">
        <f t="shared" si="0"/>
        <v>66660</v>
      </c>
      <c r="E7" s="31">
        <f t="shared" ref="E7:E11" si="1">D7*C7/1000*0.095*0.8/0.91</f>
        <v>5789.8971428571431</v>
      </c>
      <c r="F7" s="114">
        <v>201708102</v>
      </c>
      <c r="G7" s="32" t="s">
        <v>60</v>
      </c>
      <c r="H7" s="33">
        <v>66</v>
      </c>
      <c r="I7" s="33">
        <v>1200</v>
      </c>
      <c r="J7" s="34" t="s">
        <v>68</v>
      </c>
      <c r="K7" s="35"/>
    </row>
    <row r="8" spans="1:11" s="36" customFormat="1" ht="18.75" customHeight="1" x14ac:dyDescent="0.15">
      <c r="A8" s="27">
        <v>3</v>
      </c>
      <c r="B8" s="28" t="s">
        <v>62</v>
      </c>
      <c r="C8" s="29">
        <v>940</v>
      </c>
      <c r="D8" s="30">
        <f t="shared" si="0"/>
        <v>30300</v>
      </c>
      <c r="E8" s="31">
        <f t="shared" si="1"/>
        <v>2378.7164835164835</v>
      </c>
      <c r="F8" s="114">
        <v>201708102</v>
      </c>
      <c r="G8" s="32" t="s">
        <v>60</v>
      </c>
      <c r="H8" s="33">
        <v>30</v>
      </c>
      <c r="I8" s="33">
        <v>1000</v>
      </c>
      <c r="J8" s="34" t="s">
        <v>87</v>
      </c>
      <c r="K8" s="35"/>
    </row>
    <row r="9" spans="1:11" s="36" customFormat="1" ht="18.75" customHeight="1" x14ac:dyDescent="0.15">
      <c r="A9" s="27">
        <v>4</v>
      </c>
      <c r="B9" s="28" t="s">
        <v>203</v>
      </c>
      <c r="C9" s="29">
        <v>870</v>
      </c>
      <c r="D9" s="30">
        <f>G9*H9</f>
        <v>12120</v>
      </c>
      <c r="E9" s="31">
        <f>D9*C9/1000*0.095*0.8/0.91</f>
        <v>880.63120879120879</v>
      </c>
      <c r="F9" s="114">
        <v>201708102</v>
      </c>
      <c r="G9" s="32" t="s">
        <v>60</v>
      </c>
      <c r="H9" s="33">
        <v>12</v>
      </c>
      <c r="I9" s="33">
        <v>1000</v>
      </c>
      <c r="J9" s="34" t="s">
        <v>207</v>
      </c>
      <c r="K9" s="35"/>
    </row>
    <row r="10" spans="1:11" s="36" customFormat="1" ht="18.75" customHeight="1" x14ac:dyDescent="0.15">
      <c r="A10" s="27">
        <v>6</v>
      </c>
      <c r="B10" s="28" t="s">
        <v>300</v>
      </c>
      <c r="C10" s="29">
        <v>845</v>
      </c>
      <c r="D10" s="30">
        <f t="shared" ref="D10" si="2">G10*H10</f>
        <v>30300</v>
      </c>
      <c r="E10" s="31">
        <f t="shared" ref="E10" si="3">D10*C10/1000*0.095*0.8/0.91</f>
        <v>2138.3142857142857</v>
      </c>
      <c r="F10" s="114">
        <v>201708102</v>
      </c>
      <c r="G10" s="32" t="s">
        <v>60</v>
      </c>
      <c r="H10" s="33">
        <v>30</v>
      </c>
      <c r="I10" s="33">
        <v>1000</v>
      </c>
      <c r="J10" s="34" t="s">
        <v>307</v>
      </c>
      <c r="K10" s="35"/>
    </row>
    <row r="11" spans="1:11" s="36" customFormat="1" ht="18.75" customHeight="1" x14ac:dyDescent="0.15">
      <c r="A11" s="27">
        <v>7</v>
      </c>
      <c r="B11" s="28" t="s">
        <v>63</v>
      </c>
      <c r="C11" s="29">
        <v>695</v>
      </c>
      <c r="D11" s="30">
        <f t="shared" si="0"/>
        <v>32320</v>
      </c>
      <c r="E11" s="31">
        <f t="shared" si="1"/>
        <v>1875.9806593406597</v>
      </c>
      <c r="F11" s="114">
        <v>201708102</v>
      </c>
      <c r="G11" s="32" t="s">
        <v>60</v>
      </c>
      <c r="H11" s="33">
        <v>32</v>
      </c>
      <c r="I11" s="33">
        <v>800</v>
      </c>
      <c r="J11" s="34" t="s">
        <v>67</v>
      </c>
      <c r="K11" s="35"/>
    </row>
    <row r="12" spans="1:11" s="36" customFormat="1" ht="18.75" customHeight="1" x14ac:dyDescent="0.15">
      <c r="A12" s="27">
        <v>8</v>
      </c>
      <c r="B12" s="28" t="s">
        <v>313</v>
      </c>
      <c r="C12" s="29">
        <v>640</v>
      </c>
      <c r="D12" s="30">
        <f t="shared" ref="D12" si="4">G12*H12</f>
        <v>6060</v>
      </c>
      <c r="E12" s="31">
        <f t="shared" ref="E12" si="5">D12*C12/1000*0.095*0.8/0.91</f>
        <v>323.9103296703297</v>
      </c>
      <c r="F12" s="117">
        <v>201708102</v>
      </c>
      <c r="G12" s="32" t="s">
        <v>60</v>
      </c>
      <c r="H12" s="33">
        <v>6</v>
      </c>
      <c r="I12" s="33">
        <v>800</v>
      </c>
      <c r="J12" s="34" t="s">
        <v>67</v>
      </c>
      <c r="K12" s="35"/>
    </row>
    <row r="13" spans="1:11" s="36" customFormat="1" ht="19.350000000000001" customHeight="1" x14ac:dyDescent="0.15">
      <c r="A13" s="27"/>
      <c r="B13" s="37"/>
      <c r="C13" s="29"/>
      <c r="D13" s="113"/>
      <c r="E13" s="31"/>
      <c r="F13" s="113"/>
      <c r="G13" s="32"/>
      <c r="H13" s="33"/>
      <c r="I13" s="33"/>
      <c r="J13" s="34"/>
      <c r="K13" s="35"/>
    </row>
    <row r="14" spans="1:11" s="43" customFormat="1" ht="19.350000000000001" customHeight="1" thickBot="1" x14ac:dyDescent="0.2">
      <c r="A14" s="38"/>
      <c r="B14" s="39"/>
      <c r="C14" s="56" t="s">
        <v>88</v>
      </c>
      <c r="D14" s="40">
        <f>SUM(D6:D13)/0.96</f>
        <v>202000</v>
      </c>
      <c r="E14" s="40">
        <f>SUM(E6:E13)</f>
        <v>15060.986813186813</v>
      </c>
      <c r="F14" s="62">
        <f>E14/95/24</f>
        <v>6.6056959706959715</v>
      </c>
      <c r="G14" s="40" t="s">
        <v>89</v>
      </c>
      <c r="H14" s="40">
        <f>SUM(H6:H13)/0.95</f>
        <v>202.10526315789474</v>
      </c>
      <c r="I14" s="41"/>
      <c r="J14" s="41"/>
      <c r="K14" s="42"/>
    </row>
    <row r="15" spans="1:11" s="43" customFormat="1" ht="19.350000000000001" customHeight="1" x14ac:dyDescent="0.15">
      <c r="A15" s="44" t="s">
        <v>90</v>
      </c>
      <c r="B15" s="325" t="s">
        <v>91</v>
      </c>
      <c r="C15" s="326"/>
      <c r="D15" s="327" t="s">
        <v>92</v>
      </c>
      <c r="E15" s="328"/>
      <c r="F15" s="109" t="s">
        <v>74</v>
      </c>
      <c r="G15" s="57" t="s">
        <v>75</v>
      </c>
      <c r="H15" s="327" t="s">
        <v>93</v>
      </c>
      <c r="I15" s="328"/>
      <c r="J15" s="327" t="s">
        <v>76</v>
      </c>
      <c r="K15" s="329"/>
    </row>
    <row r="16" spans="1:11" s="43" customFormat="1" ht="20.25" customHeight="1" x14ac:dyDescent="0.15">
      <c r="A16" s="308" t="s">
        <v>94</v>
      </c>
      <c r="B16" s="309" t="s">
        <v>77</v>
      </c>
      <c r="C16" s="309"/>
      <c r="D16" s="310" t="s">
        <v>64</v>
      </c>
      <c r="E16" s="311"/>
      <c r="F16" s="46">
        <v>2017062901</v>
      </c>
      <c r="G16" s="47" t="s">
        <v>65</v>
      </c>
      <c r="H16" s="111">
        <v>15000</v>
      </c>
      <c r="I16" s="112" t="s">
        <v>66</v>
      </c>
      <c r="J16" s="312" t="s">
        <v>308</v>
      </c>
      <c r="K16" s="313"/>
    </row>
    <row r="17" spans="1:11" s="43" customFormat="1" ht="20.25" customHeight="1" x14ac:dyDescent="0.15">
      <c r="A17" s="308"/>
      <c r="B17" s="318" t="s">
        <v>95</v>
      </c>
      <c r="C17" s="318"/>
      <c r="D17" s="319" t="s">
        <v>96</v>
      </c>
      <c r="E17" s="319"/>
      <c r="F17" s="319"/>
      <c r="G17" s="115" t="s">
        <v>305</v>
      </c>
      <c r="H17" s="50">
        <f>H14</f>
        <v>202.10526315789474</v>
      </c>
      <c r="I17" s="110" t="s">
        <v>106</v>
      </c>
      <c r="J17" s="314"/>
      <c r="K17" s="315"/>
    </row>
    <row r="18" spans="1:11" s="36" customFormat="1" ht="20.25" customHeight="1" x14ac:dyDescent="0.15">
      <c r="A18" s="308" t="s">
        <v>97</v>
      </c>
      <c r="B18" s="318" t="s">
        <v>98</v>
      </c>
      <c r="C18" s="318"/>
      <c r="D18" s="319" t="s">
        <v>99</v>
      </c>
      <c r="E18" s="319"/>
      <c r="F18" s="319"/>
      <c r="G18" s="115" t="s">
        <v>305</v>
      </c>
      <c r="H18" s="50">
        <f>H17</f>
        <v>202.10526315789474</v>
      </c>
      <c r="I18" s="110" t="s">
        <v>107</v>
      </c>
      <c r="J18" s="314"/>
      <c r="K18" s="315"/>
    </row>
    <row r="19" spans="1:11" s="36" customFormat="1" ht="20.25" customHeight="1" x14ac:dyDescent="0.15">
      <c r="A19" s="308"/>
      <c r="B19" s="320" t="s">
        <v>100</v>
      </c>
      <c r="C19" s="320"/>
      <c r="D19" s="321" t="s">
        <v>101</v>
      </c>
      <c r="E19" s="321"/>
      <c r="F19" s="321"/>
      <c r="G19" s="115" t="s">
        <v>305</v>
      </c>
      <c r="H19" s="116" t="s">
        <v>306</v>
      </c>
      <c r="I19" s="53"/>
      <c r="J19" s="316"/>
      <c r="K19" s="317"/>
    </row>
    <row r="20" spans="1:11" ht="34.5" customHeight="1" thickBot="1" x14ac:dyDescent="0.2">
      <c r="A20" s="54" t="s">
        <v>102</v>
      </c>
      <c r="B20" s="300" t="s">
        <v>103</v>
      </c>
      <c r="C20" s="301"/>
      <c r="D20" s="301"/>
      <c r="E20" s="301"/>
      <c r="F20" s="301"/>
      <c r="G20" s="301"/>
      <c r="H20" s="301"/>
      <c r="I20" s="301"/>
      <c r="J20" s="301"/>
      <c r="K20" s="302"/>
    </row>
    <row r="21" spans="1:11" ht="60.75" customHeight="1" thickBot="1" x14ac:dyDescent="0.2">
      <c r="A21" s="303" t="s">
        <v>209</v>
      </c>
      <c r="B21" s="304"/>
      <c r="C21" s="304"/>
      <c r="D21" s="305" t="s">
        <v>210</v>
      </c>
      <c r="E21" s="305"/>
      <c r="F21" s="305"/>
      <c r="G21" s="306" t="s">
        <v>211</v>
      </c>
      <c r="H21" s="306"/>
      <c r="I21" s="306"/>
      <c r="J21" s="306"/>
      <c r="K21" s="307"/>
    </row>
  </sheetData>
  <mergeCells count="29">
    <mergeCell ref="A2:K2"/>
    <mergeCell ref="A3:F3"/>
    <mergeCell ref="G3:H3"/>
    <mergeCell ref="I3:K3"/>
    <mergeCell ref="A4:C4"/>
    <mergeCell ref="D4:F4"/>
    <mergeCell ref="G4:H4"/>
    <mergeCell ref="I4:K4"/>
    <mergeCell ref="B5:C5"/>
    <mergeCell ref="J5:K5"/>
    <mergeCell ref="B15:C15"/>
    <mergeCell ref="D15:E15"/>
    <mergeCell ref="H15:I15"/>
    <mergeCell ref="J15:K15"/>
    <mergeCell ref="B20:K20"/>
    <mergeCell ref="A21:C21"/>
    <mergeCell ref="D21:F21"/>
    <mergeCell ref="G21:K21"/>
    <mergeCell ref="A16:A17"/>
    <mergeCell ref="B16:C16"/>
    <mergeCell ref="D16:E16"/>
    <mergeCell ref="J16:K19"/>
    <mergeCell ref="B17:C17"/>
    <mergeCell ref="D17:F17"/>
    <mergeCell ref="A18:A19"/>
    <mergeCell ref="B18:C18"/>
    <mergeCell ref="D18:F18"/>
    <mergeCell ref="B19:C19"/>
    <mergeCell ref="D19:F19"/>
  </mergeCells>
  <phoneticPr fontId="1" type="noConversion"/>
  <printOptions horizontalCentered="1"/>
  <pageMargins left="0.15748031496062992" right="0.23622047244094491" top="0.47244094488188981" bottom="0.4" header="0.31496062992125984" footer="0.19"/>
  <pageSetup paperSize="9" orientation="landscape" r:id="rId1"/>
  <headerFooter>
    <oddFooter>第 &amp;P 页，共 &amp;N 页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2" sqref="I12"/>
    </sheetView>
  </sheetViews>
  <sheetFormatPr defaultRowHeight="23.25" customHeight="1" x14ac:dyDescent="0.15"/>
  <cols>
    <col min="1" max="3" width="9" style="3"/>
    <col min="4" max="4" width="15.625" style="60" customWidth="1"/>
    <col min="5" max="16384" width="9" style="3"/>
  </cols>
  <sheetData>
    <row r="1" spans="1:4" ht="23.25" customHeight="1" x14ac:dyDescent="0.15">
      <c r="A1" s="59"/>
      <c r="B1" s="59" t="s">
        <v>110</v>
      </c>
      <c r="C1" s="59" t="s">
        <v>111</v>
      </c>
      <c r="D1" s="61" t="s">
        <v>112</v>
      </c>
    </row>
    <row r="2" spans="1:4" ht="23.25" customHeight="1" x14ac:dyDescent="0.15">
      <c r="A2" s="59" t="s">
        <v>108</v>
      </c>
      <c r="B2" s="59">
        <v>0.71199999999999997</v>
      </c>
      <c r="C2" s="59">
        <v>50000</v>
      </c>
      <c r="D2" s="61">
        <f>B2*C2/0.96</f>
        <v>37083.333333333336</v>
      </c>
    </row>
    <row r="3" spans="1:4" ht="23.25" customHeight="1" x14ac:dyDescent="0.15">
      <c r="A3" s="59" t="s">
        <v>109</v>
      </c>
      <c r="B3" s="59">
        <v>0.76200000000000001</v>
      </c>
      <c r="C3" s="59">
        <v>20000</v>
      </c>
      <c r="D3" s="61">
        <f>B3*C3/0.96</f>
        <v>15875</v>
      </c>
    </row>
    <row r="4" spans="1:4" ht="23.25" customHeight="1" x14ac:dyDescent="0.15">
      <c r="A4" s="59"/>
      <c r="B4" s="59"/>
      <c r="C4" s="59"/>
      <c r="D4" s="61">
        <f>SUM(D2:D3)</f>
        <v>52958.333333333336</v>
      </c>
    </row>
    <row r="5" spans="1:4" ht="23.25" customHeight="1" x14ac:dyDescent="0.15">
      <c r="A5" s="59"/>
      <c r="B5" s="59"/>
      <c r="C5" s="59"/>
      <c r="D5" s="61"/>
    </row>
    <row r="6" spans="1:4" ht="23.25" customHeight="1" x14ac:dyDescent="0.15">
      <c r="A6" s="59" t="s">
        <v>54</v>
      </c>
      <c r="B6" s="59">
        <v>0.64200000000000002</v>
      </c>
      <c r="C6" s="59">
        <v>110000</v>
      </c>
      <c r="D6" s="61">
        <f>B6*C6/0.96</f>
        <v>73562.5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7" workbookViewId="0">
      <selection activeCell="K4" sqref="K4:M4"/>
    </sheetView>
  </sheetViews>
  <sheetFormatPr defaultRowHeight="14.25" outlineLevelCol="1" x14ac:dyDescent="0.15"/>
  <cols>
    <col min="1" max="1" width="5.125" style="3" customWidth="1"/>
    <col min="2" max="2" width="25.75" style="3" customWidth="1"/>
    <col min="3" max="3" width="5.75" style="3" customWidth="1" outlineLevel="1"/>
    <col min="4" max="4" width="2.875" style="3" customWidth="1" outlineLevel="1"/>
    <col min="5" max="5" width="5.125" style="3" customWidth="1" outlineLevel="1"/>
    <col min="6" max="6" width="12.5" style="3" customWidth="1"/>
    <col min="7" max="7" width="9.5" style="3" bestFit="1" customWidth="1"/>
    <col min="8" max="8" width="14.875" style="3" customWidth="1"/>
    <col min="9" max="9" width="10.5" style="3" customWidth="1"/>
    <col min="10" max="10" width="10.375" style="3" customWidth="1"/>
    <col min="11" max="11" width="9.125" style="3" bestFit="1" customWidth="1"/>
    <col min="12" max="12" width="20.5" style="3" customWidth="1"/>
    <col min="13" max="13" width="7.125" style="3" customWidth="1"/>
    <col min="14" max="16384" width="9" style="3"/>
  </cols>
  <sheetData>
    <row r="1" spans="1:13" x14ac:dyDescent="0.1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</row>
    <row r="2" spans="1:13" ht="27" customHeight="1" x14ac:dyDescent="0.15">
      <c r="A2" s="211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21.75" customHeight="1" x14ac:dyDescent="0.15">
      <c r="A3" s="193" t="s">
        <v>34</v>
      </c>
      <c r="B3" s="194"/>
      <c r="C3" s="194"/>
      <c r="D3" s="194"/>
      <c r="E3" s="194"/>
      <c r="F3" s="194"/>
      <c r="G3" s="194"/>
      <c r="H3" s="195"/>
      <c r="I3" s="4" t="s">
        <v>10</v>
      </c>
      <c r="J3" s="73"/>
      <c r="K3" s="188" t="s">
        <v>182</v>
      </c>
      <c r="L3" s="188"/>
      <c r="M3" s="189"/>
    </row>
    <row r="4" spans="1:13" ht="21.75" customHeight="1" x14ac:dyDescent="0.15">
      <c r="A4" s="193" t="s">
        <v>35</v>
      </c>
      <c r="B4" s="194"/>
      <c r="C4" s="194"/>
      <c r="D4" s="194"/>
      <c r="E4" s="195"/>
      <c r="F4" s="4" t="s">
        <v>36</v>
      </c>
      <c r="G4" s="4"/>
      <c r="H4" s="4"/>
      <c r="I4" s="4" t="s">
        <v>11</v>
      </c>
      <c r="J4" s="73"/>
      <c r="K4" s="214">
        <v>42786</v>
      </c>
      <c r="L4" s="214"/>
      <c r="M4" s="215"/>
    </row>
    <row r="5" spans="1:13" s="6" customFormat="1" ht="32.25" customHeight="1" x14ac:dyDescent="0.15">
      <c r="A5" s="10" t="s">
        <v>44</v>
      </c>
      <c r="B5" s="208" t="s">
        <v>45</v>
      </c>
      <c r="C5" s="209"/>
      <c r="D5" s="209"/>
      <c r="E5" s="210"/>
      <c r="F5" s="11" t="s">
        <v>41</v>
      </c>
      <c r="G5" s="12" t="s">
        <v>46</v>
      </c>
      <c r="H5" s="10" t="s">
        <v>47</v>
      </c>
      <c r="I5" s="12" t="s">
        <v>48</v>
      </c>
      <c r="J5" s="11" t="s">
        <v>43</v>
      </c>
      <c r="K5" s="12" t="s">
        <v>49</v>
      </c>
      <c r="L5" s="208" t="s">
        <v>50</v>
      </c>
      <c r="M5" s="210"/>
    </row>
    <row r="6" spans="1:13" s="17" customFormat="1" ht="16.5" customHeight="1" x14ac:dyDescent="0.15">
      <c r="A6" s="9">
        <v>1</v>
      </c>
      <c r="B6" s="81" t="s">
        <v>172</v>
      </c>
      <c r="C6" s="9">
        <v>600</v>
      </c>
      <c r="D6" s="9" t="s">
        <v>1</v>
      </c>
      <c r="E6" s="9">
        <v>100</v>
      </c>
      <c r="F6" s="9">
        <v>1500</v>
      </c>
      <c r="G6" s="14">
        <f t="shared" ref="G6:G11" si="0">C6/1000*E6/1000*F6*2*0.926</f>
        <v>166.68</v>
      </c>
      <c r="H6" s="9">
        <v>201702201</v>
      </c>
      <c r="I6" s="9">
        <v>1800</v>
      </c>
      <c r="J6" s="14">
        <f t="shared" ref="J6:J11" si="1">F6/I6</f>
        <v>0.83333333333333337</v>
      </c>
      <c r="K6" s="9">
        <v>800</v>
      </c>
      <c r="L6" s="82" t="s">
        <v>187</v>
      </c>
      <c r="M6" s="58"/>
    </row>
    <row r="7" spans="1:13" s="17" customFormat="1" ht="16.5" customHeight="1" x14ac:dyDescent="0.15">
      <c r="A7" s="9">
        <v>2</v>
      </c>
      <c r="B7" s="81" t="s">
        <v>5</v>
      </c>
      <c r="C7" s="9">
        <v>500</v>
      </c>
      <c r="D7" s="9" t="s">
        <v>1</v>
      </c>
      <c r="E7" s="9">
        <v>100</v>
      </c>
      <c r="F7" s="9">
        <v>90000</v>
      </c>
      <c r="G7" s="14">
        <f t="shared" si="0"/>
        <v>8334</v>
      </c>
      <c r="H7" s="9">
        <v>201702201</v>
      </c>
      <c r="I7" s="9">
        <v>1800</v>
      </c>
      <c r="J7" s="14">
        <f t="shared" si="1"/>
        <v>50</v>
      </c>
      <c r="K7" s="9">
        <v>600</v>
      </c>
      <c r="L7" s="15" t="s">
        <v>54</v>
      </c>
      <c r="M7" s="58" t="s">
        <v>4</v>
      </c>
    </row>
    <row r="8" spans="1:13" s="17" customFormat="1" ht="16.5" customHeight="1" x14ac:dyDescent="0.15">
      <c r="A8" s="9">
        <v>3</v>
      </c>
      <c r="B8" s="81" t="s">
        <v>184</v>
      </c>
      <c r="C8" s="9">
        <v>430</v>
      </c>
      <c r="D8" s="9" t="s">
        <v>1</v>
      </c>
      <c r="E8" s="9">
        <v>100</v>
      </c>
      <c r="F8" s="9">
        <v>9000</v>
      </c>
      <c r="G8" s="14">
        <f t="shared" si="0"/>
        <v>716.72399999999993</v>
      </c>
      <c r="H8" s="9">
        <v>201702201</v>
      </c>
      <c r="I8" s="9">
        <v>1800</v>
      </c>
      <c r="J8" s="14">
        <f t="shared" si="1"/>
        <v>5</v>
      </c>
      <c r="K8" s="9">
        <v>600</v>
      </c>
      <c r="L8" s="15" t="s">
        <v>185</v>
      </c>
      <c r="M8" s="58">
        <v>12000</v>
      </c>
    </row>
    <row r="9" spans="1:13" s="17" customFormat="1" ht="16.5" customHeight="1" x14ac:dyDescent="0.15">
      <c r="A9" s="9">
        <v>4</v>
      </c>
      <c r="B9" s="81" t="s">
        <v>180</v>
      </c>
      <c r="C9" s="9">
        <v>900</v>
      </c>
      <c r="D9" s="9" t="s">
        <v>1</v>
      </c>
      <c r="E9" s="9">
        <v>100</v>
      </c>
      <c r="F9" s="9">
        <v>5500</v>
      </c>
      <c r="G9" s="14">
        <f t="shared" ref="G9" si="2">C9/1000*E9/1000*F9*2*0.926</f>
        <v>916.74</v>
      </c>
      <c r="H9" s="9">
        <v>201702201</v>
      </c>
      <c r="I9" s="9">
        <v>1000</v>
      </c>
      <c r="J9" s="14">
        <f t="shared" ref="J9" si="3">F9/I9</f>
        <v>5.5</v>
      </c>
      <c r="K9" s="9">
        <v>1000</v>
      </c>
      <c r="L9" s="15" t="s">
        <v>181</v>
      </c>
      <c r="M9" s="58">
        <v>4000</v>
      </c>
    </row>
    <row r="10" spans="1:13" s="17" customFormat="1" ht="16.5" customHeight="1" x14ac:dyDescent="0.15">
      <c r="A10" s="9">
        <v>5</v>
      </c>
      <c r="B10" s="81" t="s">
        <v>172</v>
      </c>
      <c r="C10" s="9">
        <v>600</v>
      </c>
      <c r="D10" s="9" t="s">
        <v>1</v>
      </c>
      <c r="E10" s="9">
        <v>100</v>
      </c>
      <c r="F10" s="9">
        <v>26000</v>
      </c>
      <c r="G10" s="14">
        <f>C10/1000*E10/1000*F10*2*0.926</f>
        <v>2889.1200000000003</v>
      </c>
      <c r="H10" s="9">
        <v>201702201</v>
      </c>
      <c r="I10" s="9">
        <v>1600</v>
      </c>
      <c r="J10" s="14">
        <f>F10/I10</f>
        <v>16.25</v>
      </c>
      <c r="K10" s="9">
        <v>800</v>
      </c>
      <c r="L10" s="15" t="s">
        <v>183</v>
      </c>
      <c r="M10" s="58">
        <v>25000</v>
      </c>
    </row>
    <row r="11" spans="1:13" s="17" customFormat="1" ht="16.5" customHeight="1" x14ac:dyDescent="0.15">
      <c r="A11" s="9">
        <v>6</v>
      </c>
      <c r="B11" s="81" t="s">
        <v>192</v>
      </c>
      <c r="C11" s="9">
        <v>550</v>
      </c>
      <c r="D11" s="9" t="s">
        <v>1</v>
      </c>
      <c r="E11" s="85">
        <v>120</v>
      </c>
      <c r="F11" s="9">
        <v>80000</v>
      </c>
      <c r="G11" s="14">
        <f t="shared" si="0"/>
        <v>9778.5600000000013</v>
      </c>
      <c r="H11" s="85">
        <v>201702204</v>
      </c>
      <c r="I11" s="9">
        <v>1500</v>
      </c>
      <c r="J11" s="14">
        <f t="shared" si="1"/>
        <v>53.333333333333336</v>
      </c>
      <c r="K11" s="9">
        <v>600</v>
      </c>
      <c r="L11" s="15" t="s">
        <v>186</v>
      </c>
      <c r="M11" s="58" t="s">
        <v>4</v>
      </c>
    </row>
    <row r="12" spans="1:13" s="17" customFormat="1" ht="16.5" customHeight="1" x14ac:dyDescent="0.15">
      <c r="A12" s="76">
        <v>7</v>
      </c>
      <c r="B12" s="75" t="s">
        <v>189</v>
      </c>
      <c r="C12" s="76">
        <v>1100</v>
      </c>
      <c r="D12" s="76" t="s">
        <v>1</v>
      </c>
      <c r="E12" s="76">
        <v>100</v>
      </c>
      <c r="F12" s="76">
        <v>2600</v>
      </c>
      <c r="G12" s="77">
        <f>C12/1000*E12/1000*F12*2*0.926</f>
        <v>529.67200000000014</v>
      </c>
      <c r="H12" s="76">
        <v>201702201</v>
      </c>
      <c r="I12" s="76">
        <v>1000</v>
      </c>
      <c r="J12" s="14">
        <f>F12/I12</f>
        <v>2.6</v>
      </c>
      <c r="K12" s="9">
        <v>1200</v>
      </c>
      <c r="L12" s="15" t="s">
        <v>190</v>
      </c>
      <c r="M12" s="58">
        <v>2000</v>
      </c>
    </row>
    <row r="13" spans="1:13" s="17" customFormat="1" ht="16.5" customHeight="1" x14ac:dyDescent="0.15">
      <c r="A13" s="76">
        <v>8</v>
      </c>
      <c r="B13" s="75" t="s">
        <v>193</v>
      </c>
      <c r="C13" s="76">
        <v>1000</v>
      </c>
      <c r="D13" s="76" t="s">
        <v>1</v>
      </c>
      <c r="E13" s="76">
        <v>100</v>
      </c>
      <c r="F13" s="76">
        <v>3000</v>
      </c>
      <c r="G13" s="77">
        <f>C13/1000*E13/1000*F13*2*0.926</f>
        <v>555.6</v>
      </c>
      <c r="H13" s="76">
        <v>201702201</v>
      </c>
      <c r="I13" s="76">
        <v>1000</v>
      </c>
      <c r="J13" s="14">
        <f>F13/I13</f>
        <v>3</v>
      </c>
      <c r="K13" s="9">
        <v>1200</v>
      </c>
      <c r="L13" s="15" t="s">
        <v>194</v>
      </c>
      <c r="M13" s="58">
        <v>1000</v>
      </c>
    </row>
    <row r="14" spans="1:13" ht="16.5" customHeight="1" x14ac:dyDescent="0.15">
      <c r="A14" s="4"/>
      <c r="B14" s="4"/>
      <c r="C14" s="4"/>
      <c r="D14" s="4"/>
      <c r="E14" s="4"/>
      <c r="F14" s="4"/>
      <c r="G14" s="7"/>
      <c r="H14" s="4"/>
      <c r="I14" s="4"/>
      <c r="J14" s="7"/>
      <c r="K14" s="4"/>
      <c r="L14" s="73"/>
      <c r="M14" s="74"/>
    </row>
    <row r="15" spans="1:13" ht="16.5" customHeight="1" x14ac:dyDescent="0.15">
      <c r="A15" s="4"/>
      <c r="B15" s="4" t="s">
        <v>12</v>
      </c>
      <c r="C15" s="4"/>
      <c r="D15" s="4"/>
      <c r="E15" s="4"/>
      <c r="F15" s="4"/>
      <c r="G15" s="8">
        <f>SUM(G6:G14)/0.98</f>
        <v>24374.587755102038</v>
      </c>
      <c r="H15" s="13">
        <f>G15/120/24</f>
        <v>8.4633985260770963</v>
      </c>
      <c r="I15" s="4" t="s">
        <v>13</v>
      </c>
      <c r="J15" s="7">
        <v>175.97777777777779</v>
      </c>
      <c r="K15" s="4"/>
      <c r="L15" s="73"/>
      <c r="M15" s="74"/>
    </row>
    <row r="16" spans="1:13" ht="16.5" customHeight="1" x14ac:dyDescent="0.15">
      <c r="A16" s="4" t="s">
        <v>14</v>
      </c>
      <c r="B16" s="193" t="s">
        <v>15</v>
      </c>
      <c r="C16" s="194"/>
      <c r="D16" s="194"/>
      <c r="E16" s="195"/>
      <c r="F16" s="4" t="s">
        <v>16</v>
      </c>
      <c r="G16" s="193" t="s">
        <v>17</v>
      </c>
      <c r="H16" s="195"/>
      <c r="I16" s="4" t="s">
        <v>18</v>
      </c>
      <c r="J16" s="193" t="s">
        <v>19</v>
      </c>
      <c r="K16" s="195"/>
      <c r="L16" s="193" t="s">
        <v>20</v>
      </c>
      <c r="M16" s="195"/>
    </row>
    <row r="17" spans="1:13" ht="16.5" customHeight="1" x14ac:dyDescent="0.15">
      <c r="A17" s="191" t="s">
        <v>21</v>
      </c>
      <c r="B17" s="197" t="s">
        <v>53</v>
      </c>
      <c r="C17" s="198"/>
      <c r="D17" s="198"/>
      <c r="E17" s="199"/>
      <c r="F17" s="4" t="s">
        <v>6</v>
      </c>
      <c r="G17" s="187">
        <v>2017010601</v>
      </c>
      <c r="H17" s="189"/>
      <c r="I17" s="4" t="s">
        <v>22</v>
      </c>
      <c r="J17" s="64">
        <v>7930.2170246530613</v>
      </c>
      <c r="K17" s="4" t="s">
        <v>7</v>
      </c>
      <c r="L17" s="197" t="s">
        <v>205</v>
      </c>
      <c r="M17" s="203"/>
    </row>
    <row r="18" spans="1:13" ht="16.5" customHeight="1" x14ac:dyDescent="0.15">
      <c r="A18" s="196"/>
      <c r="B18" s="200"/>
      <c r="C18" s="201"/>
      <c r="D18" s="201"/>
      <c r="E18" s="202"/>
      <c r="F18" s="4" t="s">
        <v>8</v>
      </c>
      <c r="G18" s="187" t="s">
        <v>188</v>
      </c>
      <c r="H18" s="189"/>
      <c r="I18" s="4" t="s">
        <v>23</v>
      </c>
      <c r="J18" s="64">
        <v>22570.61768555102</v>
      </c>
      <c r="K18" s="4" t="s">
        <v>7</v>
      </c>
      <c r="L18" s="204"/>
      <c r="M18" s="205"/>
    </row>
    <row r="19" spans="1:13" ht="16.5" customHeight="1" x14ac:dyDescent="0.15">
      <c r="A19" s="192"/>
      <c r="B19" s="187" t="s">
        <v>37</v>
      </c>
      <c r="C19" s="188"/>
      <c r="D19" s="188"/>
      <c r="E19" s="189"/>
      <c r="F19" s="187" t="s">
        <v>38</v>
      </c>
      <c r="G19" s="188"/>
      <c r="H19" s="189"/>
      <c r="I19" s="4" t="s">
        <v>24</v>
      </c>
      <c r="J19" s="64">
        <v>175.97777777777779</v>
      </c>
      <c r="K19" s="4" t="s">
        <v>25</v>
      </c>
      <c r="L19" s="204"/>
      <c r="M19" s="205"/>
    </row>
    <row r="20" spans="1:13" ht="16.5" customHeight="1" x14ac:dyDescent="0.15">
      <c r="A20" s="191" t="s">
        <v>26</v>
      </c>
      <c r="B20" s="187" t="s">
        <v>27</v>
      </c>
      <c r="C20" s="188"/>
      <c r="D20" s="188"/>
      <c r="E20" s="189"/>
      <c r="F20" s="187" t="s">
        <v>28</v>
      </c>
      <c r="G20" s="188"/>
      <c r="H20" s="189"/>
      <c r="I20" s="4" t="s">
        <v>39</v>
      </c>
      <c r="J20" s="64">
        <v>175.97777777777779</v>
      </c>
      <c r="K20" s="4" t="s">
        <v>29</v>
      </c>
      <c r="L20" s="204"/>
      <c r="M20" s="205"/>
    </row>
    <row r="21" spans="1:13" ht="16.5" customHeight="1" x14ac:dyDescent="0.15">
      <c r="A21" s="192"/>
      <c r="B21" s="187" t="s">
        <v>30</v>
      </c>
      <c r="C21" s="188"/>
      <c r="D21" s="188"/>
      <c r="E21" s="189"/>
      <c r="F21" s="187" t="s">
        <v>31</v>
      </c>
      <c r="G21" s="188"/>
      <c r="H21" s="189"/>
      <c r="I21" s="4" t="s">
        <v>32</v>
      </c>
      <c r="J21" s="4"/>
      <c r="K21" s="4"/>
      <c r="L21" s="206"/>
      <c r="M21" s="207"/>
    </row>
    <row r="22" spans="1:13" ht="16.5" customHeight="1" x14ac:dyDescent="0.15">
      <c r="A22" s="4" t="s">
        <v>33</v>
      </c>
      <c r="B22" s="187" t="s">
        <v>40</v>
      </c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9"/>
    </row>
    <row r="23" spans="1:13" ht="49.5" customHeight="1" x14ac:dyDescent="0.15">
      <c r="A23" s="190" t="s">
        <v>162</v>
      </c>
      <c r="B23" s="188"/>
      <c r="C23" s="188"/>
      <c r="D23" s="188"/>
      <c r="E23" s="189"/>
      <c r="F23" s="190" t="s">
        <v>163</v>
      </c>
      <c r="G23" s="188"/>
      <c r="H23" s="189"/>
      <c r="I23" s="190" t="s">
        <v>164</v>
      </c>
      <c r="J23" s="188"/>
      <c r="K23" s="188"/>
      <c r="L23" s="188"/>
      <c r="M23" s="189"/>
    </row>
  </sheetData>
  <mergeCells count="27">
    <mergeCell ref="B5:E5"/>
    <mergeCell ref="L5:M5"/>
    <mergeCell ref="A2:M2"/>
    <mergeCell ref="A3:H3"/>
    <mergeCell ref="K3:M3"/>
    <mergeCell ref="A4:E4"/>
    <mergeCell ref="K4:M4"/>
    <mergeCell ref="B16:E16"/>
    <mergeCell ref="G16:H16"/>
    <mergeCell ref="J16:K16"/>
    <mergeCell ref="L16:M16"/>
    <mergeCell ref="A17:A19"/>
    <mergeCell ref="B17:E18"/>
    <mergeCell ref="G17:H17"/>
    <mergeCell ref="L17:M21"/>
    <mergeCell ref="G18:H18"/>
    <mergeCell ref="B19:E19"/>
    <mergeCell ref="B22:M22"/>
    <mergeCell ref="A23:E23"/>
    <mergeCell ref="F23:H23"/>
    <mergeCell ref="I23:M23"/>
    <mergeCell ref="F19:H19"/>
    <mergeCell ref="A20:A21"/>
    <mergeCell ref="B20:E20"/>
    <mergeCell ref="F20:H20"/>
    <mergeCell ref="B21:E21"/>
    <mergeCell ref="F21:H21"/>
  </mergeCells>
  <phoneticPr fontId="1" type="noConversion"/>
  <printOptions horizontalCentered="1"/>
  <pageMargins left="0.43307086614173229" right="0.47244094488188981" top="0.81" bottom="0.19685039370078741" header="0.31496062992125984" footer="0.1574803149606299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10" sqref="M10"/>
    </sheetView>
  </sheetViews>
  <sheetFormatPr defaultRowHeight="14.25" outlineLevelCol="1" x14ac:dyDescent="0.15"/>
  <cols>
    <col min="1" max="1" width="5.125" style="3" customWidth="1"/>
    <col min="2" max="2" width="25.75" style="3" customWidth="1"/>
    <col min="3" max="3" width="5.75" style="3" customWidth="1" outlineLevel="1"/>
    <col min="4" max="4" width="2.875" style="3" customWidth="1" outlineLevel="1"/>
    <col min="5" max="5" width="5.125" style="3" customWidth="1" outlineLevel="1"/>
    <col min="6" max="6" width="12.5" style="3" customWidth="1"/>
    <col min="7" max="7" width="9.5" style="3" bestFit="1" customWidth="1"/>
    <col min="8" max="8" width="14.875" style="3" customWidth="1"/>
    <col min="9" max="9" width="10.5" style="3" customWidth="1"/>
    <col min="10" max="10" width="10.375" style="3" customWidth="1"/>
    <col min="11" max="11" width="9.125" style="3" bestFit="1" customWidth="1"/>
    <col min="12" max="12" width="20.5" style="3" customWidth="1"/>
    <col min="13" max="13" width="7.125" style="3" customWidth="1"/>
    <col min="14" max="16384" width="9" style="3"/>
  </cols>
  <sheetData>
    <row r="1" spans="1:13" x14ac:dyDescent="0.1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</row>
    <row r="2" spans="1:13" ht="27" customHeight="1" x14ac:dyDescent="0.15">
      <c r="A2" s="211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21.75" customHeight="1" x14ac:dyDescent="0.15">
      <c r="A3" s="193" t="s">
        <v>34</v>
      </c>
      <c r="B3" s="194"/>
      <c r="C3" s="194"/>
      <c r="D3" s="194"/>
      <c r="E3" s="194"/>
      <c r="F3" s="194"/>
      <c r="G3" s="194"/>
      <c r="H3" s="195"/>
      <c r="I3" s="4" t="s">
        <v>10</v>
      </c>
      <c r="J3" s="84"/>
      <c r="K3" s="188" t="s">
        <v>196</v>
      </c>
      <c r="L3" s="188"/>
      <c r="M3" s="189"/>
    </row>
    <row r="4" spans="1:13" ht="21.75" customHeight="1" x14ac:dyDescent="0.15">
      <c r="A4" s="193" t="s">
        <v>35</v>
      </c>
      <c r="B4" s="194"/>
      <c r="C4" s="194"/>
      <c r="D4" s="194"/>
      <c r="E4" s="195"/>
      <c r="F4" s="4" t="s">
        <v>36</v>
      </c>
      <c r="G4" s="4"/>
      <c r="H4" s="4"/>
      <c r="I4" s="4" t="s">
        <v>11</v>
      </c>
      <c r="J4" s="84"/>
      <c r="K4" s="214">
        <v>42807</v>
      </c>
      <c r="L4" s="214"/>
      <c r="M4" s="215"/>
    </row>
    <row r="5" spans="1:13" s="6" customFormat="1" ht="32.25" customHeight="1" x14ac:dyDescent="0.15">
      <c r="A5" s="10" t="s">
        <v>44</v>
      </c>
      <c r="B5" s="208" t="s">
        <v>45</v>
      </c>
      <c r="C5" s="209"/>
      <c r="D5" s="209"/>
      <c r="E5" s="210"/>
      <c r="F5" s="11" t="s">
        <v>41</v>
      </c>
      <c r="G5" s="12" t="s">
        <v>46</v>
      </c>
      <c r="H5" s="10" t="s">
        <v>47</v>
      </c>
      <c r="I5" s="12" t="s">
        <v>48</v>
      </c>
      <c r="J5" s="11" t="s">
        <v>43</v>
      </c>
      <c r="K5" s="12" t="s">
        <v>49</v>
      </c>
      <c r="L5" s="208" t="s">
        <v>50</v>
      </c>
      <c r="M5" s="210"/>
    </row>
    <row r="6" spans="1:13" s="17" customFormat="1" ht="16.5" customHeight="1" x14ac:dyDescent="0.15">
      <c r="A6" s="9">
        <v>1</v>
      </c>
      <c r="B6" s="81" t="s">
        <v>197</v>
      </c>
      <c r="C6" s="9">
        <v>600</v>
      </c>
      <c r="D6" s="9" t="s">
        <v>1</v>
      </c>
      <c r="E6" s="9">
        <v>100</v>
      </c>
      <c r="F6" s="9">
        <v>1500</v>
      </c>
      <c r="G6" s="14">
        <f t="shared" ref="G6:G12" si="0">C6/1000*E6/1000*F6*2*0.926</f>
        <v>166.68</v>
      </c>
      <c r="H6" s="9">
        <v>201703131</v>
      </c>
      <c r="I6" s="9">
        <v>1800</v>
      </c>
      <c r="J6" s="14">
        <f t="shared" ref="J6:J12" si="1">F6/I6</f>
        <v>0.83333333333333337</v>
      </c>
      <c r="K6" s="9">
        <v>800</v>
      </c>
      <c r="L6" s="82" t="s">
        <v>187</v>
      </c>
      <c r="M6" s="58"/>
    </row>
    <row r="7" spans="1:13" s="17" customFormat="1" ht="16.5" customHeight="1" x14ac:dyDescent="0.15">
      <c r="A7" s="9">
        <v>2</v>
      </c>
      <c r="B7" s="81" t="s">
        <v>5</v>
      </c>
      <c r="C7" s="9">
        <v>500</v>
      </c>
      <c r="D7" s="9" t="s">
        <v>1</v>
      </c>
      <c r="E7" s="9">
        <v>100</v>
      </c>
      <c r="F7" s="87">
        <v>80000</v>
      </c>
      <c r="G7" s="14">
        <f t="shared" si="0"/>
        <v>7408</v>
      </c>
      <c r="H7" s="9">
        <v>201703131</v>
      </c>
      <c r="I7" s="9">
        <v>1800</v>
      </c>
      <c r="J7" s="14">
        <f t="shared" si="1"/>
        <v>44.444444444444443</v>
      </c>
      <c r="K7" s="9">
        <v>600</v>
      </c>
      <c r="L7" s="15" t="s">
        <v>54</v>
      </c>
      <c r="M7" s="58" t="s">
        <v>4</v>
      </c>
    </row>
    <row r="8" spans="1:13" s="17" customFormat="1" ht="16.5" customHeight="1" x14ac:dyDescent="0.15">
      <c r="A8" s="9">
        <v>3</v>
      </c>
      <c r="B8" s="81" t="s">
        <v>191</v>
      </c>
      <c r="C8" s="9">
        <v>550</v>
      </c>
      <c r="D8" s="9" t="s">
        <v>1</v>
      </c>
      <c r="E8" s="9">
        <v>100</v>
      </c>
      <c r="F8" s="87">
        <v>38000</v>
      </c>
      <c r="G8" s="14">
        <f>C8/1000*E8/1000*F8*2*0.926</f>
        <v>3870.6800000000012</v>
      </c>
      <c r="H8" s="9">
        <v>201703131</v>
      </c>
      <c r="I8" s="9">
        <v>1800</v>
      </c>
      <c r="J8" s="14">
        <f>F8/I8</f>
        <v>21.111111111111111</v>
      </c>
      <c r="K8" s="9">
        <v>600</v>
      </c>
      <c r="L8" s="15" t="s">
        <v>186</v>
      </c>
      <c r="M8" s="58" t="s">
        <v>4</v>
      </c>
    </row>
    <row r="9" spans="1:13" s="17" customFormat="1" ht="16.5" customHeight="1" x14ac:dyDescent="0.15">
      <c r="A9" s="9">
        <v>4</v>
      </c>
      <c r="B9" s="88" t="s">
        <v>198</v>
      </c>
      <c r="C9" s="9">
        <v>480</v>
      </c>
      <c r="D9" s="9" t="s">
        <v>1</v>
      </c>
      <c r="E9" s="9">
        <v>100</v>
      </c>
      <c r="F9" s="9">
        <v>3600</v>
      </c>
      <c r="G9" s="14">
        <f>C9/1000*E9/1000*F9*2*0.926</f>
        <v>320.02560000000005</v>
      </c>
      <c r="H9" s="9">
        <v>201703131</v>
      </c>
      <c r="I9" s="9">
        <v>1600</v>
      </c>
      <c r="J9" s="14">
        <f>F9/I9</f>
        <v>2.25</v>
      </c>
      <c r="K9" s="9">
        <v>800</v>
      </c>
      <c r="L9" s="15" t="s">
        <v>199</v>
      </c>
      <c r="M9" s="58"/>
    </row>
    <row r="10" spans="1:13" s="17" customFormat="1" ht="16.5" customHeight="1" x14ac:dyDescent="0.15">
      <c r="A10" s="9">
        <v>5</v>
      </c>
      <c r="B10" s="75" t="s">
        <v>195</v>
      </c>
      <c r="C10" s="9">
        <v>340</v>
      </c>
      <c r="D10" s="9" t="s">
        <v>1</v>
      </c>
      <c r="E10" s="9">
        <v>100</v>
      </c>
      <c r="F10" s="9">
        <v>14400</v>
      </c>
      <c r="G10" s="14">
        <f t="shared" si="0"/>
        <v>906.7392000000001</v>
      </c>
      <c r="H10" s="9">
        <v>201703131</v>
      </c>
      <c r="I10" s="9">
        <v>1800</v>
      </c>
      <c r="J10" s="14">
        <f t="shared" si="1"/>
        <v>8</v>
      </c>
      <c r="K10" s="9">
        <v>600</v>
      </c>
      <c r="L10" s="15" t="s">
        <v>201</v>
      </c>
      <c r="M10" s="58">
        <v>40000</v>
      </c>
    </row>
    <row r="11" spans="1:13" s="17" customFormat="1" ht="16.5" customHeight="1" x14ac:dyDescent="0.15">
      <c r="A11" s="9">
        <v>6</v>
      </c>
      <c r="B11" s="81" t="s">
        <v>200</v>
      </c>
      <c r="C11" s="9">
        <v>450</v>
      </c>
      <c r="D11" s="9" t="s">
        <v>1</v>
      </c>
      <c r="E11" s="9">
        <v>100</v>
      </c>
      <c r="F11" s="87">
        <v>9000</v>
      </c>
      <c r="G11" s="14">
        <f t="shared" ref="G11" si="2">C11/1000*E11/1000*F11*2*0.926</f>
        <v>750.06000000000006</v>
      </c>
      <c r="H11" s="9">
        <v>201703131</v>
      </c>
      <c r="I11" s="9">
        <v>1800</v>
      </c>
      <c r="J11" s="14">
        <f t="shared" ref="J11" si="3">F11/I11</f>
        <v>5</v>
      </c>
      <c r="K11" s="9">
        <v>600</v>
      </c>
      <c r="L11" s="15" t="s">
        <v>202</v>
      </c>
      <c r="M11" s="58">
        <v>30000</v>
      </c>
    </row>
    <row r="12" spans="1:13" s="17" customFormat="1" ht="16.5" customHeight="1" x14ac:dyDescent="0.15">
      <c r="A12" s="9">
        <v>7</v>
      </c>
      <c r="B12" s="81" t="s">
        <v>212</v>
      </c>
      <c r="C12" s="9">
        <v>700</v>
      </c>
      <c r="D12" s="9" t="s">
        <v>1</v>
      </c>
      <c r="E12" s="9">
        <v>100</v>
      </c>
      <c r="F12" s="87">
        <v>8000</v>
      </c>
      <c r="G12" s="14">
        <f t="shared" si="0"/>
        <v>1037.1200000000001</v>
      </c>
      <c r="H12" s="9">
        <v>201703131</v>
      </c>
      <c r="I12" s="9">
        <v>1500</v>
      </c>
      <c r="J12" s="14">
        <f t="shared" si="1"/>
        <v>5.333333333333333</v>
      </c>
      <c r="K12" s="9">
        <v>600</v>
      </c>
      <c r="L12" s="15" t="s">
        <v>213</v>
      </c>
      <c r="M12" s="58">
        <v>6600</v>
      </c>
    </row>
    <row r="13" spans="1:13" s="17" customFormat="1" ht="16.5" customHeight="1" x14ac:dyDescent="0.15">
      <c r="A13" s="9">
        <v>8</v>
      </c>
      <c r="B13" s="81" t="s">
        <v>215</v>
      </c>
      <c r="C13" s="9">
        <v>520</v>
      </c>
      <c r="D13" s="9" t="s">
        <v>1</v>
      </c>
      <c r="E13" s="85">
        <v>200</v>
      </c>
      <c r="F13" s="91"/>
      <c r="G13" s="14">
        <f t="shared" ref="G13" si="4">C13/1000*E13/1000*F13*2*0.926</f>
        <v>0</v>
      </c>
      <c r="H13" s="9">
        <v>201703135</v>
      </c>
      <c r="I13" s="9">
        <v>900</v>
      </c>
      <c r="J13" s="14">
        <f t="shared" ref="J13" si="5">F13/I13</f>
        <v>0</v>
      </c>
      <c r="K13" s="9">
        <v>600</v>
      </c>
      <c r="L13" s="82" t="s">
        <v>214</v>
      </c>
      <c r="M13" s="58" t="s">
        <v>4</v>
      </c>
    </row>
    <row r="14" spans="1:13" ht="16.5" customHeight="1" x14ac:dyDescent="0.15">
      <c r="A14" s="4"/>
      <c r="B14" s="4"/>
      <c r="C14" s="4"/>
      <c r="D14" s="4"/>
      <c r="E14" s="4"/>
      <c r="F14" s="4"/>
      <c r="G14" s="7"/>
      <c r="H14" s="4"/>
      <c r="I14" s="4"/>
      <c r="J14" s="7"/>
      <c r="K14" s="4"/>
      <c r="L14" s="84"/>
      <c r="M14" s="83"/>
    </row>
    <row r="15" spans="1:13" ht="16.5" customHeight="1" x14ac:dyDescent="0.15">
      <c r="A15" s="4"/>
      <c r="B15" s="4" t="s">
        <v>12</v>
      </c>
      <c r="C15" s="4"/>
      <c r="D15" s="4"/>
      <c r="E15" s="4"/>
      <c r="F15" s="4"/>
      <c r="G15" s="8">
        <f>SUM(G6:G14)/0.98</f>
        <v>14754.392653061226</v>
      </c>
      <c r="H15" s="13">
        <f>G15/120/24</f>
        <v>5.1230530045351479</v>
      </c>
      <c r="I15" s="4" t="s">
        <v>13</v>
      </c>
      <c r="J15" s="7">
        <v>175.97777777777779</v>
      </c>
      <c r="K15" s="4"/>
      <c r="L15" s="84"/>
      <c r="M15" s="83"/>
    </row>
    <row r="16" spans="1:13" ht="16.5" customHeight="1" x14ac:dyDescent="0.15">
      <c r="A16" s="4" t="s">
        <v>14</v>
      </c>
      <c r="B16" s="193" t="s">
        <v>15</v>
      </c>
      <c r="C16" s="194"/>
      <c r="D16" s="194"/>
      <c r="E16" s="195"/>
      <c r="F16" s="4" t="s">
        <v>16</v>
      </c>
      <c r="G16" s="193" t="s">
        <v>17</v>
      </c>
      <c r="H16" s="195"/>
      <c r="I16" s="4" t="s">
        <v>18</v>
      </c>
      <c r="J16" s="193" t="s">
        <v>19</v>
      </c>
      <c r="K16" s="195"/>
      <c r="L16" s="193" t="s">
        <v>20</v>
      </c>
      <c r="M16" s="195"/>
    </row>
    <row r="17" spans="1:13" ht="16.5" customHeight="1" x14ac:dyDescent="0.15">
      <c r="A17" s="191" t="s">
        <v>21</v>
      </c>
      <c r="B17" s="197" t="s">
        <v>53</v>
      </c>
      <c r="C17" s="198"/>
      <c r="D17" s="198"/>
      <c r="E17" s="199"/>
      <c r="F17" s="4" t="s">
        <v>6</v>
      </c>
      <c r="G17" s="187">
        <v>2017022301</v>
      </c>
      <c r="H17" s="189"/>
      <c r="I17" s="4" t="s">
        <v>22</v>
      </c>
      <c r="J17" s="64">
        <f>G15*0.26</f>
        <v>3836.1420897959188</v>
      </c>
      <c r="K17" s="4" t="s">
        <v>7</v>
      </c>
      <c r="L17" s="197" t="s">
        <v>206</v>
      </c>
      <c r="M17" s="203"/>
    </row>
    <row r="18" spans="1:13" ht="16.5" customHeight="1" x14ac:dyDescent="0.15">
      <c r="A18" s="196"/>
      <c r="B18" s="200"/>
      <c r="C18" s="201"/>
      <c r="D18" s="201"/>
      <c r="E18" s="202"/>
      <c r="F18" s="4" t="s">
        <v>8</v>
      </c>
      <c r="G18" s="187">
        <v>2017022201</v>
      </c>
      <c r="H18" s="189"/>
      <c r="I18" s="4" t="s">
        <v>23</v>
      </c>
      <c r="J18" s="64">
        <f>G15*0.74</f>
        <v>10918.250563265306</v>
      </c>
      <c r="K18" s="4" t="s">
        <v>7</v>
      </c>
      <c r="L18" s="204"/>
      <c r="M18" s="205"/>
    </row>
    <row r="19" spans="1:13" ht="16.5" customHeight="1" x14ac:dyDescent="0.15">
      <c r="A19" s="192"/>
      <c r="B19" s="187" t="s">
        <v>37</v>
      </c>
      <c r="C19" s="188"/>
      <c r="D19" s="188"/>
      <c r="E19" s="189"/>
      <c r="F19" s="187" t="s">
        <v>38</v>
      </c>
      <c r="G19" s="188"/>
      <c r="H19" s="189"/>
      <c r="I19" s="4" t="s">
        <v>24</v>
      </c>
      <c r="J19" s="64">
        <v>175.97777777777779</v>
      </c>
      <c r="K19" s="4" t="s">
        <v>25</v>
      </c>
      <c r="L19" s="204"/>
      <c r="M19" s="205"/>
    </row>
    <row r="20" spans="1:13" ht="16.5" customHeight="1" x14ac:dyDescent="0.15">
      <c r="A20" s="191" t="s">
        <v>26</v>
      </c>
      <c r="B20" s="187" t="s">
        <v>27</v>
      </c>
      <c r="C20" s="188"/>
      <c r="D20" s="188"/>
      <c r="E20" s="189"/>
      <c r="F20" s="187" t="s">
        <v>28</v>
      </c>
      <c r="G20" s="188"/>
      <c r="H20" s="189"/>
      <c r="I20" s="4" t="s">
        <v>39</v>
      </c>
      <c r="J20" s="64">
        <v>175.97777777777779</v>
      </c>
      <c r="K20" s="4" t="s">
        <v>29</v>
      </c>
      <c r="L20" s="204"/>
      <c r="M20" s="205"/>
    </row>
    <row r="21" spans="1:13" ht="16.5" customHeight="1" x14ac:dyDescent="0.15">
      <c r="A21" s="192"/>
      <c r="B21" s="187" t="s">
        <v>30</v>
      </c>
      <c r="C21" s="188"/>
      <c r="D21" s="188"/>
      <c r="E21" s="189"/>
      <c r="F21" s="187" t="s">
        <v>31</v>
      </c>
      <c r="G21" s="188"/>
      <c r="H21" s="189"/>
      <c r="I21" s="4" t="s">
        <v>32</v>
      </c>
      <c r="J21" s="4"/>
      <c r="K21" s="4"/>
      <c r="L21" s="206"/>
      <c r="M21" s="207"/>
    </row>
    <row r="22" spans="1:13" ht="16.5" customHeight="1" x14ac:dyDescent="0.15">
      <c r="A22" s="4" t="s">
        <v>33</v>
      </c>
      <c r="B22" s="187" t="s">
        <v>40</v>
      </c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9"/>
    </row>
    <row r="23" spans="1:13" ht="49.5" customHeight="1" x14ac:dyDescent="0.15">
      <c r="A23" s="190" t="s">
        <v>162</v>
      </c>
      <c r="B23" s="188"/>
      <c r="C23" s="188"/>
      <c r="D23" s="188"/>
      <c r="E23" s="189"/>
      <c r="F23" s="190" t="s">
        <v>163</v>
      </c>
      <c r="G23" s="188"/>
      <c r="H23" s="189"/>
      <c r="I23" s="190" t="s">
        <v>164</v>
      </c>
      <c r="J23" s="188"/>
      <c r="K23" s="188"/>
      <c r="L23" s="188"/>
      <c r="M23" s="189"/>
    </row>
  </sheetData>
  <mergeCells count="27">
    <mergeCell ref="B22:M22"/>
    <mergeCell ref="A23:E23"/>
    <mergeCell ref="F23:H23"/>
    <mergeCell ref="I23:M23"/>
    <mergeCell ref="F19:H19"/>
    <mergeCell ref="A20:A21"/>
    <mergeCell ref="B20:E20"/>
    <mergeCell ref="F20:H20"/>
    <mergeCell ref="B21:E21"/>
    <mergeCell ref="F21:H21"/>
    <mergeCell ref="B16:E16"/>
    <mergeCell ref="G16:H16"/>
    <mergeCell ref="J16:K16"/>
    <mergeCell ref="L16:M16"/>
    <mergeCell ref="A17:A19"/>
    <mergeCell ref="B17:E18"/>
    <mergeCell ref="G17:H17"/>
    <mergeCell ref="L17:M21"/>
    <mergeCell ref="G18:H18"/>
    <mergeCell ref="B19:E19"/>
    <mergeCell ref="B5:E5"/>
    <mergeCell ref="L5:M5"/>
    <mergeCell ref="A2:M2"/>
    <mergeCell ref="A3:H3"/>
    <mergeCell ref="K3:M3"/>
    <mergeCell ref="A4:E4"/>
    <mergeCell ref="K4:M4"/>
  </mergeCells>
  <phoneticPr fontId="1" type="noConversion"/>
  <printOptions horizontalCentered="1"/>
  <pageMargins left="0.43307086614173229" right="0.47244094488188981" top="0.81" bottom="0.19685039370078741" header="0.31496062992125984" footer="0.1574803149606299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L15" sqref="L15"/>
    </sheetView>
  </sheetViews>
  <sheetFormatPr defaultRowHeight="14.25" outlineLevelCol="1" x14ac:dyDescent="0.15"/>
  <cols>
    <col min="1" max="1" width="5.125" style="3" customWidth="1"/>
    <col min="2" max="2" width="25.75" style="3" customWidth="1"/>
    <col min="3" max="3" width="5.75" style="3" customWidth="1" outlineLevel="1"/>
    <col min="4" max="4" width="2.875" style="3" customWidth="1" outlineLevel="1"/>
    <col min="5" max="5" width="5.125" style="3" customWidth="1" outlineLevel="1"/>
    <col min="6" max="6" width="12.5" style="3" customWidth="1"/>
    <col min="7" max="7" width="9.5" style="3" bestFit="1" customWidth="1"/>
    <col min="8" max="8" width="14.875" style="3" customWidth="1"/>
    <col min="9" max="9" width="10.5" style="3" customWidth="1"/>
    <col min="10" max="10" width="10.375" style="3" customWidth="1"/>
    <col min="11" max="11" width="9.125" style="3" bestFit="1" customWidth="1"/>
    <col min="12" max="12" width="20.5" style="3" customWidth="1"/>
    <col min="13" max="13" width="7.125" style="3" customWidth="1"/>
    <col min="14" max="16384" width="9" style="3"/>
  </cols>
  <sheetData>
    <row r="1" spans="1:13" x14ac:dyDescent="0.1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</row>
    <row r="2" spans="1:13" ht="27" customHeight="1" x14ac:dyDescent="0.15">
      <c r="A2" s="211" t="s">
        <v>218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21.75" customHeight="1" x14ac:dyDescent="0.15">
      <c r="A3" s="193" t="s">
        <v>34</v>
      </c>
      <c r="B3" s="194"/>
      <c r="C3" s="194"/>
      <c r="D3" s="194"/>
      <c r="E3" s="194"/>
      <c r="F3" s="194"/>
      <c r="G3" s="194"/>
      <c r="H3" s="195"/>
      <c r="I3" s="4" t="s">
        <v>10</v>
      </c>
      <c r="J3" s="89"/>
      <c r="K3" s="188" t="s">
        <v>216</v>
      </c>
      <c r="L3" s="188"/>
      <c r="M3" s="189"/>
    </row>
    <row r="4" spans="1:13" ht="21.75" customHeight="1" x14ac:dyDescent="0.15">
      <c r="A4" s="193" t="s">
        <v>35</v>
      </c>
      <c r="B4" s="194"/>
      <c r="C4" s="194"/>
      <c r="D4" s="194"/>
      <c r="E4" s="195"/>
      <c r="F4" s="4" t="s">
        <v>36</v>
      </c>
      <c r="G4" s="4"/>
      <c r="H4" s="4"/>
      <c r="I4" s="4" t="s">
        <v>11</v>
      </c>
      <c r="J4" s="89"/>
      <c r="K4" s="214">
        <v>42831</v>
      </c>
      <c r="L4" s="214"/>
      <c r="M4" s="215"/>
    </row>
    <row r="5" spans="1:13" s="6" customFormat="1" ht="32.25" customHeight="1" x14ac:dyDescent="0.15">
      <c r="A5" s="10" t="s">
        <v>44</v>
      </c>
      <c r="B5" s="208" t="s">
        <v>45</v>
      </c>
      <c r="C5" s="209"/>
      <c r="D5" s="209"/>
      <c r="E5" s="210"/>
      <c r="F5" s="12" t="s">
        <v>219</v>
      </c>
      <c r="G5" s="12" t="s">
        <v>46</v>
      </c>
      <c r="H5" s="10" t="s">
        <v>47</v>
      </c>
      <c r="I5" s="12" t="s">
        <v>220</v>
      </c>
      <c r="J5" s="12" t="s">
        <v>221</v>
      </c>
      <c r="K5" s="12" t="s">
        <v>222</v>
      </c>
      <c r="L5" s="208" t="s">
        <v>50</v>
      </c>
      <c r="M5" s="210"/>
    </row>
    <row r="6" spans="1:13" s="17" customFormat="1" ht="16.5" customHeight="1" x14ac:dyDescent="0.15">
      <c r="A6" s="9">
        <v>1</v>
      </c>
      <c r="B6" s="81" t="s">
        <v>197</v>
      </c>
      <c r="C6" s="9">
        <v>600</v>
      </c>
      <c r="D6" s="9" t="s">
        <v>1</v>
      </c>
      <c r="E6" s="9">
        <v>100</v>
      </c>
      <c r="F6" s="9">
        <v>1500</v>
      </c>
      <c r="G6" s="14">
        <f t="shared" ref="G6:G7" si="0">C6/1000*E6/1000*F6*2*0.926</f>
        <v>166.68</v>
      </c>
      <c r="H6" s="9">
        <v>201704061</v>
      </c>
      <c r="I6" s="9">
        <v>1800</v>
      </c>
      <c r="J6" s="14">
        <f t="shared" ref="J6:J7" si="1">F6/I6</f>
        <v>0.83333333333333337</v>
      </c>
      <c r="K6" s="9">
        <v>800</v>
      </c>
      <c r="L6" s="15" t="s">
        <v>223</v>
      </c>
      <c r="M6" s="58"/>
    </row>
    <row r="7" spans="1:13" s="17" customFormat="1" ht="16.5" customHeight="1" x14ac:dyDescent="0.15">
      <c r="A7" s="9">
        <v>2</v>
      </c>
      <c r="B7" s="81" t="s">
        <v>5</v>
      </c>
      <c r="C7" s="9">
        <v>500</v>
      </c>
      <c r="D7" s="9" t="s">
        <v>1</v>
      </c>
      <c r="E7" s="9">
        <v>100</v>
      </c>
      <c r="F7" s="87">
        <v>120000</v>
      </c>
      <c r="G7" s="14">
        <f t="shared" si="0"/>
        <v>11112</v>
      </c>
      <c r="H7" s="9">
        <v>201704061</v>
      </c>
      <c r="I7" s="9">
        <v>1800</v>
      </c>
      <c r="J7" s="14">
        <f t="shared" si="1"/>
        <v>66.666666666666671</v>
      </c>
      <c r="K7" s="9">
        <v>600</v>
      </c>
      <c r="L7" s="15" t="s">
        <v>54</v>
      </c>
      <c r="M7" s="58" t="s">
        <v>4</v>
      </c>
    </row>
    <row r="8" spans="1:13" s="17" customFormat="1" ht="16.5" customHeight="1" x14ac:dyDescent="0.15">
      <c r="A8" s="9">
        <v>3</v>
      </c>
      <c r="B8" s="81" t="s">
        <v>235</v>
      </c>
      <c r="C8" s="9">
        <v>700</v>
      </c>
      <c r="D8" s="9" t="s">
        <v>1</v>
      </c>
      <c r="E8" s="9">
        <v>100</v>
      </c>
      <c r="F8" s="93">
        <v>8000</v>
      </c>
      <c r="G8" s="14">
        <f>C8/1000*E8/1000*F8*2*0.926</f>
        <v>1037.1200000000001</v>
      </c>
      <c r="H8" s="9">
        <v>201704061</v>
      </c>
      <c r="I8" s="9">
        <v>1800</v>
      </c>
      <c r="J8" s="14">
        <f>F8/I8</f>
        <v>4.4444444444444446</v>
      </c>
      <c r="K8" s="9">
        <v>600</v>
      </c>
      <c r="L8" s="15" t="s">
        <v>236</v>
      </c>
      <c r="M8" s="58">
        <v>6500</v>
      </c>
    </row>
    <row r="9" spans="1:13" s="17" customFormat="1" ht="16.5" customHeight="1" x14ac:dyDescent="0.15">
      <c r="A9" s="9">
        <v>4</v>
      </c>
      <c r="B9" s="81" t="s">
        <v>233</v>
      </c>
      <c r="C9" s="9">
        <v>600</v>
      </c>
      <c r="D9" s="9" t="s">
        <v>1</v>
      </c>
      <c r="E9" s="9">
        <v>100</v>
      </c>
      <c r="F9" s="93">
        <v>36000</v>
      </c>
      <c r="G9" s="14">
        <f t="shared" ref="G9" si="2">C9/1000*E9/1000*F9*2*0.926</f>
        <v>4000.32</v>
      </c>
      <c r="H9" s="9">
        <v>201704061</v>
      </c>
      <c r="I9" s="9">
        <v>1800</v>
      </c>
      <c r="J9" s="14">
        <f t="shared" ref="J9" si="3">F9/I9</f>
        <v>20</v>
      </c>
      <c r="K9" s="9">
        <v>600</v>
      </c>
      <c r="L9" s="15" t="s">
        <v>234</v>
      </c>
      <c r="M9" s="58">
        <v>53000</v>
      </c>
    </row>
    <row r="10" spans="1:13" s="17" customFormat="1" ht="16.5" customHeight="1" x14ac:dyDescent="0.15">
      <c r="A10" s="9">
        <v>5</v>
      </c>
      <c r="B10" s="81" t="s">
        <v>229</v>
      </c>
      <c r="C10" s="9">
        <v>430</v>
      </c>
      <c r="D10" s="9" t="s">
        <v>1</v>
      </c>
      <c r="E10" s="9">
        <v>100</v>
      </c>
      <c r="F10" s="87">
        <v>10800</v>
      </c>
      <c r="G10" s="14">
        <f>C10/1000*E10/1000*F10*2*0.926</f>
        <v>860.06880000000001</v>
      </c>
      <c r="H10" s="9">
        <v>201704061</v>
      </c>
      <c r="I10" s="9">
        <v>1800</v>
      </c>
      <c r="J10" s="14">
        <f>F10/I10</f>
        <v>6</v>
      </c>
      <c r="K10" s="9">
        <v>600</v>
      </c>
      <c r="L10" s="15" t="s">
        <v>230</v>
      </c>
      <c r="M10" s="58">
        <v>24000</v>
      </c>
    </row>
    <row r="11" spans="1:13" s="17" customFormat="1" ht="16.5" customHeight="1" x14ac:dyDescent="0.15">
      <c r="A11" s="9">
        <v>6</v>
      </c>
      <c r="B11" s="81" t="s">
        <v>239</v>
      </c>
      <c r="C11" s="9">
        <v>350</v>
      </c>
      <c r="D11" s="9" t="s">
        <v>1</v>
      </c>
      <c r="E11" s="9">
        <v>100</v>
      </c>
      <c r="F11" s="76">
        <v>3600</v>
      </c>
      <c r="G11" s="14">
        <f>C11/1000*E11/1000*F11*2*0.926</f>
        <v>233.35200000000003</v>
      </c>
      <c r="H11" s="9">
        <v>201704061</v>
      </c>
      <c r="I11" s="9">
        <v>1800</v>
      </c>
      <c r="J11" s="14">
        <f>F11/I11</f>
        <v>2</v>
      </c>
      <c r="K11" s="9">
        <v>600</v>
      </c>
      <c r="L11" s="15" t="s">
        <v>240</v>
      </c>
      <c r="M11" s="58">
        <v>2500</v>
      </c>
    </row>
    <row r="12" spans="1:13" s="17" customFormat="1" ht="16.5" customHeight="1" x14ac:dyDescent="0.15">
      <c r="A12" s="9">
        <v>7</v>
      </c>
      <c r="B12" s="81" t="s">
        <v>191</v>
      </c>
      <c r="C12" s="9">
        <v>550</v>
      </c>
      <c r="D12" s="9" t="s">
        <v>1</v>
      </c>
      <c r="E12" s="9">
        <v>100</v>
      </c>
      <c r="F12" s="76">
        <v>100000</v>
      </c>
      <c r="G12" s="14">
        <f>C12/1000*E12/1000*F12*2*0.926</f>
        <v>10186.000000000002</v>
      </c>
      <c r="H12" s="9">
        <v>201704061</v>
      </c>
      <c r="I12" s="9">
        <v>1800</v>
      </c>
      <c r="J12" s="14">
        <f>F12/I12</f>
        <v>55.555555555555557</v>
      </c>
      <c r="K12" s="9">
        <v>600</v>
      </c>
      <c r="L12" s="15" t="s">
        <v>186</v>
      </c>
      <c r="M12" s="58" t="s">
        <v>4</v>
      </c>
    </row>
    <row r="13" spans="1:13" s="17" customFormat="1" ht="16.5" customHeight="1" x14ac:dyDescent="0.15">
      <c r="A13" s="9">
        <v>8</v>
      </c>
      <c r="B13" s="81" t="s">
        <v>217</v>
      </c>
      <c r="C13" s="9">
        <v>550</v>
      </c>
      <c r="D13" s="9" t="s">
        <v>1</v>
      </c>
      <c r="E13" s="9">
        <v>120</v>
      </c>
      <c r="F13" s="76">
        <v>55000</v>
      </c>
      <c r="G13" s="14">
        <f>C13/1000*E13/1000*F13*2*0.926</f>
        <v>6722.76</v>
      </c>
      <c r="H13" s="9">
        <v>201704061</v>
      </c>
      <c r="I13" s="9">
        <v>1500</v>
      </c>
      <c r="J13" s="14">
        <f>F13/I13</f>
        <v>36.666666666666664</v>
      </c>
      <c r="K13" s="9">
        <v>600</v>
      </c>
      <c r="L13" s="15" t="s">
        <v>186</v>
      </c>
      <c r="M13" s="58" t="s">
        <v>4</v>
      </c>
    </row>
    <row r="14" spans="1:13" s="17" customFormat="1" ht="16.5" customHeight="1" x14ac:dyDescent="0.15">
      <c r="A14" s="9">
        <v>9</v>
      </c>
      <c r="B14" s="81" t="s">
        <v>232</v>
      </c>
      <c r="C14" s="9">
        <v>450</v>
      </c>
      <c r="D14" s="9" t="s">
        <v>1</v>
      </c>
      <c r="E14" s="9">
        <v>100</v>
      </c>
      <c r="F14" s="87">
        <v>15000</v>
      </c>
      <c r="G14" s="14">
        <f t="shared" ref="G14:G16" si="4">C14/1000*E14/1000*F14*2*0.926</f>
        <v>1250.1000000000001</v>
      </c>
      <c r="H14" s="9">
        <v>201704061</v>
      </c>
      <c r="I14" s="9">
        <v>1800</v>
      </c>
      <c r="J14" s="14">
        <f t="shared" ref="J14:J16" si="5">F14/I14</f>
        <v>8.3333333333333339</v>
      </c>
      <c r="K14" s="9">
        <v>600</v>
      </c>
      <c r="L14" s="82" t="s">
        <v>243</v>
      </c>
      <c r="M14" s="58"/>
    </row>
    <row r="15" spans="1:13" s="17" customFormat="1" ht="16.5" customHeight="1" x14ac:dyDescent="0.15">
      <c r="A15" s="9">
        <v>10</v>
      </c>
      <c r="B15" s="81" t="s">
        <v>215</v>
      </c>
      <c r="C15" s="9">
        <v>520</v>
      </c>
      <c r="D15" s="9" t="s">
        <v>1</v>
      </c>
      <c r="E15" s="85">
        <v>200</v>
      </c>
      <c r="F15" s="92">
        <v>9000</v>
      </c>
      <c r="G15" s="14">
        <f t="shared" si="4"/>
        <v>1733.472</v>
      </c>
      <c r="H15" s="9">
        <v>201704065</v>
      </c>
      <c r="I15" s="9">
        <v>900</v>
      </c>
      <c r="J15" s="14">
        <f t="shared" si="5"/>
        <v>10</v>
      </c>
      <c r="K15" s="9">
        <v>600</v>
      </c>
      <c r="L15" s="15" t="s">
        <v>224</v>
      </c>
      <c r="M15" s="58" t="s">
        <v>4</v>
      </c>
    </row>
    <row r="16" spans="1:13" ht="16.5" customHeight="1" x14ac:dyDescent="0.15">
      <c r="A16" s="9">
        <v>11</v>
      </c>
      <c r="B16" s="81" t="s">
        <v>241</v>
      </c>
      <c r="C16" s="9">
        <v>500</v>
      </c>
      <c r="D16" s="9" t="s">
        <v>1</v>
      </c>
      <c r="E16" s="9">
        <v>100</v>
      </c>
      <c r="F16" s="76">
        <v>5400</v>
      </c>
      <c r="G16" s="14">
        <f t="shared" si="4"/>
        <v>500.04</v>
      </c>
      <c r="H16" s="9">
        <v>201704201</v>
      </c>
      <c r="I16" s="9">
        <v>1800</v>
      </c>
      <c r="J16" s="14">
        <f t="shared" si="5"/>
        <v>3</v>
      </c>
      <c r="K16" s="9">
        <v>600</v>
      </c>
      <c r="L16" s="15" t="s">
        <v>242</v>
      </c>
      <c r="M16" s="58"/>
    </row>
    <row r="17" spans="1:13" ht="16.5" customHeight="1" x14ac:dyDescent="0.15">
      <c r="A17" s="4"/>
      <c r="B17" s="4" t="s">
        <v>12</v>
      </c>
      <c r="C17" s="4"/>
      <c r="D17" s="4"/>
      <c r="E17" s="4"/>
      <c r="F17" s="4"/>
      <c r="G17" s="8">
        <f>SUM(G6:G16)/0.98</f>
        <v>38573.38040816327</v>
      </c>
      <c r="H17" s="13">
        <f>G17/120/24</f>
        <v>13.393534863945581</v>
      </c>
      <c r="I17" s="4" t="s">
        <v>13</v>
      </c>
      <c r="J17" s="8">
        <v>175.97777777777779</v>
      </c>
      <c r="K17" s="4"/>
      <c r="L17" s="89"/>
      <c r="M17" s="90"/>
    </row>
    <row r="18" spans="1:13" ht="16.5" customHeight="1" x14ac:dyDescent="0.15">
      <c r="A18" s="4" t="s">
        <v>14</v>
      </c>
      <c r="B18" s="193" t="s">
        <v>15</v>
      </c>
      <c r="C18" s="194"/>
      <c r="D18" s="194"/>
      <c r="E18" s="195"/>
      <c r="F18" s="4" t="s">
        <v>16</v>
      </c>
      <c r="G18" s="193" t="s">
        <v>17</v>
      </c>
      <c r="H18" s="195"/>
      <c r="I18" s="4" t="s">
        <v>18</v>
      </c>
      <c r="J18" s="193" t="s">
        <v>19</v>
      </c>
      <c r="K18" s="195"/>
      <c r="L18" s="193" t="s">
        <v>20</v>
      </c>
      <c r="M18" s="195"/>
    </row>
    <row r="19" spans="1:13" ht="16.5" customHeight="1" x14ac:dyDescent="0.15">
      <c r="A19" s="191" t="s">
        <v>21</v>
      </c>
      <c r="B19" s="197" t="s">
        <v>53</v>
      </c>
      <c r="C19" s="198"/>
      <c r="D19" s="198"/>
      <c r="E19" s="199"/>
      <c r="F19" s="4" t="s">
        <v>6</v>
      </c>
      <c r="G19" s="187" t="s">
        <v>238</v>
      </c>
      <c r="H19" s="189"/>
      <c r="I19" s="4" t="s">
        <v>22</v>
      </c>
      <c r="J19" s="64">
        <f>G17*0.26</f>
        <v>10029.078906122451</v>
      </c>
      <c r="K19" s="4" t="s">
        <v>7</v>
      </c>
      <c r="L19" s="197" t="s">
        <v>225</v>
      </c>
      <c r="M19" s="203"/>
    </row>
    <row r="20" spans="1:13" ht="16.5" customHeight="1" x14ac:dyDescent="0.15">
      <c r="A20" s="196"/>
      <c r="B20" s="200"/>
      <c r="C20" s="201"/>
      <c r="D20" s="201"/>
      <c r="E20" s="202"/>
      <c r="F20" s="4" t="s">
        <v>8</v>
      </c>
      <c r="G20" s="187" t="s">
        <v>237</v>
      </c>
      <c r="H20" s="189"/>
      <c r="I20" s="4" t="s">
        <v>23</v>
      </c>
      <c r="J20" s="64">
        <f>G17*0.74</f>
        <v>28544.30150204082</v>
      </c>
      <c r="K20" s="4" t="s">
        <v>7</v>
      </c>
      <c r="L20" s="204"/>
      <c r="M20" s="205"/>
    </row>
    <row r="21" spans="1:13" ht="16.5" customHeight="1" x14ac:dyDescent="0.15">
      <c r="A21" s="192"/>
      <c r="B21" s="187" t="s">
        <v>37</v>
      </c>
      <c r="C21" s="188"/>
      <c r="D21" s="188"/>
      <c r="E21" s="189"/>
      <c r="F21" s="187" t="s">
        <v>38</v>
      </c>
      <c r="G21" s="188"/>
      <c r="H21" s="189"/>
      <c r="I21" s="4" t="s">
        <v>24</v>
      </c>
      <c r="J21" s="64">
        <v>175.97777777777779</v>
      </c>
      <c r="K21" s="4" t="s">
        <v>25</v>
      </c>
      <c r="L21" s="204"/>
      <c r="M21" s="205"/>
    </row>
    <row r="22" spans="1:13" ht="16.5" customHeight="1" x14ac:dyDescent="0.15">
      <c r="A22" s="191" t="s">
        <v>26</v>
      </c>
      <c r="B22" s="187" t="s">
        <v>27</v>
      </c>
      <c r="C22" s="188"/>
      <c r="D22" s="188"/>
      <c r="E22" s="189"/>
      <c r="F22" s="187" t="s">
        <v>28</v>
      </c>
      <c r="G22" s="188"/>
      <c r="H22" s="189"/>
      <c r="I22" s="4" t="s">
        <v>39</v>
      </c>
      <c r="J22" s="64">
        <v>175.97777777777779</v>
      </c>
      <c r="K22" s="4" t="s">
        <v>29</v>
      </c>
      <c r="L22" s="204"/>
      <c r="M22" s="205"/>
    </row>
    <row r="23" spans="1:13" ht="16.5" customHeight="1" x14ac:dyDescent="0.15">
      <c r="A23" s="192"/>
      <c r="B23" s="187" t="s">
        <v>30</v>
      </c>
      <c r="C23" s="188"/>
      <c r="D23" s="188"/>
      <c r="E23" s="189"/>
      <c r="F23" s="187" t="s">
        <v>31</v>
      </c>
      <c r="G23" s="188"/>
      <c r="H23" s="189"/>
      <c r="I23" s="4" t="s">
        <v>32</v>
      </c>
      <c r="J23" s="4"/>
      <c r="K23" s="4"/>
      <c r="L23" s="206"/>
      <c r="M23" s="207"/>
    </row>
    <row r="24" spans="1:13" ht="16.5" customHeight="1" x14ac:dyDescent="0.15">
      <c r="A24" s="4" t="s">
        <v>33</v>
      </c>
      <c r="B24" s="187" t="s">
        <v>40</v>
      </c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9"/>
    </row>
    <row r="25" spans="1:13" ht="49.5" customHeight="1" x14ac:dyDescent="0.15">
      <c r="A25" s="190" t="s">
        <v>226</v>
      </c>
      <c r="B25" s="188"/>
      <c r="C25" s="188"/>
      <c r="D25" s="188"/>
      <c r="E25" s="189"/>
      <c r="F25" s="190" t="s">
        <v>227</v>
      </c>
      <c r="G25" s="188"/>
      <c r="H25" s="189"/>
      <c r="I25" s="190" t="s">
        <v>228</v>
      </c>
      <c r="J25" s="188"/>
      <c r="K25" s="188"/>
      <c r="L25" s="188"/>
      <c r="M25" s="189"/>
    </row>
  </sheetData>
  <mergeCells count="27">
    <mergeCell ref="B5:E5"/>
    <mergeCell ref="L5:M5"/>
    <mergeCell ref="A2:M2"/>
    <mergeCell ref="A3:H3"/>
    <mergeCell ref="K3:M3"/>
    <mergeCell ref="A4:E4"/>
    <mergeCell ref="K4:M4"/>
    <mergeCell ref="B18:E18"/>
    <mergeCell ref="G18:H18"/>
    <mergeCell ref="J18:K18"/>
    <mergeCell ref="L18:M18"/>
    <mergeCell ref="A19:A21"/>
    <mergeCell ref="B19:E20"/>
    <mergeCell ref="G19:H19"/>
    <mergeCell ref="L19:M23"/>
    <mergeCell ref="G20:H20"/>
    <mergeCell ref="B21:E21"/>
    <mergeCell ref="B24:M24"/>
    <mergeCell ref="A25:E25"/>
    <mergeCell ref="F25:H25"/>
    <mergeCell ref="I25:M25"/>
    <mergeCell ref="F21:H21"/>
    <mergeCell ref="A22:A23"/>
    <mergeCell ref="B22:E22"/>
    <mergeCell ref="F22:H22"/>
    <mergeCell ref="B23:E23"/>
    <mergeCell ref="F23:H23"/>
  </mergeCells>
  <phoneticPr fontId="1" type="noConversion"/>
  <printOptions horizontalCentered="1"/>
  <pageMargins left="0.43307086614173229" right="0.47244094488188981" top="0.81" bottom="0.19685039370078741" header="0.31496062992125984" footer="0.1574803149606299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3" workbookViewId="0">
      <selection activeCell="E16" sqref="E16"/>
    </sheetView>
  </sheetViews>
  <sheetFormatPr defaultRowHeight="14.25" outlineLevelCol="1" x14ac:dyDescent="0.15"/>
  <cols>
    <col min="1" max="1" width="5.125" style="3" customWidth="1"/>
    <col min="2" max="2" width="25.75" style="3" customWidth="1"/>
    <col min="3" max="3" width="5.75" style="3" customWidth="1" outlineLevel="1"/>
    <col min="4" max="4" width="2.875" style="3" customWidth="1" outlineLevel="1"/>
    <col min="5" max="5" width="5.125" style="3" customWidth="1" outlineLevel="1"/>
    <col min="6" max="6" width="12.5" style="3" customWidth="1"/>
    <col min="7" max="7" width="9.5" style="3" bestFit="1" customWidth="1"/>
    <col min="8" max="8" width="14.25" style="3" customWidth="1"/>
    <col min="9" max="9" width="10.5" style="3" customWidth="1"/>
    <col min="10" max="10" width="9.5" style="3" bestFit="1" customWidth="1"/>
    <col min="11" max="11" width="9.125" style="3" bestFit="1" customWidth="1"/>
    <col min="12" max="12" width="15.625" style="3" bestFit="1" customWidth="1"/>
    <col min="13" max="13" width="6.875" style="3" customWidth="1"/>
    <col min="14" max="16384" width="9" style="3"/>
  </cols>
  <sheetData>
    <row r="1" spans="1:13" x14ac:dyDescent="0.1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</row>
    <row r="2" spans="1:13" ht="27" customHeight="1" x14ac:dyDescent="0.15">
      <c r="A2" s="211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21.75" customHeight="1" x14ac:dyDescent="0.15">
      <c r="A3" s="193" t="s">
        <v>34</v>
      </c>
      <c r="B3" s="194"/>
      <c r="C3" s="194"/>
      <c r="D3" s="194"/>
      <c r="E3" s="194"/>
      <c r="F3" s="194"/>
      <c r="G3" s="194"/>
      <c r="H3" s="195"/>
      <c r="I3" s="4" t="s">
        <v>10</v>
      </c>
      <c r="J3" s="94"/>
      <c r="K3" s="188" t="s">
        <v>244</v>
      </c>
      <c r="L3" s="188"/>
      <c r="M3" s="189"/>
    </row>
    <row r="4" spans="1:13" ht="21.75" customHeight="1" x14ac:dyDescent="0.15">
      <c r="A4" s="193" t="s">
        <v>35</v>
      </c>
      <c r="B4" s="194"/>
      <c r="C4" s="194"/>
      <c r="D4" s="194"/>
      <c r="E4" s="195"/>
      <c r="F4" s="4" t="s">
        <v>36</v>
      </c>
      <c r="G4" s="4"/>
      <c r="H4" s="4"/>
      <c r="I4" s="4" t="s">
        <v>11</v>
      </c>
      <c r="J4" s="94"/>
      <c r="K4" s="214">
        <v>42872</v>
      </c>
      <c r="L4" s="214"/>
      <c r="M4" s="215"/>
    </row>
    <row r="5" spans="1:13" s="6" customFormat="1" ht="32.25" customHeight="1" x14ac:dyDescent="0.15">
      <c r="A5" s="10" t="s">
        <v>44</v>
      </c>
      <c r="B5" s="208" t="s">
        <v>45</v>
      </c>
      <c r="C5" s="209"/>
      <c r="D5" s="209"/>
      <c r="E5" s="210"/>
      <c r="F5" s="12" t="s">
        <v>219</v>
      </c>
      <c r="G5" s="12" t="s">
        <v>46</v>
      </c>
      <c r="H5" s="10" t="s">
        <v>47</v>
      </c>
      <c r="I5" s="12" t="s">
        <v>220</v>
      </c>
      <c r="J5" s="12" t="s">
        <v>221</v>
      </c>
      <c r="K5" s="12" t="s">
        <v>49</v>
      </c>
      <c r="L5" s="208" t="s">
        <v>50</v>
      </c>
      <c r="M5" s="210"/>
    </row>
    <row r="6" spans="1:13" s="17" customFormat="1" ht="16.5" customHeight="1" x14ac:dyDescent="0.15">
      <c r="A6" s="9">
        <v>1</v>
      </c>
      <c r="B6" s="81" t="s">
        <v>197</v>
      </c>
      <c r="C6" s="9">
        <v>800</v>
      </c>
      <c r="D6" s="9" t="s">
        <v>1</v>
      </c>
      <c r="E6" s="9">
        <v>100</v>
      </c>
      <c r="F6" s="9">
        <v>1500</v>
      </c>
      <c r="G6" s="14">
        <f t="shared" ref="G6:G7" si="0">C6/1000*E6/1000*F6*2*0.926</f>
        <v>222.24</v>
      </c>
      <c r="H6" s="9">
        <v>201705171</v>
      </c>
      <c r="I6" s="9">
        <v>1800</v>
      </c>
      <c r="J6" s="14">
        <f t="shared" ref="J6:J7" si="1">F6/I6</f>
        <v>0.83333333333333337</v>
      </c>
      <c r="K6" s="9">
        <v>800</v>
      </c>
      <c r="L6" s="15" t="s">
        <v>246</v>
      </c>
      <c r="M6" s="58"/>
    </row>
    <row r="7" spans="1:13" s="17" customFormat="1" ht="16.5" customHeight="1" x14ac:dyDescent="0.15">
      <c r="A7" s="9">
        <v>2</v>
      </c>
      <c r="B7" s="81" t="s">
        <v>5</v>
      </c>
      <c r="C7" s="9">
        <v>500</v>
      </c>
      <c r="D7" s="9" t="s">
        <v>1</v>
      </c>
      <c r="E7" s="9">
        <v>100</v>
      </c>
      <c r="F7" s="76">
        <v>70000</v>
      </c>
      <c r="G7" s="14">
        <f t="shared" si="0"/>
        <v>6482</v>
      </c>
      <c r="H7" s="9">
        <v>201705171</v>
      </c>
      <c r="I7" s="9">
        <v>1800</v>
      </c>
      <c r="J7" s="14">
        <f t="shared" si="1"/>
        <v>38.888888888888886</v>
      </c>
      <c r="K7" s="9">
        <v>600</v>
      </c>
      <c r="L7" s="15" t="s">
        <v>54</v>
      </c>
      <c r="M7" s="58" t="s">
        <v>4</v>
      </c>
    </row>
    <row r="8" spans="1:13" s="17" customFormat="1" ht="16.5" customHeight="1" x14ac:dyDescent="0.15">
      <c r="A8" s="9">
        <v>3</v>
      </c>
      <c r="B8" s="81" t="s">
        <v>169</v>
      </c>
      <c r="C8" s="9">
        <v>700</v>
      </c>
      <c r="D8" s="9" t="s">
        <v>1</v>
      </c>
      <c r="E8" s="9">
        <v>100</v>
      </c>
      <c r="F8" s="76">
        <v>9000</v>
      </c>
      <c r="G8" s="14">
        <f t="shared" ref="G8:G14" si="2">C8/1000*E8/1000*F8*2*0.926</f>
        <v>1166.7600000000002</v>
      </c>
      <c r="H8" s="9">
        <v>201705171</v>
      </c>
      <c r="I8" s="9">
        <v>1600</v>
      </c>
      <c r="J8" s="14">
        <f t="shared" ref="J8:J14" si="3">F8/I8</f>
        <v>5.625</v>
      </c>
      <c r="K8" s="9">
        <v>600</v>
      </c>
      <c r="L8" s="15" t="s">
        <v>247</v>
      </c>
      <c r="M8" s="58"/>
    </row>
    <row r="9" spans="1:13" s="17" customFormat="1" ht="16.5" customHeight="1" x14ac:dyDescent="0.15">
      <c r="A9" s="9">
        <v>4</v>
      </c>
      <c r="B9" s="81" t="s">
        <v>248</v>
      </c>
      <c r="C9" s="9">
        <v>600</v>
      </c>
      <c r="D9" s="9" t="s">
        <v>1</v>
      </c>
      <c r="E9" s="9">
        <v>100</v>
      </c>
      <c r="F9" s="93">
        <v>6000</v>
      </c>
      <c r="G9" s="14">
        <f t="shared" si="2"/>
        <v>666.72</v>
      </c>
      <c r="H9" s="9">
        <v>201705171</v>
      </c>
      <c r="I9" s="9">
        <v>1600</v>
      </c>
      <c r="J9" s="14">
        <f t="shared" si="3"/>
        <v>3.75</v>
      </c>
      <c r="K9" s="9">
        <v>600</v>
      </c>
      <c r="L9" s="15" t="s">
        <v>247</v>
      </c>
      <c r="M9" s="58"/>
    </row>
    <row r="10" spans="1:13" s="17" customFormat="1" ht="16.5" customHeight="1" x14ac:dyDescent="0.15">
      <c r="A10" s="9">
        <v>5</v>
      </c>
      <c r="B10" s="81" t="s">
        <v>250</v>
      </c>
      <c r="C10" s="9">
        <v>600</v>
      </c>
      <c r="D10" s="9" t="s">
        <v>1</v>
      </c>
      <c r="E10" s="9">
        <v>100</v>
      </c>
      <c r="F10" s="93">
        <v>2000</v>
      </c>
      <c r="G10" s="14">
        <f t="shared" si="2"/>
        <v>222.24</v>
      </c>
      <c r="H10" s="9">
        <v>201705171</v>
      </c>
      <c r="I10" s="9">
        <v>200</v>
      </c>
      <c r="J10" s="14">
        <f t="shared" si="3"/>
        <v>10</v>
      </c>
      <c r="K10" s="9">
        <v>600</v>
      </c>
      <c r="L10" s="82" t="s">
        <v>251</v>
      </c>
      <c r="M10" s="58"/>
    </row>
    <row r="11" spans="1:13" s="17" customFormat="1" ht="16.5" customHeight="1" x14ac:dyDescent="0.15">
      <c r="A11" s="9">
        <v>6</v>
      </c>
      <c r="B11" s="81" t="s">
        <v>255</v>
      </c>
      <c r="C11" s="9">
        <v>900</v>
      </c>
      <c r="D11" s="9" t="s">
        <v>1</v>
      </c>
      <c r="E11" s="9">
        <v>80</v>
      </c>
      <c r="F11" s="9">
        <v>1800</v>
      </c>
      <c r="G11" s="14">
        <f t="shared" si="2"/>
        <v>240.01920000000001</v>
      </c>
      <c r="H11" s="9">
        <v>201705172</v>
      </c>
      <c r="I11" s="9">
        <v>1800</v>
      </c>
      <c r="J11" s="14">
        <f t="shared" si="3"/>
        <v>1</v>
      </c>
      <c r="K11" s="9">
        <v>600</v>
      </c>
      <c r="L11" s="15" t="s">
        <v>257</v>
      </c>
      <c r="M11" s="58">
        <v>1500</v>
      </c>
    </row>
    <row r="12" spans="1:13" s="17" customFormat="1" ht="16.5" customHeight="1" x14ac:dyDescent="0.15">
      <c r="A12" s="9">
        <v>7</v>
      </c>
      <c r="B12" s="81" t="s">
        <v>256</v>
      </c>
      <c r="C12" s="9">
        <v>550</v>
      </c>
      <c r="D12" s="9" t="s">
        <v>1</v>
      </c>
      <c r="E12" s="9">
        <v>80</v>
      </c>
      <c r="F12" s="9">
        <v>3000</v>
      </c>
      <c r="G12" s="14">
        <f t="shared" si="2"/>
        <v>244.464</v>
      </c>
      <c r="H12" s="9">
        <v>201705172</v>
      </c>
      <c r="I12" s="9">
        <v>1800</v>
      </c>
      <c r="J12" s="14">
        <f t="shared" si="3"/>
        <v>1.6666666666666667</v>
      </c>
      <c r="K12" s="9">
        <v>600</v>
      </c>
      <c r="L12" s="15" t="s">
        <v>258</v>
      </c>
      <c r="M12" s="58">
        <v>3000</v>
      </c>
    </row>
    <row r="13" spans="1:13" s="17" customFormat="1" ht="16.5" customHeight="1" x14ac:dyDescent="0.15">
      <c r="A13" s="9">
        <v>8</v>
      </c>
      <c r="B13" s="81" t="s">
        <v>249</v>
      </c>
      <c r="C13" s="9">
        <v>550</v>
      </c>
      <c r="D13" s="9" t="s">
        <v>1</v>
      </c>
      <c r="E13" s="9">
        <v>100</v>
      </c>
      <c r="F13" s="76">
        <v>45000</v>
      </c>
      <c r="G13" s="14">
        <f t="shared" si="2"/>
        <v>4583.7000000000007</v>
      </c>
      <c r="H13" s="9">
        <v>201705171</v>
      </c>
      <c r="I13" s="9">
        <v>1800</v>
      </c>
      <c r="J13" s="14">
        <f t="shared" si="3"/>
        <v>25</v>
      </c>
      <c r="K13" s="9">
        <v>600</v>
      </c>
      <c r="L13" s="15" t="s">
        <v>186</v>
      </c>
      <c r="M13" s="58" t="s">
        <v>4</v>
      </c>
    </row>
    <row r="14" spans="1:13" s="17" customFormat="1" ht="16.5" customHeight="1" x14ac:dyDescent="0.15">
      <c r="A14" s="9">
        <v>9</v>
      </c>
      <c r="B14" s="81" t="s">
        <v>217</v>
      </c>
      <c r="C14" s="9">
        <v>550</v>
      </c>
      <c r="D14" s="9" t="s">
        <v>1</v>
      </c>
      <c r="E14" s="9">
        <v>120</v>
      </c>
      <c r="F14" s="76">
        <v>38000</v>
      </c>
      <c r="G14" s="14">
        <f t="shared" si="2"/>
        <v>4644.8159999999998</v>
      </c>
      <c r="H14" s="9">
        <v>201705174</v>
      </c>
      <c r="I14" s="9">
        <v>1500</v>
      </c>
      <c r="J14" s="14">
        <f t="shared" si="3"/>
        <v>25.333333333333332</v>
      </c>
      <c r="K14" s="9">
        <v>600</v>
      </c>
      <c r="L14" s="15" t="s">
        <v>186</v>
      </c>
      <c r="M14" s="58" t="s">
        <v>4</v>
      </c>
    </row>
    <row r="15" spans="1:13" s="17" customFormat="1" ht="16.5" customHeight="1" x14ac:dyDescent="0.15">
      <c r="A15" s="9">
        <v>10</v>
      </c>
      <c r="B15" s="81" t="s">
        <v>200</v>
      </c>
      <c r="C15" s="9">
        <v>450</v>
      </c>
      <c r="D15" s="9" t="s">
        <v>1</v>
      </c>
      <c r="E15" s="9">
        <v>100</v>
      </c>
      <c r="F15" s="9">
        <v>14000</v>
      </c>
      <c r="G15" s="14">
        <f t="shared" ref="G15:G16" si="4">C15/1000*E15/1000*F15*2*0.926</f>
        <v>1166.76</v>
      </c>
      <c r="H15" s="9">
        <v>201705171</v>
      </c>
      <c r="I15" s="9">
        <v>1800</v>
      </c>
      <c r="J15" s="14">
        <f t="shared" ref="J15:J16" si="5">F15/I15</f>
        <v>7.7777777777777777</v>
      </c>
      <c r="K15" s="9">
        <v>600</v>
      </c>
      <c r="L15" s="15" t="s">
        <v>247</v>
      </c>
      <c r="M15" s="58"/>
    </row>
    <row r="16" spans="1:13" s="17" customFormat="1" ht="16.5" customHeight="1" x14ac:dyDescent="0.15">
      <c r="A16" s="9">
        <v>11</v>
      </c>
      <c r="B16" s="81" t="s">
        <v>51</v>
      </c>
      <c r="C16" s="9">
        <v>400</v>
      </c>
      <c r="D16" s="9" t="s">
        <v>1</v>
      </c>
      <c r="E16" s="9">
        <v>100</v>
      </c>
      <c r="F16" s="76">
        <v>5400</v>
      </c>
      <c r="G16" s="14">
        <f t="shared" si="4"/>
        <v>400.03200000000004</v>
      </c>
      <c r="H16" s="9">
        <v>201705171</v>
      </c>
      <c r="I16" s="9">
        <v>1800</v>
      </c>
      <c r="J16" s="14">
        <f t="shared" si="5"/>
        <v>3</v>
      </c>
      <c r="K16" s="9">
        <v>600</v>
      </c>
      <c r="L16" s="15" t="s">
        <v>247</v>
      </c>
      <c r="M16" s="58"/>
    </row>
    <row r="17" spans="1:13" s="17" customFormat="1" ht="16.5" customHeight="1" x14ac:dyDescent="0.15">
      <c r="A17" s="9">
        <v>12</v>
      </c>
      <c r="B17" s="81" t="s">
        <v>245</v>
      </c>
      <c r="C17" s="9">
        <v>350</v>
      </c>
      <c r="D17" s="9" t="s">
        <v>1</v>
      </c>
      <c r="E17" s="9">
        <v>100</v>
      </c>
      <c r="F17" s="9">
        <v>5000</v>
      </c>
      <c r="G17" s="14">
        <f t="shared" ref="G17" si="6">C17/1000*E17/1000*F17*2*0.926</f>
        <v>324.10000000000008</v>
      </c>
      <c r="H17" s="9">
        <v>201705171</v>
      </c>
      <c r="I17" s="9">
        <v>1800</v>
      </c>
      <c r="J17" s="14">
        <f t="shared" ref="J17" si="7">F17/I17</f>
        <v>2.7777777777777777</v>
      </c>
      <c r="K17" s="9">
        <v>600</v>
      </c>
      <c r="L17" s="15" t="s">
        <v>240</v>
      </c>
      <c r="M17" s="58">
        <v>10000</v>
      </c>
    </row>
    <row r="18" spans="1:13" ht="16.5" customHeight="1" x14ac:dyDescent="0.15">
      <c r="A18" s="9"/>
      <c r="B18" s="81"/>
      <c r="C18" s="9"/>
      <c r="D18" s="9"/>
      <c r="E18" s="9"/>
      <c r="F18" s="76"/>
      <c r="G18" s="14"/>
      <c r="H18" s="9"/>
      <c r="I18" s="9"/>
      <c r="J18" s="14"/>
      <c r="K18" s="9"/>
      <c r="L18" s="15"/>
      <c r="M18" s="58"/>
    </row>
    <row r="19" spans="1:13" ht="16.5" customHeight="1" x14ac:dyDescent="0.15">
      <c r="A19" s="4"/>
      <c r="B19" s="4" t="s">
        <v>12</v>
      </c>
      <c r="C19" s="4"/>
      <c r="D19" s="4"/>
      <c r="E19" s="4"/>
      <c r="F19" s="4"/>
      <c r="G19" s="8">
        <f>SUM(G6:G18)/0.99</f>
        <v>20569.546666666665</v>
      </c>
      <c r="H19" s="13">
        <f>G19/120/24</f>
        <v>7.1422037037037036</v>
      </c>
      <c r="I19" s="4" t="s">
        <v>13</v>
      </c>
      <c r="J19" s="8">
        <v>175.97777777777779</v>
      </c>
      <c r="K19" s="4"/>
      <c r="L19" s="94"/>
      <c r="M19" s="95"/>
    </row>
    <row r="20" spans="1:13" ht="16.5" customHeight="1" x14ac:dyDescent="0.15">
      <c r="A20" s="4" t="s">
        <v>14</v>
      </c>
      <c r="B20" s="193" t="s">
        <v>15</v>
      </c>
      <c r="C20" s="194"/>
      <c r="D20" s="194"/>
      <c r="E20" s="195"/>
      <c r="F20" s="4" t="s">
        <v>16</v>
      </c>
      <c r="G20" s="193" t="s">
        <v>17</v>
      </c>
      <c r="H20" s="195"/>
      <c r="I20" s="4" t="s">
        <v>18</v>
      </c>
      <c r="J20" s="193" t="s">
        <v>19</v>
      </c>
      <c r="K20" s="195"/>
      <c r="L20" s="193" t="s">
        <v>20</v>
      </c>
      <c r="M20" s="195"/>
    </row>
    <row r="21" spans="1:13" ht="16.5" customHeight="1" x14ac:dyDescent="0.15">
      <c r="A21" s="191" t="s">
        <v>21</v>
      </c>
      <c r="B21" s="197" t="s">
        <v>53</v>
      </c>
      <c r="C21" s="198"/>
      <c r="D21" s="198"/>
      <c r="E21" s="199"/>
      <c r="F21" s="4" t="s">
        <v>6</v>
      </c>
      <c r="G21" s="187" t="s">
        <v>253</v>
      </c>
      <c r="H21" s="189"/>
      <c r="I21" s="4" t="s">
        <v>22</v>
      </c>
      <c r="J21" s="64">
        <f>G19*0.26</f>
        <v>5348.0821333333333</v>
      </c>
      <c r="K21" s="4" t="s">
        <v>7</v>
      </c>
      <c r="L21" s="197" t="s">
        <v>254</v>
      </c>
      <c r="M21" s="203"/>
    </row>
    <row r="22" spans="1:13" ht="16.5" customHeight="1" x14ac:dyDescent="0.15">
      <c r="A22" s="196"/>
      <c r="B22" s="200"/>
      <c r="C22" s="201"/>
      <c r="D22" s="201"/>
      <c r="E22" s="202"/>
      <c r="F22" s="4" t="s">
        <v>8</v>
      </c>
      <c r="G22" s="187" t="s">
        <v>252</v>
      </c>
      <c r="H22" s="189"/>
      <c r="I22" s="4" t="s">
        <v>23</v>
      </c>
      <c r="J22" s="64">
        <f>G19*0.74</f>
        <v>15221.464533333332</v>
      </c>
      <c r="K22" s="4" t="s">
        <v>7</v>
      </c>
      <c r="L22" s="204"/>
      <c r="M22" s="205"/>
    </row>
    <row r="23" spans="1:13" ht="16.5" customHeight="1" x14ac:dyDescent="0.15">
      <c r="A23" s="192"/>
      <c r="B23" s="187" t="s">
        <v>37</v>
      </c>
      <c r="C23" s="188"/>
      <c r="D23" s="188"/>
      <c r="E23" s="189"/>
      <c r="F23" s="187" t="s">
        <v>38</v>
      </c>
      <c r="G23" s="188"/>
      <c r="H23" s="189"/>
      <c r="I23" s="4" t="s">
        <v>24</v>
      </c>
      <c r="J23" s="64">
        <v>175.97777777777779</v>
      </c>
      <c r="K23" s="4" t="s">
        <v>25</v>
      </c>
      <c r="L23" s="204"/>
      <c r="M23" s="205"/>
    </row>
    <row r="24" spans="1:13" ht="16.5" customHeight="1" x14ac:dyDescent="0.15">
      <c r="A24" s="191" t="s">
        <v>26</v>
      </c>
      <c r="B24" s="187" t="s">
        <v>27</v>
      </c>
      <c r="C24" s="188"/>
      <c r="D24" s="188"/>
      <c r="E24" s="189"/>
      <c r="F24" s="187" t="s">
        <v>28</v>
      </c>
      <c r="G24" s="188"/>
      <c r="H24" s="189"/>
      <c r="I24" s="4" t="s">
        <v>39</v>
      </c>
      <c r="J24" s="64">
        <v>175.97777777777779</v>
      </c>
      <c r="K24" s="4" t="s">
        <v>29</v>
      </c>
      <c r="L24" s="204"/>
      <c r="M24" s="205"/>
    </row>
    <row r="25" spans="1:13" ht="16.5" customHeight="1" x14ac:dyDescent="0.15">
      <c r="A25" s="192"/>
      <c r="B25" s="187" t="s">
        <v>30</v>
      </c>
      <c r="C25" s="188"/>
      <c r="D25" s="188"/>
      <c r="E25" s="189"/>
      <c r="F25" s="187" t="s">
        <v>31</v>
      </c>
      <c r="G25" s="188"/>
      <c r="H25" s="189"/>
      <c r="I25" s="4" t="s">
        <v>32</v>
      </c>
      <c r="J25" s="4"/>
      <c r="K25" s="4"/>
      <c r="L25" s="206"/>
      <c r="M25" s="207"/>
    </row>
    <row r="26" spans="1:13" ht="16.5" customHeight="1" x14ac:dyDescent="0.15">
      <c r="A26" s="4" t="s">
        <v>33</v>
      </c>
      <c r="B26" s="187" t="s">
        <v>40</v>
      </c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9"/>
    </row>
    <row r="27" spans="1:13" ht="49.5" customHeight="1" x14ac:dyDescent="0.15">
      <c r="A27" s="190" t="s">
        <v>162</v>
      </c>
      <c r="B27" s="188"/>
      <c r="C27" s="188"/>
      <c r="D27" s="188"/>
      <c r="E27" s="189"/>
      <c r="F27" s="190" t="s">
        <v>163</v>
      </c>
      <c r="G27" s="188"/>
      <c r="H27" s="189"/>
      <c r="I27" s="190" t="s">
        <v>164</v>
      </c>
      <c r="J27" s="188"/>
      <c r="K27" s="188"/>
      <c r="L27" s="188"/>
      <c r="M27" s="189"/>
    </row>
  </sheetData>
  <mergeCells count="27">
    <mergeCell ref="B5:E5"/>
    <mergeCell ref="L5:M5"/>
    <mergeCell ref="A2:M2"/>
    <mergeCell ref="A3:H3"/>
    <mergeCell ref="K3:M3"/>
    <mergeCell ref="A4:E4"/>
    <mergeCell ref="K4:M4"/>
    <mergeCell ref="B20:E20"/>
    <mergeCell ref="G20:H20"/>
    <mergeCell ref="J20:K20"/>
    <mergeCell ref="L20:M20"/>
    <mergeCell ref="A21:A23"/>
    <mergeCell ref="B21:E22"/>
    <mergeCell ref="G21:H21"/>
    <mergeCell ref="L21:M25"/>
    <mergeCell ref="G22:H22"/>
    <mergeCell ref="B23:E23"/>
    <mergeCell ref="B26:M26"/>
    <mergeCell ref="A27:E27"/>
    <mergeCell ref="F27:H27"/>
    <mergeCell ref="I27:M27"/>
    <mergeCell ref="F23:H23"/>
    <mergeCell ref="A24:A25"/>
    <mergeCell ref="B24:E24"/>
    <mergeCell ref="F24:H24"/>
    <mergeCell ref="B25:E25"/>
    <mergeCell ref="F25:H25"/>
  </mergeCells>
  <phoneticPr fontId="1" type="noConversion"/>
  <printOptions horizontalCentered="1"/>
  <pageMargins left="0.43307086614173229" right="0.47244094488188981" top="0.81" bottom="0.19685039370078741" header="0.31496062992125984" footer="0.1574803149606299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0" workbookViewId="0">
      <selection activeCell="L18" sqref="L18:M22"/>
    </sheetView>
  </sheetViews>
  <sheetFormatPr defaultRowHeight="14.25" outlineLevelCol="1" x14ac:dyDescent="0.15"/>
  <cols>
    <col min="1" max="1" width="5.125" style="3" customWidth="1"/>
    <col min="2" max="2" width="25.75" style="3" customWidth="1"/>
    <col min="3" max="3" width="5.75" style="3" customWidth="1" outlineLevel="1"/>
    <col min="4" max="4" width="2.875" style="3" customWidth="1" outlineLevel="1"/>
    <col min="5" max="5" width="5.125" style="3" customWidth="1" outlineLevel="1"/>
    <col min="6" max="6" width="12.5" style="3" customWidth="1"/>
    <col min="7" max="7" width="9.5" style="3" bestFit="1" customWidth="1"/>
    <col min="8" max="8" width="14.25" style="3" customWidth="1"/>
    <col min="9" max="9" width="10.5" style="3" customWidth="1"/>
    <col min="10" max="10" width="9.5" style="3" bestFit="1" customWidth="1"/>
    <col min="11" max="11" width="9.125" style="3" bestFit="1" customWidth="1"/>
    <col min="12" max="12" width="15.625" style="3" bestFit="1" customWidth="1"/>
    <col min="13" max="13" width="6.875" style="3" customWidth="1"/>
    <col min="14" max="16384" width="9" style="3"/>
  </cols>
  <sheetData>
    <row r="1" spans="1:13" x14ac:dyDescent="0.1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</row>
    <row r="2" spans="1:13" ht="27" customHeight="1" x14ac:dyDescent="0.15">
      <c r="A2" s="211" t="s">
        <v>268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21.75" customHeight="1" x14ac:dyDescent="0.15">
      <c r="A3" s="193" t="s">
        <v>34</v>
      </c>
      <c r="B3" s="194"/>
      <c r="C3" s="194"/>
      <c r="D3" s="194"/>
      <c r="E3" s="194"/>
      <c r="F3" s="194"/>
      <c r="G3" s="194"/>
      <c r="H3" s="195"/>
      <c r="I3" s="4" t="s">
        <v>10</v>
      </c>
      <c r="J3" s="97"/>
      <c r="K3" s="188" t="s">
        <v>259</v>
      </c>
      <c r="L3" s="188"/>
      <c r="M3" s="189"/>
    </row>
    <row r="4" spans="1:13" ht="21.75" customHeight="1" x14ac:dyDescent="0.15">
      <c r="A4" s="193" t="s">
        <v>35</v>
      </c>
      <c r="B4" s="194"/>
      <c r="C4" s="194"/>
      <c r="D4" s="194"/>
      <c r="E4" s="195"/>
      <c r="F4" s="4" t="s">
        <v>36</v>
      </c>
      <c r="G4" s="4"/>
      <c r="H4" s="4"/>
      <c r="I4" s="4" t="s">
        <v>11</v>
      </c>
      <c r="J4" s="97"/>
      <c r="K4" s="214">
        <v>42899</v>
      </c>
      <c r="L4" s="214"/>
      <c r="M4" s="215"/>
    </row>
    <row r="5" spans="1:13" s="6" customFormat="1" ht="32.25" customHeight="1" x14ac:dyDescent="0.15">
      <c r="A5" s="10" t="s">
        <v>44</v>
      </c>
      <c r="B5" s="208" t="s">
        <v>45</v>
      </c>
      <c r="C5" s="209"/>
      <c r="D5" s="209"/>
      <c r="E5" s="210"/>
      <c r="F5" s="12" t="s">
        <v>219</v>
      </c>
      <c r="G5" s="12" t="s">
        <v>46</v>
      </c>
      <c r="H5" s="10" t="s">
        <v>47</v>
      </c>
      <c r="I5" s="12" t="s">
        <v>269</v>
      </c>
      <c r="J5" s="12" t="s">
        <v>270</v>
      </c>
      <c r="K5" s="12" t="s">
        <v>271</v>
      </c>
      <c r="L5" s="208" t="s">
        <v>50</v>
      </c>
      <c r="M5" s="210"/>
    </row>
    <row r="6" spans="1:13" s="17" customFormat="1" ht="16.5" customHeight="1" x14ac:dyDescent="0.15">
      <c r="A6" s="9">
        <v>1</v>
      </c>
      <c r="B6" s="81" t="s">
        <v>197</v>
      </c>
      <c r="C6" s="9">
        <v>800</v>
      </c>
      <c r="D6" s="9" t="s">
        <v>1</v>
      </c>
      <c r="E6" s="9">
        <v>100</v>
      </c>
      <c r="F6" s="9">
        <v>1500</v>
      </c>
      <c r="G6" s="14">
        <f t="shared" ref="G6:G9" si="0">C6/1000*E6/1000*F6*2*0.926</f>
        <v>222.24</v>
      </c>
      <c r="H6" s="9">
        <v>201706131</v>
      </c>
      <c r="I6" s="9">
        <v>1800</v>
      </c>
      <c r="J6" s="14">
        <f t="shared" ref="J6:J14" si="1">F6/I6</f>
        <v>0.83333333333333337</v>
      </c>
      <c r="K6" s="9">
        <v>800</v>
      </c>
      <c r="L6" s="15" t="s">
        <v>272</v>
      </c>
      <c r="M6" s="58"/>
    </row>
    <row r="7" spans="1:13" s="17" customFormat="1" ht="16.5" customHeight="1" x14ac:dyDescent="0.15">
      <c r="A7" s="9">
        <v>2</v>
      </c>
      <c r="B7" s="81" t="s">
        <v>5</v>
      </c>
      <c r="C7" s="9">
        <v>500</v>
      </c>
      <c r="D7" s="9" t="s">
        <v>1</v>
      </c>
      <c r="E7" s="9">
        <v>100</v>
      </c>
      <c r="F7" s="9">
        <v>90000</v>
      </c>
      <c r="G7" s="14">
        <f t="shared" si="0"/>
        <v>8334</v>
      </c>
      <c r="H7" s="9">
        <v>201706131</v>
      </c>
      <c r="I7" s="9">
        <v>1800</v>
      </c>
      <c r="J7" s="14">
        <f t="shared" si="1"/>
        <v>50</v>
      </c>
      <c r="K7" s="9">
        <v>600</v>
      </c>
      <c r="L7" s="15" t="s">
        <v>54</v>
      </c>
      <c r="M7" s="58" t="s">
        <v>4</v>
      </c>
    </row>
    <row r="8" spans="1:13" s="17" customFormat="1" ht="16.5" customHeight="1" x14ac:dyDescent="0.15">
      <c r="A8" s="9">
        <v>3</v>
      </c>
      <c r="B8" s="81" t="s">
        <v>191</v>
      </c>
      <c r="C8" s="9">
        <v>550</v>
      </c>
      <c r="D8" s="9" t="s">
        <v>1</v>
      </c>
      <c r="E8" s="9">
        <v>100</v>
      </c>
      <c r="F8" s="9">
        <v>45000</v>
      </c>
      <c r="G8" s="14">
        <f t="shared" si="0"/>
        <v>4583.7000000000007</v>
      </c>
      <c r="H8" s="9">
        <v>201706131</v>
      </c>
      <c r="I8" s="9">
        <v>1800</v>
      </c>
      <c r="J8" s="14">
        <f t="shared" si="1"/>
        <v>25</v>
      </c>
      <c r="K8" s="9">
        <v>600</v>
      </c>
      <c r="L8" s="15" t="s">
        <v>186</v>
      </c>
      <c r="M8" s="58" t="s">
        <v>4</v>
      </c>
    </row>
    <row r="9" spans="1:13" s="17" customFormat="1" ht="16.5" customHeight="1" x14ac:dyDescent="0.15">
      <c r="A9" s="9">
        <v>4</v>
      </c>
      <c r="B9" s="81" t="s">
        <v>273</v>
      </c>
      <c r="C9" s="9">
        <v>550</v>
      </c>
      <c r="D9" s="9" t="s">
        <v>1</v>
      </c>
      <c r="E9" s="85">
        <v>120</v>
      </c>
      <c r="F9" s="9">
        <v>45000</v>
      </c>
      <c r="G9" s="14">
        <f t="shared" si="0"/>
        <v>5500.4400000000005</v>
      </c>
      <c r="H9" s="9">
        <v>201706134</v>
      </c>
      <c r="I9" s="9">
        <v>1500</v>
      </c>
      <c r="J9" s="14">
        <f t="shared" si="1"/>
        <v>30</v>
      </c>
      <c r="K9" s="9">
        <v>600</v>
      </c>
      <c r="L9" s="15" t="s">
        <v>186</v>
      </c>
      <c r="M9" s="58" t="s">
        <v>4</v>
      </c>
    </row>
    <row r="10" spans="1:13" s="17" customFormat="1" ht="16.5" customHeight="1" x14ac:dyDescent="0.15">
      <c r="A10" s="9">
        <v>5</v>
      </c>
      <c r="B10" s="81" t="s">
        <v>280</v>
      </c>
      <c r="C10" s="9">
        <v>600</v>
      </c>
      <c r="D10" s="9" t="s">
        <v>1</v>
      </c>
      <c r="E10" s="9">
        <v>100</v>
      </c>
      <c r="F10" s="9">
        <v>9000</v>
      </c>
      <c r="G10" s="14">
        <f t="shared" ref="G10:G13" si="2">C10/1000*E10/1000*F10*2*0.926</f>
        <v>1000.08</v>
      </c>
      <c r="H10" s="9">
        <v>201706131</v>
      </c>
      <c r="I10" s="9">
        <v>1800</v>
      </c>
      <c r="J10" s="14">
        <f t="shared" ref="J10" si="3">F10/I10</f>
        <v>5</v>
      </c>
      <c r="K10" s="9">
        <v>600</v>
      </c>
      <c r="L10" s="15" t="s">
        <v>267</v>
      </c>
      <c r="M10" s="58"/>
    </row>
    <row r="11" spans="1:13" s="17" customFormat="1" ht="16.5" customHeight="1" x14ac:dyDescent="0.15">
      <c r="A11" s="9">
        <v>6</v>
      </c>
      <c r="B11" s="81" t="s">
        <v>51</v>
      </c>
      <c r="C11" s="9">
        <v>400</v>
      </c>
      <c r="D11" s="9" t="s">
        <v>1</v>
      </c>
      <c r="E11" s="9">
        <v>100</v>
      </c>
      <c r="F11" s="9">
        <v>9000</v>
      </c>
      <c r="G11" s="14">
        <f t="shared" si="2"/>
        <v>666.72</v>
      </c>
      <c r="H11" s="9">
        <v>201706131</v>
      </c>
      <c r="I11" s="9">
        <v>1800</v>
      </c>
      <c r="J11" s="14">
        <f t="shared" si="1"/>
        <v>5</v>
      </c>
      <c r="K11" s="9">
        <v>600</v>
      </c>
      <c r="L11" s="15" t="s">
        <v>267</v>
      </c>
      <c r="M11" s="58"/>
    </row>
    <row r="12" spans="1:13" s="17" customFormat="1" ht="16.5" customHeight="1" x14ac:dyDescent="0.15">
      <c r="A12" s="9">
        <v>7</v>
      </c>
      <c r="B12" s="81" t="s">
        <v>279</v>
      </c>
      <c r="C12" s="9">
        <v>450</v>
      </c>
      <c r="D12" s="9"/>
      <c r="E12" s="9">
        <v>100</v>
      </c>
      <c r="F12" s="9">
        <v>14000</v>
      </c>
      <c r="G12" s="14">
        <f t="shared" si="2"/>
        <v>1166.76</v>
      </c>
      <c r="H12" s="9">
        <v>201706131</v>
      </c>
      <c r="I12" s="9">
        <v>1800</v>
      </c>
      <c r="J12" s="14">
        <f t="shared" ref="J12" si="4">F12/I12</f>
        <v>7.7777777777777777</v>
      </c>
      <c r="K12" s="9">
        <v>600</v>
      </c>
      <c r="L12" s="15" t="s">
        <v>278</v>
      </c>
      <c r="M12" s="58"/>
    </row>
    <row r="13" spans="1:13" s="17" customFormat="1" ht="16.5" customHeight="1" x14ac:dyDescent="0.15">
      <c r="A13" s="9">
        <v>8</v>
      </c>
      <c r="B13" s="81" t="s">
        <v>277</v>
      </c>
      <c r="C13" s="9">
        <v>500</v>
      </c>
      <c r="D13" s="9"/>
      <c r="E13" s="9">
        <v>100</v>
      </c>
      <c r="F13" s="9">
        <v>7200</v>
      </c>
      <c r="G13" s="14">
        <f t="shared" si="2"/>
        <v>666.72</v>
      </c>
      <c r="H13" s="9">
        <v>201706201</v>
      </c>
      <c r="I13" s="9">
        <v>1800</v>
      </c>
      <c r="J13" s="14">
        <f>F13/I13</f>
        <v>4</v>
      </c>
      <c r="K13" s="9">
        <v>600</v>
      </c>
      <c r="L13" s="15" t="s">
        <v>278</v>
      </c>
      <c r="M13" s="58"/>
    </row>
    <row r="14" spans="1:13" s="17" customFormat="1" ht="16.5" customHeight="1" x14ac:dyDescent="0.15">
      <c r="A14" s="9">
        <v>9</v>
      </c>
      <c r="B14" s="81" t="s">
        <v>261</v>
      </c>
      <c r="C14" s="9">
        <v>1140</v>
      </c>
      <c r="D14" s="9" t="s">
        <v>1</v>
      </c>
      <c r="E14" s="9">
        <v>100</v>
      </c>
      <c r="F14" s="9">
        <v>1000</v>
      </c>
      <c r="G14" s="14">
        <f>C14/1000*E14/1000*F14*2*0.926/2</f>
        <v>105.56399999999999</v>
      </c>
      <c r="H14" s="9">
        <v>201706201</v>
      </c>
      <c r="I14" s="9">
        <v>1800</v>
      </c>
      <c r="J14" s="14">
        <f t="shared" si="1"/>
        <v>0.55555555555555558</v>
      </c>
      <c r="K14" s="9">
        <v>600</v>
      </c>
      <c r="L14" s="15" t="s">
        <v>262</v>
      </c>
      <c r="M14" s="58">
        <v>500</v>
      </c>
    </row>
    <row r="15" spans="1:13" ht="16.5" customHeight="1" x14ac:dyDescent="0.15">
      <c r="A15" s="9"/>
      <c r="B15" s="81"/>
      <c r="C15" s="9"/>
      <c r="D15" s="9"/>
      <c r="E15" s="9"/>
      <c r="F15" s="9"/>
      <c r="G15" s="14"/>
      <c r="H15" s="9"/>
      <c r="I15" s="9"/>
      <c r="J15" s="14"/>
      <c r="K15" s="9"/>
      <c r="L15" s="15"/>
      <c r="M15" s="58"/>
    </row>
    <row r="16" spans="1:13" ht="16.5" customHeight="1" x14ac:dyDescent="0.15">
      <c r="A16" s="4"/>
      <c r="B16" s="4" t="s">
        <v>12</v>
      </c>
      <c r="C16" s="4"/>
      <c r="D16" s="4"/>
      <c r="E16" s="4"/>
      <c r="F16" s="4"/>
      <c r="G16" s="8">
        <f>SUM(G6:G15)/0.99</f>
        <v>22470.933333333334</v>
      </c>
      <c r="H16" s="13">
        <f>G16/120/24</f>
        <v>7.8024074074074079</v>
      </c>
      <c r="I16" s="4" t="s">
        <v>13</v>
      </c>
      <c r="J16" s="8">
        <v>175.97777777777779</v>
      </c>
      <c r="K16" s="4"/>
      <c r="L16" s="97"/>
      <c r="M16" s="96"/>
    </row>
    <row r="17" spans="1:13" ht="16.5" customHeight="1" x14ac:dyDescent="0.15">
      <c r="A17" s="4" t="s">
        <v>14</v>
      </c>
      <c r="B17" s="193" t="s">
        <v>15</v>
      </c>
      <c r="C17" s="194"/>
      <c r="D17" s="194"/>
      <c r="E17" s="195"/>
      <c r="F17" s="4" t="s">
        <v>16</v>
      </c>
      <c r="G17" s="193" t="s">
        <v>17</v>
      </c>
      <c r="H17" s="195"/>
      <c r="I17" s="4" t="s">
        <v>18</v>
      </c>
      <c r="J17" s="193" t="s">
        <v>19</v>
      </c>
      <c r="K17" s="195"/>
      <c r="L17" s="193" t="s">
        <v>20</v>
      </c>
      <c r="M17" s="195"/>
    </row>
    <row r="18" spans="1:13" ht="16.5" customHeight="1" x14ac:dyDescent="0.15">
      <c r="A18" s="191" t="s">
        <v>21</v>
      </c>
      <c r="B18" s="197" t="s">
        <v>274</v>
      </c>
      <c r="C18" s="198"/>
      <c r="D18" s="198"/>
      <c r="E18" s="199"/>
      <c r="F18" s="4" t="s">
        <v>6</v>
      </c>
      <c r="G18" s="187">
        <v>2017051603</v>
      </c>
      <c r="H18" s="189"/>
      <c r="I18" s="4" t="s">
        <v>22</v>
      </c>
      <c r="J18" s="64">
        <f>G16*0.26</f>
        <v>5842.4426666666668</v>
      </c>
      <c r="K18" s="4" t="s">
        <v>7</v>
      </c>
      <c r="L18" s="197" t="s">
        <v>286</v>
      </c>
      <c r="M18" s="203"/>
    </row>
    <row r="19" spans="1:13" ht="16.5" customHeight="1" x14ac:dyDescent="0.15">
      <c r="A19" s="196"/>
      <c r="B19" s="200"/>
      <c r="C19" s="201"/>
      <c r="D19" s="201"/>
      <c r="E19" s="202"/>
      <c r="F19" s="4" t="s">
        <v>8</v>
      </c>
      <c r="G19" s="187">
        <v>2017051601</v>
      </c>
      <c r="H19" s="189"/>
      <c r="I19" s="4" t="s">
        <v>23</v>
      </c>
      <c r="J19" s="64">
        <f>G16*0.74</f>
        <v>16628.490666666668</v>
      </c>
      <c r="K19" s="4" t="s">
        <v>7</v>
      </c>
      <c r="L19" s="204"/>
      <c r="M19" s="205"/>
    </row>
    <row r="20" spans="1:13" ht="16.5" customHeight="1" x14ac:dyDescent="0.15">
      <c r="A20" s="192"/>
      <c r="B20" s="187" t="s">
        <v>37</v>
      </c>
      <c r="C20" s="188"/>
      <c r="D20" s="188"/>
      <c r="E20" s="189"/>
      <c r="F20" s="187" t="s">
        <v>38</v>
      </c>
      <c r="G20" s="188"/>
      <c r="H20" s="189"/>
      <c r="I20" s="4" t="s">
        <v>24</v>
      </c>
      <c r="J20" s="64">
        <v>175.97777777777779</v>
      </c>
      <c r="K20" s="4" t="s">
        <v>25</v>
      </c>
      <c r="L20" s="204"/>
      <c r="M20" s="205"/>
    </row>
    <row r="21" spans="1:13" ht="16.5" customHeight="1" x14ac:dyDescent="0.15">
      <c r="A21" s="191" t="s">
        <v>26</v>
      </c>
      <c r="B21" s="187" t="s">
        <v>27</v>
      </c>
      <c r="C21" s="188"/>
      <c r="D21" s="188"/>
      <c r="E21" s="189"/>
      <c r="F21" s="187" t="s">
        <v>28</v>
      </c>
      <c r="G21" s="188"/>
      <c r="H21" s="189"/>
      <c r="I21" s="4" t="s">
        <v>39</v>
      </c>
      <c r="J21" s="64">
        <v>175.97777777777779</v>
      </c>
      <c r="K21" s="4" t="s">
        <v>29</v>
      </c>
      <c r="L21" s="204"/>
      <c r="M21" s="205"/>
    </row>
    <row r="22" spans="1:13" ht="16.5" customHeight="1" x14ac:dyDescent="0.15">
      <c r="A22" s="192"/>
      <c r="B22" s="187" t="s">
        <v>30</v>
      </c>
      <c r="C22" s="188"/>
      <c r="D22" s="188"/>
      <c r="E22" s="189"/>
      <c r="F22" s="187" t="s">
        <v>31</v>
      </c>
      <c r="G22" s="188"/>
      <c r="H22" s="189"/>
      <c r="I22" s="4" t="s">
        <v>32</v>
      </c>
      <c r="J22" s="4"/>
      <c r="K22" s="4"/>
      <c r="L22" s="206"/>
      <c r="M22" s="207"/>
    </row>
    <row r="23" spans="1:13" ht="16.5" customHeight="1" thickBot="1" x14ac:dyDescent="0.2">
      <c r="A23" s="4" t="s">
        <v>33</v>
      </c>
      <c r="B23" s="187" t="s">
        <v>40</v>
      </c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9"/>
    </row>
    <row r="24" spans="1:13" ht="30" customHeight="1" thickBot="1" x14ac:dyDescent="0.2">
      <c r="A24" s="216" t="s">
        <v>276</v>
      </c>
      <c r="B24" s="217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8"/>
    </row>
  </sheetData>
  <mergeCells count="25">
    <mergeCell ref="A24:M24"/>
    <mergeCell ref="B23:M23"/>
    <mergeCell ref="F20:H20"/>
    <mergeCell ref="A21:A22"/>
    <mergeCell ref="B21:E21"/>
    <mergeCell ref="F21:H21"/>
    <mergeCell ref="B22:E22"/>
    <mergeCell ref="F22:H22"/>
    <mergeCell ref="B17:E17"/>
    <mergeCell ref="G17:H17"/>
    <mergeCell ref="J17:K17"/>
    <mergeCell ref="L17:M17"/>
    <mergeCell ref="A18:A20"/>
    <mergeCell ref="B18:E19"/>
    <mergeCell ref="G18:H18"/>
    <mergeCell ref="L18:M22"/>
    <mergeCell ref="G19:H19"/>
    <mergeCell ref="B20:E20"/>
    <mergeCell ref="B5:E5"/>
    <mergeCell ref="L5:M5"/>
    <mergeCell ref="A2:M2"/>
    <mergeCell ref="A3:H3"/>
    <mergeCell ref="K3:M3"/>
    <mergeCell ref="A4:E4"/>
    <mergeCell ref="K4:M4"/>
  </mergeCells>
  <phoneticPr fontId="1" type="noConversion"/>
  <printOptions horizontalCentered="1"/>
  <pageMargins left="0.43307086614173229" right="0.47244094488188981" top="1.06" bottom="0.19685039370078741" header="0.31496062992125984" footer="0.1574803149606299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7" workbookViewId="0">
      <selection activeCell="H19" sqref="H19"/>
    </sheetView>
  </sheetViews>
  <sheetFormatPr defaultRowHeight="14.25" outlineLevelCol="1" x14ac:dyDescent="0.15"/>
  <cols>
    <col min="1" max="1" width="5.125" style="3" customWidth="1"/>
    <col min="2" max="2" width="25.75" style="3" customWidth="1"/>
    <col min="3" max="3" width="5.75" style="3" customWidth="1" outlineLevel="1"/>
    <col min="4" max="4" width="2.875" style="3" customWidth="1" outlineLevel="1"/>
    <col min="5" max="5" width="5.125" style="3" customWidth="1" outlineLevel="1"/>
    <col min="6" max="6" width="12.5" style="3" customWidth="1"/>
    <col min="7" max="7" width="9.5" style="3" bestFit="1" customWidth="1"/>
    <col min="8" max="8" width="14.25" style="3" customWidth="1"/>
    <col min="9" max="9" width="10.5" style="3" customWidth="1"/>
    <col min="10" max="10" width="9.5" style="3" bestFit="1" customWidth="1"/>
    <col min="11" max="11" width="9.125" style="3" bestFit="1" customWidth="1"/>
    <col min="12" max="12" width="15.625" style="3" bestFit="1" customWidth="1"/>
    <col min="13" max="13" width="6.875" style="3" customWidth="1"/>
    <col min="14" max="16384" width="9" style="3"/>
  </cols>
  <sheetData>
    <row r="1" spans="1:13" x14ac:dyDescent="0.1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0</v>
      </c>
    </row>
    <row r="2" spans="1:13" ht="27" customHeight="1" x14ac:dyDescent="0.15">
      <c r="A2" s="211" t="s">
        <v>268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21.75" customHeight="1" x14ac:dyDescent="0.15">
      <c r="A3" s="193" t="s">
        <v>34</v>
      </c>
      <c r="B3" s="194"/>
      <c r="C3" s="194"/>
      <c r="D3" s="194"/>
      <c r="E3" s="194"/>
      <c r="F3" s="194"/>
      <c r="G3" s="194"/>
      <c r="H3" s="195"/>
      <c r="I3" s="4" t="s">
        <v>10</v>
      </c>
      <c r="J3" s="98"/>
      <c r="K3" s="188" t="s">
        <v>285</v>
      </c>
      <c r="L3" s="188"/>
      <c r="M3" s="189"/>
    </row>
    <row r="4" spans="1:13" ht="21.75" customHeight="1" x14ac:dyDescent="0.15">
      <c r="A4" s="193" t="s">
        <v>35</v>
      </c>
      <c r="B4" s="194"/>
      <c r="C4" s="194"/>
      <c r="D4" s="194"/>
      <c r="E4" s="195"/>
      <c r="F4" s="4" t="s">
        <v>36</v>
      </c>
      <c r="G4" s="4"/>
      <c r="H4" s="4"/>
      <c r="I4" s="4" t="s">
        <v>11</v>
      </c>
      <c r="J4" s="98"/>
      <c r="K4" s="214">
        <v>42933</v>
      </c>
      <c r="L4" s="214"/>
      <c r="M4" s="215"/>
    </row>
    <row r="5" spans="1:13" s="6" customFormat="1" ht="32.25" customHeight="1" x14ac:dyDescent="0.15">
      <c r="A5" s="10" t="s">
        <v>44</v>
      </c>
      <c r="B5" s="208" t="s">
        <v>45</v>
      </c>
      <c r="C5" s="209"/>
      <c r="D5" s="209"/>
      <c r="E5" s="210"/>
      <c r="F5" s="12" t="s">
        <v>219</v>
      </c>
      <c r="G5" s="12" t="s">
        <v>46</v>
      </c>
      <c r="H5" s="10" t="s">
        <v>47</v>
      </c>
      <c r="I5" s="12" t="s">
        <v>269</v>
      </c>
      <c r="J5" s="12" t="s">
        <v>270</v>
      </c>
      <c r="K5" s="12" t="s">
        <v>49</v>
      </c>
      <c r="L5" s="208" t="s">
        <v>50</v>
      </c>
      <c r="M5" s="210"/>
    </row>
    <row r="6" spans="1:13" s="17" customFormat="1" ht="16.5" customHeight="1" x14ac:dyDescent="0.15">
      <c r="A6" s="9">
        <v>1</v>
      </c>
      <c r="B6" s="81" t="s">
        <v>197</v>
      </c>
      <c r="C6" s="9">
        <v>800</v>
      </c>
      <c r="D6" s="9" t="s">
        <v>1</v>
      </c>
      <c r="E6" s="9">
        <v>100</v>
      </c>
      <c r="F6" s="9">
        <v>1500</v>
      </c>
      <c r="G6" s="14">
        <f t="shared" ref="G6:G17" si="0">C6/1000*E6/1000*F6*2*0.926</f>
        <v>222.24</v>
      </c>
      <c r="H6" s="9">
        <v>201707171</v>
      </c>
      <c r="I6" s="9">
        <v>1800</v>
      </c>
      <c r="J6" s="14">
        <f t="shared" ref="J6:J17" si="1">F6/I6</f>
        <v>0.83333333333333337</v>
      </c>
      <c r="K6" s="9">
        <v>800</v>
      </c>
      <c r="L6" s="15" t="s">
        <v>272</v>
      </c>
      <c r="M6" s="58"/>
    </row>
    <row r="7" spans="1:13" s="17" customFormat="1" ht="16.5" customHeight="1" x14ac:dyDescent="0.15">
      <c r="A7" s="9">
        <v>2</v>
      </c>
      <c r="B7" s="81" t="s">
        <v>5</v>
      </c>
      <c r="C7" s="9">
        <v>500</v>
      </c>
      <c r="D7" s="9" t="s">
        <v>1</v>
      </c>
      <c r="E7" s="9">
        <v>100</v>
      </c>
      <c r="F7" s="9">
        <v>100000</v>
      </c>
      <c r="G7" s="14">
        <f t="shared" si="0"/>
        <v>9260</v>
      </c>
      <c r="H7" s="9">
        <v>201707171</v>
      </c>
      <c r="I7" s="9">
        <v>1800</v>
      </c>
      <c r="J7" s="14">
        <f t="shared" si="1"/>
        <v>55.555555555555557</v>
      </c>
      <c r="K7" s="9">
        <v>600</v>
      </c>
      <c r="L7" s="15" t="s">
        <v>54</v>
      </c>
      <c r="M7" s="58" t="s">
        <v>4</v>
      </c>
    </row>
    <row r="8" spans="1:13" s="17" customFormat="1" ht="16.5" customHeight="1" x14ac:dyDescent="0.15">
      <c r="A8" s="9">
        <v>3</v>
      </c>
      <c r="B8" s="81" t="s">
        <v>191</v>
      </c>
      <c r="C8" s="9">
        <v>550</v>
      </c>
      <c r="D8" s="9" t="s">
        <v>1</v>
      </c>
      <c r="E8" s="9">
        <v>100</v>
      </c>
      <c r="F8" s="9">
        <v>50000</v>
      </c>
      <c r="G8" s="14">
        <f t="shared" si="0"/>
        <v>5093.0000000000009</v>
      </c>
      <c r="H8" s="9">
        <v>201707171</v>
      </c>
      <c r="I8" s="9">
        <v>1800</v>
      </c>
      <c r="J8" s="14">
        <f t="shared" si="1"/>
        <v>27.777777777777779</v>
      </c>
      <c r="K8" s="9">
        <v>600</v>
      </c>
      <c r="L8" s="15" t="s">
        <v>186</v>
      </c>
      <c r="M8" s="58" t="s">
        <v>4</v>
      </c>
    </row>
    <row r="9" spans="1:13" s="17" customFormat="1" ht="16.5" customHeight="1" x14ac:dyDescent="0.15">
      <c r="A9" s="9">
        <v>4</v>
      </c>
      <c r="B9" s="81" t="s">
        <v>192</v>
      </c>
      <c r="C9" s="9">
        <v>550</v>
      </c>
      <c r="D9" s="9" t="s">
        <v>1</v>
      </c>
      <c r="E9" s="85">
        <v>120</v>
      </c>
      <c r="F9" s="9">
        <v>40000</v>
      </c>
      <c r="G9" s="14">
        <f t="shared" si="0"/>
        <v>4889.2800000000007</v>
      </c>
      <c r="H9" s="9">
        <v>201707174</v>
      </c>
      <c r="I9" s="9">
        <v>1500</v>
      </c>
      <c r="J9" s="14">
        <f t="shared" si="1"/>
        <v>26.666666666666668</v>
      </c>
      <c r="K9" s="9">
        <v>600</v>
      </c>
      <c r="L9" s="15" t="s">
        <v>186</v>
      </c>
      <c r="M9" s="58" t="s">
        <v>4</v>
      </c>
    </row>
    <row r="10" spans="1:13" s="17" customFormat="1" ht="16.5" customHeight="1" x14ac:dyDescent="0.15">
      <c r="A10" s="9">
        <v>5</v>
      </c>
      <c r="B10" s="75" t="s">
        <v>289</v>
      </c>
      <c r="C10" s="76">
        <v>700</v>
      </c>
      <c r="D10" s="76" t="s">
        <v>1</v>
      </c>
      <c r="E10" s="76">
        <v>100</v>
      </c>
      <c r="F10" s="76">
        <v>4500</v>
      </c>
      <c r="G10" s="77">
        <f t="shared" ref="G10" si="2">C10/1000*E10/1000*F10*2*0.926</f>
        <v>583.38000000000011</v>
      </c>
      <c r="H10" s="9">
        <v>201707171</v>
      </c>
      <c r="I10" s="9">
        <v>1500</v>
      </c>
      <c r="J10" s="14">
        <f t="shared" ref="J10" si="3">F10/I10</f>
        <v>3</v>
      </c>
      <c r="K10" s="9">
        <v>1000</v>
      </c>
      <c r="L10" s="15" t="s">
        <v>290</v>
      </c>
      <c r="M10" s="58"/>
    </row>
    <row r="11" spans="1:13" s="17" customFormat="1" ht="16.5" customHeight="1" x14ac:dyDescent="0.15">
      <c r="A11" s="9">
        <v>6</v>
      </c>
      <c r="B11" s="75" t="s">
        <v>172</v>
      </c>
      <c r="C11" s="76">
        <v>600</v>
      </c>
      <c r="D11" s="76" t="s">
        <v>1</v>
      </c>
      <c r="E11" s="76">
        <v>100</v>
      </c>
      <c r="F11" s="76">
        <v>7200</v>
      </c>
      <c r="G11" s="77">
        <f t="shared" si="0"/>
        <v>800.06400000000008</v>
      </c>
      <c r="H11" s="9">
        <v>201707171</v>
      </c>
      <c r="I11" s="9">
        <v>1800</v>
      </c>
      <c r="J11" s="14">
        <f t="shared" si="1"/>
        <v>4</v>
      </c>
      <c r="K11" s="9">
        <v>600</v>
      </c>
      <c r="L11" s="15" t="s">
        <v>173</v>
      </c>
      <c r="M11" s="58"/>
    </row>
    <row r="12" spans="1:13" s="17" customFormat="1" ht="16.5" customHeight="1" x14ac:dyDescent="0.15">
      <c r="A12" s="9">
        <v>7</v>
      </c>
      <c r="B12" s="75" t="s">
        <v>287</v>
      </c>
      <c r="C12" s="76">
        <v>650</v>
      </c>
      <c r="D12" s="76" t="s">
        <v>1</v>
      </c>
      <c r="E12" s="76">
        <v>100</v>
      </c>
      <c r="F12" s="76">
        <v>7200</v>
      </c>
      <c r="G12" s="77">
        <f t="shared" ref="G12" si="4">C12/1000*E12/1000*F12*2*0.926</f>
        <v>866.73599999999999</v>
      </c>
      <c r="H12" s="9">
        <v>201707175</v>
      </c>
      <c r="I12" s="9">
        <v>900</v>
      </c>
      <c r="J12" s="14">
        <f t="shared" ref="J12" si="5">F12/I12</f>
        <v>8</v>
      </c>
      <c r="K12" s="9">
        <v>600</v>
      </c>
      <c r="L12" s="15" t="s">
        <v>293</v>
      </c>
      <c r="M12" s="58">
        <v>7000</v>
      </c>
    </row>
    <row r="13" spans="1:13" s="17" customFormat="1" ht="16.5" customHeight="1" x14ac:dyDescent="0.15">
      <c r="A13" s="9">
        <v>8</v>
      </c>
      <c r="B13" s="101" t="s">
        <v>295</v>
      </c>
      <c r="C13" s="100">
        <v>450</v>
      </c>
      <c r="D13" s="100" t="s">
        <v>1</v>
      </c>
      <c r="E13" s="100">
        <v>100</v>
      </c>
      <c r="F13" s="100">
        <f>J13*250</f>
        <v>96500</v>
      </c>
      <c r="G13" s="102">
        <f>C13/1000*E13/1000*F13*2*0.926</f>
        <v>8042.31</v>
      </c>
      <c r="H13" s="100">
        <v>201707201</v>
      </c>
      <c r="I13" s="100">
        <v>250</v>
      </c>
      <c r="J13" s="102">
        <v>386</v>
      </c>
      <c r="K13" s="100">
        <v>460</v>
      </c>
      <c r="L13" s="103" t="s">
        <v>296</v>
      </c>
      <c r="M13" s="104"/>
    </row>
    <row r="14" spans="1:13" s="107" customFormat="1" ht="16.5" customHeight="1" x14ac:dyDescent="0.15">
      <c r="A14" s="9">
        <v>9</v>
      </c>
      <c r="B14" s="75" t="s">
        <v>297</v>
      </c>
      <c r="C14" s="76">
        <v>500</v>
      </c>
      <c r="D14" s="76" t="s">
        <v>1</v>
      </c>
      <c r="E14" s="76">
        <v>80</v>
      </c>
      <c r="F14" s="76">
        <v>23000</v>
      </c>
      <c r="G14" s="77">
        <f t="shared" ref="G14" si="6">C14/1000*E14/1000*F14*2*0.926</f>
        <v>1703.8400000000001</v>
      </c>
      <c r="H14" s="76">
        <v>201707172</v>
      </c>
      <c r="I14" s="76">
        <v>2000</v>
      </c>
      <c r="J14" s="77">
        <f t="shared" ref="J14" si="7">F14/I14</f>
        <v>11.5</v>
      </c>
      <c r="K14" s="76">
        <v>600</v>
      </c>
      <c r="L14" s="105">
        <v>500700080</v>
      </c>
      <c r="M14" s="106">
        <v>30000</v>
      </c>
    </row>
    <row r="15" spans="1:13" s="107" customFormat="1" ht="16.5" customHeight="1" x14ac:dyDescent="0.15">
      <c r="A15" s="9">
        <v>10</v>
      </c>
      <c r="B15" s="75" t="s">
        <v>298</v>
      </c>
      <c r="C15" s="76">
        <v>680</v>
      </c>
      <c r="D15" s="76" t="s">
        <v>1</v>
      </c>
      <c r="E15" s="76">
        <v>80</v>
      </c>
      <c r="F15" s="76">
        <v>1000</v>
      </c>
      <c r="G15" s="77">
        <f t="shared" ref="G15" si="8">C15/1000*E15/1000*F15*2*0.926</f>
        <v>100.74880000000002</v>
      </c>
      <c r="H15" s="76">
        <v>201707172</v>
      </c>
      <c r="I15" s="76">
        <v>2000</v>
      </c>
      <c r="J15" s="77">
        <f t="shared" ref="J15" si="9">F15/I15</f>
        <v>0.5</v>
      </c>
      <c r="K15" s="76">
        <v>600</v>
      </c>
      <c r="L15" s="105" t="s">
        <v>299</v>
      </c>
      <c r="M15" s="106">
        <v>1000</v>
      </c>
    </row>
    <row r="16" spans="1:13" s="17" customFormat="1" ht="16.5" customHeight="1" x14ac:dyDescent="0.15">
      <c r="A16" s="9">
        <v>11</v>
      </c>
      <c r="B16" s="81" t="s">
        <v>288</v>
      </c>
      <c r="C16" s="9">
        <v>400</v>
      </c>
      <c r="D16" s="9" t="s">
        <v>1</v>
      </c>
      <c r="E16" s="9">
        <v>100</v>
      </c>
      <c r="F16" s="9"/>
      <c r="G16" s="14">
        <f t="shared" si="0"/>
        <v>0</v>
      </c>
      <c r="H16" s="9">
        <v>201707171</v>
      </c>
      <c r="I16" s="9">
        <v>1800</v>
      </c>
      <c r="J16" s="14">
        <f t="shared" si="1"/>
        <v>0</v>
      </c>
      <c r="K16" s="9">
        <v>600</v>
      </c>
      <c r="L16" s="15"/>
      <c r="M16" s="58"/>
    </row>
    <row r="17" spans="1:13" s="17" customFormat="1" ht="16.5" customHeight="1" x14ac:dyDescent="0.15">
      <c r="A17" s="9">
        <v>12</v>
      </c>
      <c r="B17" s="81" t="s">
        <v>200</v>
      </c>
      <c r="C17" s="9">
        <v>450</v>
      </c>
      <c r="D17" s="9" t="s">
        <v>1</v>
      </c>
      <c r="E17" s="9">
        <v>100</v>
      </c>
      <c r="F17" s="9"/>
      <c r="G17" s="14">
        <f t="shared" si="0"/>
        <v>0</v>
      </c>
      <c r="H17" s="9">
        <v>201707171</v>
      </c>
      <c r="I17" s="9">
        <v>1800</v>
      </c>
      <c r="J17" s="14">
        <f t="shared" si="1"/>
        <v>0</v>
      </c>
      <c r="K17" s="9">
        <v>600</v>
      </c>
      <c r="L17" s="15" t="s">
        <v>291</v>
      </c>
      <c r="M17" s="58"/>
    </row>
    <row r="18" spans="1:13" ht="16.5" customHeight="1" x14ac:dyDescent="0.15">
      <c r="A18" s="9"/>
      <c r="B18" s="81"/>
      <c r="C18" s="9"/>
      <c r="D18" s="9"/>
      <c r="E18" s="9"/>
      <c r="F18" s="9"/>
      <c r="G18" s="14"/>
      <c r="H18" s="9"/>
      <c r="I18" s="9"/>
      <c r="J18" s="14"/>
      <c r="K18" s="9"/>
      <c r="L18" s="15"/>
      <c r="M18" s="58"/>
    </row>
    <row r="19" spans="1:13" ht="16.5" customHeight="1" x14ac:dyDescent="0.15">
      <c r="A19" s="4"/>
      <c r="B19" s="4" t="s">
        <v>12</v>
      </c>
      <c r="C19" s="4"/>
      <c r="D19" s="4"/>
      <c r="E19" s="4"/>
      <c r="F19" s="4"/>
      <c r="G19" s="8">
        <f>SUM(G6:G18)/0.99</f>
        <v>31880.402828282837</v>
      </c>
      <c r="H19" s="13">
        <f>G19/120/24</f>
        <v>11.069584315375984</v>
      </c>
      <c r="I19" s="4" t="s">
        <v>13</v>
      </c>
      <c r="J19" s="8">
        <v>175.97777777777779</v>
      </c>
      <c r="K19" s="4"/>
      <c r="L19" s="98"/>
      <c r="M19" s="99"/>
    </row>
    <row r="20" spans="1:13" ht="16.5" customHeight="1" x14ac:dyDescent="0.15">
      <c r="A20" s="4" t="s">
        <v>14</v>
      </c>
      <c r="B20" s="193" t="s">
        <v>15</v>
      </c>
      <c r="C20" s="194"/>
      <c r="D20" s="194"/>
      <c r="E20" s="195"/>
      <c r="F20" s="4" t="s">
        <v>16</v>
      </c>
      <c r="G20" s="193" t="s">
        <v>17</v>
      </c>
      <c r="H20" s="195"/>
      <c r="I20" s="4" t="s">
        <v>18</v>
      </c>
      <c r="J20" s="193" t="s">
        <v>19</v>
      </c>
      <c r="K20" s="195"/>
      <c r="L20" s="193" t="s">
        <v>20</v>
      </c>
      <c r="M20" s="195"/>
    </row>
    <row r="21" spans="1:13" ht="16.5" customHeight="1" x14ac:dyDescent="0.15">
      <c r="A21" s="191" t="s">
        <v>21</v>
      </c>
      <c r="B21" s="197" t="s">
        <v>274</v>
      </c>
      <c r="C21" s="198"/>
      <c r="D21" s="198"/>
      <c r="E21" s="199"/>
      <c r="F21" s="4" t="s">
        <v>6</v>
      </c>
      <c r="G21" s="187">
        <v>2017060701</v>
      </c>
      <c r="H21" s="189"/>
      <c r="I21" s="4" t="s">
        <v>22</v>
      </c>
      <c r="J21" s="64">
        <f>G19*0.26</f>
        <v>8288.904735353537</v>
      </c>
      <c r="K21" s="4" t="s">
        <v>7</v>
      </c>
      <c r="L21" s="197" t="s">
        <v>292</v>
      </c>
      <c r="M21" s="203"/>
    </row>
    <row r="22" spans="1:13" ht="16.5" customHeight="1" x14ac:dyDescent="0.15">
      <c r="A22" s="196"/>
      <c r="B22" s="200"/>
      <c r="C22" s="201"/>
      <c r="D22" s="201"/>
      <c r="E22" s="202"/>
      <c r="F22" s="4" t="s">
        <v>8</v>
      </c>
      <c r="G22" s="187">
        <v>2017060702</v>
      </c>
      <c r="H22" s="189"/>
      <c r="I22" s="4" t="s">
        <v>23</v>
      </c>
      <c r="J22" s="64">
        <f>G19*0.74</f>
        <v>23591.498092929298</v>
      </c>
      <c r="K22" s="4" t="s">
        <v>7</v>
      </c>
      <c r="L22" s="204"/>
      <c r="M22" s="205"/>
    </row>
    <row r="23" spans="1:13" ht="16.5" customHeight="1" x14ac:dyDescent="0.15">
      <c r="A23" s="192"/>
      <c r="B23" s="187" t="s">
        <v>37</v>
      </c>
      <c r="C23" s="188"/>
      <c r="D23" s="188"/>
      <c r="E23" s="189"/>
      <c r="F23" s="187" t="s">
        <v>38</v>
      </c>
      <c r="G23" s="188"/>
      <c r="H23" s="189"/>
      <c r="I23" s="4" t="s">
        <v>24</v>
      </c>
      <c r="J23" s="64">
        <v>175.97777777777779</v>
      </c>
      <c r="K23" s="4" t="s">
        <v>25</v>
      </c>
      <c r="L23" s="204"/>
      <c r="M23" s="205"/>
    </row>
    <row r="24" spans="1:13" ht="16.5" customHeight="1" x14ac:dyDescent="0.15">
      <c r="A24" s="191" t="s">
        <v>26</v>
      </c>
      <c r="B24" s="187" t="s">
        <v>27</v>
      </c>
      <c r="C24" s="188"/>
      <c r="D24" s="188"/>
      <c r="E24" s="189"/>
      <c r="F24" s="187" t="s">
        <v>28</v>
      </c>
      <c r="G24" s="188"/>
      <c r="H24" s="189"/>
      <c r="I24" s="4" t="s">
        <v>39</v>
      </c>
      <c r="J24" s="64">
        <v>175.97777777777779</v>
      </c>
      <c r="K24" s="4" t="s">
        <v>29</v>
      </c>
      <c r="L24" s="204"/>
      <c r="M24" s="205"/>
    </row>
    <row r="25" spans="1:13" ht="16.5" customHeight="1" x14ac:dyDescent="0.15">
      <c r="A25" s="192"/>
      <c r="B25" s="187" t="s">
        <v>30</v>
      </c>
      <c r="C25" s="188"/>
      <c r="D25" s="188"/>
      <c r="E25" s="189"/>
      <c r="F25" s="187" t="s">
        <v>31</v>
      </c>
      <c r="G25" s="188"/>
      <c r="H25" s="189"/>
      <c r="I25" s="4" t="s">
        <v>32</v>
      </c>
      <c r="J25" s="4"/>
      <c r="K25" s="4"/>
      <c r="L25" s="206"/>
      <c r="M25" s="207"/>
    </row>
    <row r="26" spans="1:13" ht="22.5" customHeight="1" thickBot="1" x14ac:dyDescent="0.2">
      <c r="A26" s="4" t="s">
        <v>33</v>
      </c>
      <c r="B26" s="187" t="s">
        <v>40</v>
      </c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9"/>
    </row>
    <row r="27" spans="1:13" ht="30" customHeight="1" thickBot="1" x14ac:dyDescent="0.2">
      <c r="A27" s="216" t="s">
        <v>284</v>
      </c>
      <c r="B27" s="217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8"/>
    </row>
  </sheetData>
  <mergeCells count="25">
    <mergeCell ref="B5:E5"/>
    <mergeCell ref="L5:M5"/>
    <mergeCell ref="A2:M2"/>
    <mergeCell ref="A3:H3"/>
    <mergeCell ref="K3:M3"/>
    <mergeCell ref="A4:E4"/>
    <mergeCell ref="K4:M4"/>
    <mergeCell ref="B20:E20"/>
    <mergeCell ref="G20:H20"/>
    <mergeCell ref="J20:K20"/>
    <mergeCell ref="L20:M20"/>
    <mergeCell ref="A21:A23"/>
    <mergeCell ref="B21:E22"/>
    <mergeCell ref="G21:H21"/>
    <mergeCell ref="L21:M25"/>
    <mergeCell ref="G22:H22"/>
    <mergeCell ref="B23:E23"/>
    <mergeCell ref="B26:M26"/>
    <mergeCell ref="A27:M27"/>
    <mergeCell ref="F23:H23"/>
    <mergeCell ref="A24:A25"/>
    <mergeCell ref="B24:E24"/>
    <mergeCell ref="F24:H24"/>
    <mergeCell ref="B25:E25"/>
    <mergeCell ref="F25:H25"/>
  </mergeCells>
  <phoneticPr fontId="1" type="noConversion"/>
  <printOptions horizontalCentered="1"/>
  <pageMargins left="0.43307086614173229" right="0.47244094488188981" top="1.06" bottom="0.19685039370078741" header="0.31496062992125984" footer="0.1574803149606299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10" sqref="I10"/>
    </sheetView>
  </sheetViews>
  <sheetFormatPr defaultRowHeight="14.25" outlineLevelCol="1" x14ac:dyDescent="0.15"/>
  <cols>
    <col min="1" max="1" width="5.125" style="120" customWidth="1"/>
    <col min="2" max="2" width="25.75" style="120" customWidth="1"/>
    <col min="3" max="3" width="5.75" style="120" customWidth="1" outlineLevel="1"/>
    <col min="4" max="4" width="2.875" style="120" customWidth="1" outlineLevel="1"/>
    <col min="5" max="5" width="5.125" style="120" customWidth="1" outlineLevel="1"/>
    <col min="6" max="6" width="12.5" style="120" customWidth="1"/>
    <col min="7" max="7" width="9.5" style="120" bestFit="1" customWidth="1"/>
    <col min="8" max="8" width="14.25" style="120" customWidth="1"/>
    <col min="9" max="9" width="10.5" style="120" customWidth="1"/>
    <col min="10" max="10" width="9.5" style="120" bestFit="1" customWidth="1"/>
    <col min="11" max="11" width="9.125" style="120" bestFit="1" customWidth="1"/>
    <col min="12" max="12" width="14.5" style="120" customWidth="1"/>
    <col min="13" max="13" width="6.5" style="120" customWidth="1"/>
    <col min="14" max="16384" width="9" style="120"/>
  </cols>
  <sheetData>
    <row r="1" spans="1:13" x14ac:dyDescent="0.15">
      <c r="A1" s="118" t="s">
        <v>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 t="s">
        <v>0</v>
      </c>
    </row>
    <row r="2" spans="1:13" ht="27" customHeight="1" x14ac:dyDescent="0.15">
      <c r="A2" s="246" t="s">
        <v>42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</row>
    <row r="3" spans="1:13" ht="21.75" customHeight="1" x14ac:dyDescent="0.15">
      <c r="A3" s="227" t="s">
        <v>34</v>
      </c>
      <c r="B3" s="228"/>
      <c r="C3" s="228"/>
      <c r="D3" s="228"/>
      <c r="E3" s="228"/>
      <c r="F3" s="228"/>
      <c r="G3" s="228"/>
      <c r="H3" s="229"/>
      <c r="I3" s="121" t="s">
        <v>10</v>
      </c>
      <c r="J3" s="122"/>
      <c r="K3" s="220" t="s">
        <v>301</v>
      </c>
      <c r="L3" s="220"/>
      <c r="M3" s="221"/>
    </row>
    <row r="4" spans="1:13" ht="21.75" customHeight="1" x14ac:dyDescent="0.15">
      <c r="A4" s="227" t="s">
        <v>35</v>
      </c>
      <c r="B4" s="228"/>
      <c r="C4" s="228"/>
      <c r="D4" s="228"/>
      <c r="E4" s="229"/>
      <c r="F4" s="121" t="s">
        <v>36</v>
      </c>
      <c r="G4" s="121"/>
      <c r="H4" s="121"/>
      <c r="I4" s="121" t="s">
        <v>11</v>
      </c>
      <c r="J4" s="122"/>
      <c r="K4" s="220">
        <v>42969</v>
      </c>
      <c r="L4" s="220"/>
      <c r="M4" s="221"/>
    </row>
    <row r="5" spans="1:13" s="125" customFormat="1" ht="32.25" customHeight="1" x14ac:dyDescent="0.15">
      <c r="A5" s="123" t="s">
        <v>44</v>
      </c>
      <c r="B5" s="243" t="s">
        <v>45</v>
      </c>
      <c r="C5" s="244"/>
      <c r="D5" s="244"/>
      <c r="E5" s="245"/>
      <c r="F5" s="124" t="s">
        <v>219</v>
      </c>
      <c r="G5" s="124" t="s">
        <v>46</v>
      </c>
      <c r="H5" s="123" t="s">
        <v>47</v>
      </c>
      <c r="I5" s="124" t="s">
        <v>220</v>
      </c>
      <c r="J5" s="124" t="s">
        <v>221</v>
      </c>
      <c r="K5" s="124" t="s">
        <v>49</v>
      </c>
      <c r="L5" s="243" t="s">
        <v>50</v>
      </c>
      <c r="M5" s="245"/>
    </row>
    <row r="6" spans="1:13" s="130" customFormat="1" ht="16.5" customHeight="1" x14ac:dyDescent="0.15">
      <c r="A6" s="126">
        <v>1</v>
      </c>
      <c r="B6" s="127" t="s">
        <v>197</v>
      </c>
      <c r="C6" s="126">
        <v>800</v>
      </c>
      <c r="D6" s="126" t="s">
        <v>1</v>
      </c>
      <c r="E6" s="126">
        <v>100</v>
      </c>
      <c r="F6" s="126">
        <v>1500</v>
      </c>
      <c r="G6" s="126">
        <f t="shared" ref="G6:G8" si="0">C6/1000*E6/1000*F6*2*0.926</f>
        <v>222.24</v>
      </c>
      <c r="H6" s="126">
        <v>201708221</v>
      </c>
      <c r="I6" s="126">
        <v>1800</v>
      </c>
      <c r="J6" s="126">
        <f t="shared" ref="J6:J8" si="1">F6/I6</f>
        <v>0.83333333333333337</v>
      </c>
      <c r="K6" s="126">
        <v>800</v>
      </c>
      <c r="L6" s="128" t="s">
        <v>272</v>
      </c>
      <c r="M6" s="129"/>
    </row>
    <row r="7" spans="1:13" s="130" customFormat="1" ht="16.5" customHeight="1" x14ac:dyDescent="0.15">
      <c r="A7" s="126">
        <v>2</v>
      </c>
      <c r="B7" s="127" t="s">
        <v>5</v>
      </c>
      <c r="C7" s="126">
        <v>500</v>
      </c>
      <c r="D7" s="126" t="s">
        <v>1</v>
      </c>
      <c r="E7" s="126">
        <v>100</v>
      </c>
      <c r="F7" s="126">
        <v>100000</v>
      </c>
      <c r="G7" s="126">
        <f t="shared" si="0"/>
        <v>9260</v>
      </c>
      <c r="H7" s="126">
        <v>201708221</v>
      </c>
      <c r="I7" s="126">
        <v>1800</v>
      </c>
      <c r="J7" s="126">
        <f t="shared" si="1"/>
        <v>55.555555555555557</v>
      </c>
      <c r="K7" s="126">
        <v>600</v>
      </c>
      <c r="L7" s="128" t="s">
        <v>54</v>
      </c>
      <c r="M7" s="129" t="s">
        <v>4</v>
      </c>
    </row>
    <row r="8" spans="1:13" s="135" customFormat="1" ht="16.5" customHeight="1" x14ac:dyDescent="0.15">
      <c r="A8" s="126">
        <v>3</v>
      </c>
      <c r="B8" s="131" t="s">
        <v>172</v>
      </c>
      <c r="C8" s="132">
        <v>600</v>
      </c>
      <c r="D8" s="132" t="s">
        <v>1</v>
      </c>
      <c r="E8" s="132">
        <v>100</v>
      </c>
      <c r="F8" s="132">
        <v>20000</v>
      </c>
      <c r="G8" s="132">
        <f t="shared" si="0"/>
        <v>2222.4</v>
      </c>
      <c r="H8" s="132">
        <v>201708221</v>
      </c>
      <c r="I8" s="132">
        <v>1800</v>
      </c>
      <c r="J8" s="132">
        <f t="shared" si="1"/>
        <v>11.111111111111111</v>
      </c>
      <c r="K8" s="132">
        <v>800</v>
      </c>
      <c r="L8" s="133" t="s">
        <v>173</v>
      </c>
      <c r="M8" s="134"/>
    </row>
    <row r="9" spans="1:13" s="135" customFormat="1" ht="16.5" customHeight="1" x14ac:dyDescent="0.15">
      <c r="A9" s="126">
        <v>4</v>
      </c>
      <c r="B9" s="131" t="s">
        <v>310</v>
      </c>
      <c r="C9" s="132">
        <v>510</v>
      </c>
      <c r="D9" s="132" t="s">
        <v>1</v>
      </c>
      <c r="E9" s="132">
        <v>100</v>
      </c>
      <c r="F9" s="132">
        <v>10000</v>
      </c>
      <c r="G9" s="132">
        <f t="shared" ref="G9:G10" si="2">C9/1000*E9/1000*F9*2*0.926</f>
        <v>944.52</v>
      </c>
      <c r="H9" s="132">
        <v>201708221</v>
      </c>
      <c r="I9" s="132">
        <v>1800</v>
      </c>
      <c r="J9" s="132">
        <f t="shared" ref="J9:J10" si="3">F9/I9</f>
        <v>5.5555555555555554</v>
      </c>
      <c r="K9" s="132">
        <v>600</v>
      </c>
      <c r="L9" s="133" t="s">
        <v>311</v>
      </c>
      <c r="M9" s="134">
        <v>10000</v>
      </c>
    </row>
    <row r="10" spans="1:13" s="135" customFormat="1" ht="16.5" customHeight="1" x14ac:dyDescent="0.15">
      <c r="A10" s="126">
        <v>5</v>
      </c>
      <c r="B10" s="131" t="s">
        <v>317</v>
      </c>
      <c r="C10" s="132">
        <v>510</v>
      </c>
      <c r="D10" s="132" t="s">
        <v>1</v>
      </c>
      <c r="E10" s="136">
        <v>200</v>
      </c>
      <c r="F10" s="132">
        <v>5000</v>
      </c>
      <c r="G10" s="132">
        <f t="shared" si="2"/>
        <v>944.52</v>
      </c>
      <c r="H10" s="132">
        <v>201708225</v>
      </c>
      <c r="I10" s="132">
        <v>1800</v>
      </c>
      <c r="J10" s="132">
        <f t="shared" si="3"/>
        <v>2.7777777777777777</v>
      </c>
      <c r="K10" s="132">
        <v>600</v>
      </c>
      <c r="L10" s="137" t="s">
        <v>315</v>
      </c>
      <c r="M10" s="134"/>
    </row>
    <row r="11" spans="1:13" s="135" customFormat="1" ht="16.5" customHeight="1" x14ac:dyDescent="0.15">
      <c r="A11" s="126">
        <v>6</v>
      </c>
      <c r="B11" s="131" t="s">
        <v>184</v>
      </c>
      <c r="C11" s="132">
        <v>430</v>
      </c>
      <c r="D11" s="132" t="s">
        <v>1</v>
      </c>
      <c r="E11" s="132">
        <v>100</v>
      </c>
      <c r="F11" s="132">
        <v>18000</v>
      </c>
      <c r="G11" s="132">
        <f>C11/1000*E11/1000*F11*2*0.926</f>
        <v>1433.4479999999999</v>
      </c>
      <c r="H11" s="132">
        <v>201708221</v>
      </c>
      <c r="I11" s="132">
        <v>1800</v>
      </c>
      <c r="J11" s="132">
        <f>F11/I11</f>
        <v>10</v>
      </c>
      <c r="K11" s="132">
        <v>600</v>
      </c>
      <c r="L11" s="133" t="s">
        <v>312</v>
      </c>
      <c r="M11" s="134"/>
    </row>
    <row r="12" spans="1:13" s="135" customFormat="1" ht="16.5" customHeight="1" x14ac:dyDescent="0.15">
      <c r="A12" s="126">
        <v>7</v>
      </c>
      <c r="B12" s="131" t="s">
        <v>51</v>
      </c>
      <c r="C12" s="132">
        <v>400</v>
      </c>
      <c r="D12" s="132" t="s">
        <v>1</v>
      </c>
      <c r="E12" s="132">
        <v>100</v>
      </c>
      <c r="F12" s="132">
        <v>9000</v>
      </c>
      <c r="G12" s="132">
        <f t="shared" ref="G12" si="4">C12/1000*E12/1000*F12*2*0.926</f>
        <v>666.72</v>
      </c>
      <c r="H12" s="132">
        <v>201708221</v>
      </c>
      <c r="I12" s="132">
        <v>1800</v>
      </c>
      <c r="J12" s="132">
        <f t="shared" ref="J12" si="5">F12/I12</f>
        <v>5</v>
      </c>
      <c r="K12" s="132">
        <v>600</v>
      </c>
      <c r="L12" s="133">
        <v>400700</v>
      </c>
      <c r="M12" s="134"/>
    </row>
    <row r="13" spans="1:13" s="130" customFormat="1" ht="16.5" customHeight="1" x14ac:dyDescent="0.15">
      <c r="A13" s="126">
        <v>8</v>
      </c>
      <c r="B13" s="127" t="s">
        <v>191</v>
      </c>
      <c r="C13" s="126">
        <v>550</v>
      </c>
      <c r="D13" s="126" t="s">
        <v>1</v>
      </c>
      <c r="E13" s="126">
        <v>100</v>
      </c>
      <c r="F13" s="126">
        <v>45000</v>
      </c>
      <c r="G13" s="126">
        <f>C13/1000*E13/1000*F13*2*0.926</f>
        <v>4583.7000000000007</v>
      </c>
      <c r="H13" s="126">
        <v>201708221</v>
      </c>
      <c r="I13" s="126">
        <v>1800</v>
      </c>
      <c r="J13" s="126">
        <f>F13/I13</f>
        <v>25</v>
      </c>
      <c r="K13" s="126">
        <v>600</v>
      </c>
      <c r="L13" s="128" t="s">
        <v>186</v>
      </c>
      <c r="M13" s="129" t="s">
        <v>4</v>
      </c>
    </row>
    <row r="14" spans="1:13" s="130" customFormat="1" ht="16.5" customHeight="1" x14ac:dyDescent="0.15">
      <c r="A14" s="126">
        <v>9</v>
      </c>
      <c r="B14" s="127" t="s">
        <v>192</v>
      </c>
      <c r="C14" s="126">
        <v>550</v>
      </c>
      <c r="D14" s="126" t="s">
        <v>1</v>
      </c>
      <c r="E14" s="138">
        <v>120</v>
      </c>
      <c r="F14" s="126">
        <v>36000</v>
      </c>
      <c r="G14" s="126">
        <f>C14/1000*E14/1000*F14*2*0.926</f>
        <v>4400.3519999999999</v>
      </c>
      <c r="H14" s="126">
        <v>201708224</v>
      </c>
      <c r="I14" s="126">
        <v>1500</v>
      </c>
      <c r="J14" s="126">
        <f>F14/I14</f>
        <v>24</v>
      </c>
      <c r="K14" s="126">
        <v>600</v>
      </c>
      <c r="L14" s="128" t="s">
        <v>186</v>
      </c>
      <c r="M14" s="129" t="s">
        <v>4</v>
      </c>
    </row>
    <row r="15" spans="1:13" s="130" customFormat="1" ht="16.5" customHeight="1" x14ac:dyDescent="0.15">
      <c r="A15" s="126">
        <v>10</v>
      </c>
      <c r="B15" s="127" t="s">
        <v>314</v>
      </c>
      <c r="C15" s="126">
        <v>520</v>
      </c>
      <c r="D15" s="126" t="s">
        <v>1</v>
      </c>
      <c r="E15" s="138">
        <v>200</v>
      </c>
      <c r="F15" s="126">
        <v>9000</v>
      </c>
      <c r="G15" s="126">
        <f t="shared" ref="G15" si="6">C15/1000*E15/1000*F15*2*0.926</f>
        <v>1733.472</v>
      </c>
      <c r="H15" s="126">
        <v>201708225</v>
      </c>
      <c r="I15" s="126">
        <v>1800</v>
      </c>
      <c r="J15" s="126">
        <f t="shared" ref="J15" si="7">F15/I15</f>
        <v>5</v>
      </c>
      <c r="K15" s="126">
        <v>600</v>
      </c>
      <c r="L15" s="139" t="s">
        <v>316</v>
      </c>
      <c r="M15" s="129"/>
    </row>
    <row r="16" spans="1:13" ht="16.5" customHeight="1" x14ac:dyDescent="0.15">
      <c r="A16" s="126"/>
      <c r="B16" s="127"/>
      <c r="C16" s="126"/>
      <c r="D16" s="126"/>
      <c r="E16" s="126"/>
      <c r="F16" s="126"/>
      <c r="G16" s="126"/>
      <c r="H16" s="126"/>
      <c r="I16" s="126"/>
      <c r="J16" s="126"/>
      <c r="K16" s="126"/>
      <c r="L16" s="128"/>
      <c r="M16" s="129"/>
    </row>
    <row r="17" spans="1:13" ht="16.5" customHeight="1" x14ac:dyDescent="0.15">
      <c r="A17" s="121"/>
      <c r="B17" s="121" t="s">
        <v>12</v>
      </c>
      <c r="C17" s="121"/>
      <c r="D17" s="121"/>
      <c r="E17" s="121"/>
      <c r="F17" s="121"/>
      <c r="G17" s="140">
        <f>SUM(G6:G16)/0.99</f>
        <v>26678.15353535354</v>
      </c>
      <c r="H17" s="140">
        <f>G17/120/24</f>
        <v>9.2632477553310899</v>
      </c>
      <c r="I17" s="121" t="s">
        <v>13</v>
      </c>
      <c r="J17" s="140">
        <v>175.97777777777779</v>
      </c>
      <c r="K17" s="121"/>
      <c r="L17" s="122"/>
      <c r="M17" s="141"/>
    </row>
    <row r="18" spans="1:13" ht="16.5" customHeight="1" x14ac:dyDescent="0.15">
      <c r="A18" s="121" t="s">
        <v>14</v>
      </c>
      <c r="B18" s="227" t="s">
        <v>15</v>
      </c>
      <c r="C18" s="228"/>
      <c r="D18" s="228"/>
      <c r="E18" s="229"/>
      <c r="F18" s="121" t="s">
        <v>16</v>
      </c>
      <c r="G18" s="227" t="s">
        <v>17</v>
      </c>
      <c r="H18" s="229"/>
      <c r="I18" s="121" t="s">
        <v>18</v>
      </c>
      <c r="J18" s="227" t="s">
        <v>19</v>
      </c>
      <c r="K18" s="229"/>
      <c r="L18" s="227" t="s">
        <v>20</v>
      </c>
      <c r="M18" s="229"/>
    </row>
    <row r="19" spans="1:13" ht="16.5" customHeight="1" x14ac:dyDescent="0.15">
      <c r="A19" s="225" t="s">
        <v>21</v>
      </c>
      <c r="B19" s="231" t="s">
        <v>53</v>
      </c>
      <c r="C19" s="232"/>
      <c r="D19" s="232"/>
      <c r="E19" s="233"/>
      <c r="F19" s="121" t="s">
        <v>6</v>
      </c>
      <c r="G19" s="219">
        <v>2017072001</v>
      </c>
      <c r="H19" s="221"/>
      <c r="I19" s="121" t="s">
        <v>22</v>
      </c>
      <c r="J19" s="142">
        <f>G17*0.26</f>
        <v>6936.3199191919202</v>
      </c>
      <c r="K19" s="121" t="s">
        <v>7</v>
      </c>
      <c r="L19" s="237" t="s">
        <v>319</v>
      </c>
      <c r="M19" s="238"/>
    </row>
    <row r="20" spans="1:13" ht="16.5" customHeight="1" x14ac:dyDescent="0.15">
      <c r="A20" s="230"/>
      <c r="B20" s="234"/>
      <c r="C20" s="235"/>
      <c r="D20" s="235"/>
      <c r="E20" s="236"/>
      <c r="F20" s="121" t="s">
        <v>8</v>
      </c>
      <c r="G20" s="219">
        <v>2017072003</v>
      </c>
      <c r="H20" s="221"/>
      <c r="I20" s="121" t="s">
        <v>23</v>
      </c>
      <c r="J20" s="142">
        <f>G17*0.74</f>
        <v>19741.833616161621</v>
      </c>
      <c r="K20" s="121" t="s">
        <v>7</v>
      </c>
      <c r="L20" s="239"/>
      <c r="M20" s="240"/>
    </row>
    <row r="21" spans="1:13" ht="16.5" customHeight="1" x14ac:dyDescent="0.15">
      <c r="A21" s="226"/>
      <c r="B21" s="219" t="s">
        <v>37</v>
      </c>
      <c r="C21" s="220"/>
      <c r="D21" s="220"/>
      <c r="E21" s="221"/>
      <c r="F21" s="219" t="s">
        <v>38</v>
      </c>
      <c r="G21" s="220"/>
      <c r="H21" s="221"/>
      <c r="I21" s="121" t="s">
        <v>24</v>
      </c>
      <c r="J21" s="142">
        <v>175.97777777777779</v>
      </c>
      <c r="K21" s="121" t="s">
        <v>25</v>
      </c>
      <c r="L21" s="239"/>
      <c r="M21" s="240"/>
    </row>
    <row r="22" spans="1:13" ht="16.5" customHeight="1" x14ac:dyDescent="0.15">
      <c r="A22" s="225" t="s">
        <v>26</v>
      </c>
      <c r="B22" s="219" t="s">
        <v>27</v>
      </c>
      <c r="C22" s="220"/>
      <c r="D22" s="220"/>
      <c r="E22" s="221"/>
      <c r="F22" s="219" t="s">
        <v>28</v>
      </c>
      <c r="G22" s="220"/>
      <c r="H22" s="221"/>
      <c r="I22" s="121" t="s">
        <v>39</v>
      </c>
      <c r="J22" s="142">
        <v>175.97777777777779</v>
      </c>
      <c r="K22" s="121" t="s">
        <v>29</v>
      </c>
      <c r="L22" s="239"/>
      <c r="M22" s="240"/>
    </row>
    <row r="23" spans="1:13" ht="16.5" customHeight="1" x14ac:dyDescent="0.15">
      <c r="A23" s="226"/>
      <c r="B23" s="219" t="s">
        <v>30</v>
      </c>
      <c r="C23" s="220"/>
      <c r="D23" s="220"/>
      <c r="E23" s="221"/>
      <c r="F23" s="219" t="s">
        <v>31</v>
      </c>
      <c r="G23" s="220"/>
      <c r="H23" s="221"/>
      <c r="I23" s="121" t="s">
        <v>32</v>
      </c>
      <c r="J23" s="121"/>
      <c r="K23" s="121"/>
      <c r="L23" s="241"/>
      <c r="M23" s="242"/>
    </row>
    <row r="24" spans="1:13" ht="22.5" customHeight="1" thickBot="1" x14ac:dyDescent="0.2">
      <c r="A24" s="121" t="s">
        <v>33</v>
      </c>
      <c r="B24" s="219" t="s">
        <v>40</v>
      </c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1"/>
    </row>
    <row r="25" spans="1:13" ht="30" customHeight="1" thickBot="1" x14ac:dyDescent="0.2">
      <c r="A25" s="222" t="s">
        <v>284</v>
      </c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4"/>
    </row>
  </sheetData>
  <mergeCells count="25">
    <mergeCell ref="B5:E5"/>
    <mergeCell ref="L5:M5"/>
    <mergeCell ref="A2:M2"/>
    <mergeCell ref="A3:H3"/>
    <mergeCell ref="K3:M3"/>
    <mergeCell ref="A4:E4"/>
    <mergeCell ref="K4:M4"/>
    <mergeCell ref="B18:E18"/>
    <mergeCell ref="G18:H18"/>
    <mergeCell ref="J18:K18"/>
    <mergeCell ref="L18:M18"/>
    <mergeCell ref="A19:A21"/>
    <mergeCell ref="B19:E20"/>
    <mergeCell ref="G19:H19"/>
    <mergeCell ref="L19:M23"/>
    <mergeCell ref="G20:H20"/>
    <mergeCell ref="B21:E21"/>
    <mergeCell ref="B24:M24"/>
    <mergeCell ref="A25:M25"/>
    <mergeCell ref="F21:H21"/>
    <mergeCell ref="A22:A23"/>
    <mergeCell ref="B22:E22"/>
    <mergeCell ref="F22:H22"/>
    <mergeCell ref="B23:E23"/>
    <mergeCell ref="F23:H23"/>
  </mergeCells>
  <phoneticPr fontId="1" type="noConversion"/>
  <printOptions horizontalCentered="1"/>
  <pageMargins left="0.43307086614173229" right="0.47244094488188981" top="1.06" bottom="0.19685039370078741" header="0.31496062992125984" footer="0.15748031496062992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tabSelected="1" topLeftCell="A6" workbookViewId="0">
      <selection activeCell="O17" sqref="O17"/>
    </sheetView>
  </sheetViews>
  <sheetFormatPr defaultRowHeight="14.25" outlineLevelCol="1" x14ac:dyDescent="0.15"/>
  <cols>
    <col min="1" max="1" width="5.125" style="120" customWidth="1"/>
    <col min="2" max="2" width="25.75" style="120" customWidth="1"/>
    <col min="3" max="3" width="5.75" style="120" customWidth="1" outlineLevel="1"/>
    <col min="4" max="4" width="2.875" style="120" customWidth="1" outlineLevel="1"/>
    <col min="5" max="5" width="5.125" style="120" customWidth="1" outlineLevel="1"/>
    <col min="6" max="6" width="12.5" style="120" customWidth="1"/>
    <col min="7" max="7" width="11" style="120" customWidth="1"/>
    <col min="8" max="8" width="14.625" style="120" customWidth="1"/>
    <col min="9" max="9" width="10.5" style="120" customWidth="1"/>
    <col min="10" max="10" width="9.5" style="120" bestFit="1" customWidth="1"/>
    <col min="11" max="11" width="9.125" style="120" bestFit="1" customWidth="1"/>
    <col min="12" max="12" width="14.5" style="120" customWidth="1"/>
    <col min="13" max="13" width="6.5" style="120" customWidth="1"/>
    <col min="14" max="16384" width="9" style="120"/>
  </cols>
  <sheetData>
    <row r="1" spans="1:13" x14ac:dyDescent="0.15">
      <c r="A1" s="118" t="s">
        <v>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9" t="s">
        <v>0</v>
      </c>
    </row>
    <row r="2" spans="1:13" ht="27" customHeight="1" x14ac:dyDescent="0.15">
      <c r="A2" s="246" t="s">
        <v>42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</row>
    <row r="3" spans="1:13" ht="21.75" customHeight="1" x14ac:dyDescent="0.15">
      <c r="A3" s="227" t="s">
        <v>34</v>
      </c>
      <c r="B3" s="228"/>
      <c r="C3" s="228"/>
      <c r="D3" s="228"/>
      <c r="E3" s="228"/>
      <c r="F3" s="228"/>
      <c r="G3" s="228"/>
      <c r="H3" s="229"/>
      <c r="I3" s="121" t="s">
        <v>10</v>
      </c>
      <c r="J3" s="184"/>
      <c r="K3" s="220" t="s">
        <v>358</v>
      </c>
      <c r="L3" s="220"/>
      <c r="M3" s="221"/>
    </row>
    <row r="4" spans="1:13" ht="21.75" customHeight="1" x14ac:dyDescent="0.15">
      <c r="A4" s="227" t="s">
        <v>35</v>
      </c>
      <c r="B4" s="228"/>
      <c r="C4" s="228"/>
      <c r="D4" s="228"/>
      <c r="E4" s="229"/>
      <c r="F4" s="121" t="s">
        <v>36</v>
      </c>
      <c r="G4" s="121"/>
      <c r="H4" s="121"/>
      <c r="I4" s="121" t="s">
        <v>11</v>
      </c>
      <c r="J4" s="184"/>
      <c r="K4" s="214">
        <v>42997</v>
      </c>
      <c r="L4" s="214"/>
      <c r="M4" s="215"/>
    </row>
    <row r="5" spans="1:13" s="125" customFormat="1" ht="32.25" customHeight="1" x14ac:dyDescent="0.15">
      <c r="A5" s="123" t="s">
        <v>44</v>
      </c>
      <c r="B5" s="243" t="s">
        <v>45</v>
      </c>
      <c r="C5" s="244"/>
      <c r="D5" s="244"/>
      <c r="E5" s="245"/>
      <c r="F5" s="124" t="s">
        <v>219</v>
      </c>
      <c r="G5" s="124" t="s">
        <v>46</v>
      </c>
      <c r="H5" s="123" t="s">
        <v>47</v>
      </c>
      <c r="I5" s="124" t="s">
        <v>220</v>
      </c>
      <c r="J5" s="124" t="s">
        <v>221</v>
      </c>
      <c r="K5" s="124" t="s">
        <v>49</v>
      </c>
      <c r="L5" s="243" t="s">
        <v>50</v>
      </c>
      <c r="M5" s="245"/>
    </row>
    <row r="6" spans="1:13" s="130" customFormat="1" ht="16.5" customHeight="1" x14ac:dyDescent="0.15">
      <c r="A6" s="126">
        <v>1</v>
      </c>
      <c r="B6" s="127" t="s">
        <v>197</v>
      </c>
      <c r="C6" s="126">
        <v>800</v>
      </c>
      <c r="D6" s="126" t="s">
        <v>1</v>
      </c>
      <c r="E6" s="126">
        <v>100</v>
      </c>
      <c r="F6" s="126">
        <v>1500</v>
      </c>
      <c r="G6" s="185">
        <f t="shared" ref="G6:G7" si="0">C6/1000*E6/1000*F6*2*0.926</f>
        <v>222.24</v>
      </c>
      <c r="H6" s="126">
        <v>201709191</v>
      </c>
      <c r="I6" s="126">
        <v>1800</v>
      </c>
      <c r="J6" s="14">
        <f t="shared" ref="J6:J7" si="1">F6/I6</f>
        <v>0.83333333333333337</v>
      </c>
      <c r="K6" s="126">
        <v>800</v>
      </c>
      <c r="L6" s="128" t="s">
        <v>363</v>
      </c>
      <c r="M6" s="129"/>
    </row>
    <row r="7" spans="1:13" s="130" customFormat="1" ht="16.5" customHeight="1" x14ac:dyDescent="0.15">
      <c r="A7" s="126">
        <v>2</v>
      </c>
      <c r="B7" s="127" t="s">
        <v>369</v>
      </c>
      <c r="C7" s="126">
        <v>500</v>
      </c>
      <c r="D7" s="126" t="s">
        <v>1</v>
      </c>
      <c r="E7" s="126">
        <v>100</v>
      </c>
      <c r="F7" s="126">
        <v>120000</v>
      </c>
      <c r="G7" s="185">
        <f t="shared" si="0"/>
        <v>11112</v>
      </c>
      <c r="H7" s="126">
        <v>201709191</v>
      </c>
      <c r="I7" s="126">
        <v>1800</v>
      </c>
      <c r="J7" s="14">
        <f t="shared" si="1"/>
        <v>66.666666666666671</v>
      </c>
      <c r="K7" s="126">
        <v>600</v>
      </c>
      <c r="L7" s="128" t="s">
        <v>54</v>
      </c>
      <c r="M7" s="129" t="s">
        <v>4</v>
      </c>
    </row>
    <row r="8" spans="1:13" s="130" customFormat="1" ht="16.5" customHeight="1" x14ac:dyDescent="0.15">
      <c r="A8" s="126">
        <v>3</v>
      </c>
      <c r="B8" s="127" t="s">
        <v>365</v>
      </c>
      <c r="C8" s="126">
        <v>450</v>
      </c>
      <c r="D8" s="126" t="s">
        <v>1</v>
      </c>
      <c r="E8" s="126">
        <v>100</v>
      </c>
      <c r="F8" s="126">
        <v>12000</v>
      </c>
      <c r="G8" s="185">
        <f t="shared" ref="G8" si="2">C8/1000*E8/1000*F8*2*0.926</f>
        <v>1000.08</v>
      </c>
      <c r="H8" s="126">
        <v>201709191</v>
      </c>
      <c r="I8" s="126">
        <v>1800</v>
      </c>
      <c r="J8" s="14">
        <f t="shared" ref="J8" si="3">F8/I8</f>
        <v>6.666666666666667</v>
      </c>
      <c r="K8" s="126">
        <v>600</v>
      </c>
      <c r="L8" s="128" t="s">
        <v>366</v>
      </c>
      <c r="M8" s="129">
        <v>20000</v>
      </c>
    </row>
    <row r="9" spans="1:13" s="130" customFormat="1" ht="16.5" customHeight="1" x14ac:dyDescent="0.15">
      <c r="A9" s="126">
        <v>4</v>
      </c>
      <c r="B9" s="127" t="s">
        <v>371</v>
      </c>
      <c r="C9" s="126">
        <v>400</v>
      </c>
      <c r="D9" s="126" t="s">
        <v>1</v>
      </c>
      <c r="E9" s="126">
        <v>100</v>
      </c>
      <c r="F9" s="126">
        <v>12000</v>
      </c>
      <c r="G9" s="185">
        <f t="shared" ref="G9" si="4">C9/1000*E9/1000*F9*2*0.926</f>
        <v>888.96</v>
      </c>
      <c r="H9" s="126">
        <v>201709191</v>
      </c>
      <c r="I9" s="126">
        <v>1800</v>
      </c>
      <c r="J9" s="14">
        <f t="shared" ref="J9" si="5">F9/I9</f>
        <v>6.666666666666667</v>
      </c>
      <c r="K9" s="126">
        <v>600</v>
      </c>
      <c r="L9" s="128" t="s">
        <v>366</v>
      </c>
      <c r="M9" s="129">
        <v>20000</v>
      </c>
    </row>
    <row r="10" spans="1:13" s="130" customFormat="1" ht="16.5" customHeight="1" x14ac:dyDescent="0.15">
      <c r="A10" s="126">
        <v>5</v>
      </c>
      <c r="B10" s="127" t="s">
        <v>360</v>
      </c>
      <c r="C10" s="126">
        <v>370</v>
      </c>
      <c r="D10" s="126" t="s">
        <v>1</v>
      </c>
      <c r="E10" s="126">
        <v>100</v>
      </c>
      <c r="F10" s="126">
        <v>9000</v>
      </c>
      <c r="G10" s="185">
        <f t="shared" ref="G10" si="6">C10/1000*E10/1000*F10*2*0.926</f>
        <v>616.71600000000001</v>
      </c>
      <c r="H10" s="126">
        <v>201709191</v>
      </c>
      <c r="I10" s="126">
        <v>1800</v>
      </c>
      <c r="J10" s="14">
        <f t="shared" ref="J10" si="7">F10/I10</f>
        <v>5</v>
      </c>
      <c r="K10" s="126">
        <v>600</v>
      </c>
      <c r="L10" s="128" t="s">
        <v>361</v>
      </c>
      <c r="M10" s="129">
        <v>10000</v>
      </c>
    </row>
    <row r="11" spans="1:13" s="130" customFormat="1" ht="16.5" customHeight="1" x14ac:dyDescent="0.15">
      <c r="A11" s="126">
        <v>6</v>
      </c>
      <c r="B11" s="127" t="s">
        <v>359</v>
      </c>
      <c r="C11" s="126">
        <v>350</v>
      </c>
      <c r="D11" s="126" t="s">
        <v>1</v>
      </c>
      <c r="E11" s="126">
        <v>100</v>
      </c>
      <c r="F11" s="126">
        <v>7200</v>
      </c>
      <c r="G11" s="185">
        <f t="shared" ref="G11" si="8">C11/1000*E11/1000*F11*2*0.926</f>
        <v>466.70400000000006</v>
      </c>
      <c r="H11" s="126">
        <v>201709191</v>
      </c>
      <c r="I11" s="126">
        <v>1800</v>
      </c>
      <c r="J11" s="14">
        <f t="shared" ref="J11" si="9">F11/I11</f>
        <v>4</v>
      </c>
      <c r="K11" s="126">
        <v>600</v>
      </c>
      <c r="L11" s="128" t="s">
        <v>362</v>
      </c>
      <c r="M11" s="129">
        <v>10000</v>
      </c>
    </row>
    <row r="12" spans="1:13" s="130" customFormat="1" ht="16.5" customHeight="1" x14ac:dyDescent="0.15">
      <c r="A12" s="126">
        <v>7</v>
      </c>
      <c r="B12" s="127" t="s">
        <v>191</v>
      </c>
      <c r="C12" s="126">
        <v>550</v>
      </c>
      <c r="D12" s="126" t="s">
        <v>1</v>
      </c>
      <c r="E12" s="126">
        <v>100</v>
      </c>
      <c r="F12" s="126">
        <v>45000</v>
      </c>
      <c r="G12" s="185">
        <f>C12/1000*E12/1000*F12*2*0.926</f>
        <v>4583.7000000000007</v>
      </c>
      <c r="H12" s="126">
        <v>201709191</v>
      </c>
      <c r="I12" s="126">
        <v>1800</v>
      </c>
      <c r="J12" s="14">
        <f>F12/I12</f>
        <v>25</v>
      </c>
      <c r="K12" s="126">
        <v>600</v>
      </c>
      <c r="L12" s="128" t="s">
        <v>186</v>
      </c>
      <c r="M12" s="129" t="s">
        <v>4</v>
      </c>
    </row>
    <row r="13" spans="1:13" s="130" customFormat="1" ht="16.5" customHeight="1" x14ac:dyDescent="0.15">
      <c r="A13" s="126">
        <v>8</v>
      </c>
      <c r="B13" s="127" t="s">
        <v>364</v>
      </c>
      <c r="C13" s="126">
        <v>550</v>
      </c>
      <c r="D13" s="126" t="s">
        <v>1</v>
      </c>
      <c r="E13" s="138">
        <v>120</v>
      </c>
      <c r="F13" s="126">
        <v>36000</v>
      </c>
      <c r="G13" s="185">
        <f>C13/1000*E13/1000*F13*2*0.926</f>
        <v>4400.3519999999999</v>
      </c>
      <c r="H13" s="126">
        <v>201709194</v>
      </c>
      <c r="I13" s="126">
        <v>1500</v>
      </c>
      <c r="J13" s="14">
        <f>F13/I13</f>
        <v>24</v>
      </c>
      <c r="K13" s="126">
        <v>600</v>
      </c>
      <c r="L13" s="128" t="s">
        <v>186</v>
      </c>
      <c r="M13" s="129" t="s">
        <v>4</v>
      </c>
    </row>
    <row r="14" spans="1:13" ht="16.5" customHeight="1" x14ac:dyDescent="0.15">
      <c r="A14" s="126"/>
      <c r="B14" s="127"/>
      <c r="C14" s="126"/>
      <c r="D14" s="126"/>
      <c r="E14" s="126"/>
      <c r="F14" s="126"/>
      <c r="G14" s="185"/>
      <c r="H14" s="126"/>
      <c r="I14" s="126"/>
      <c r="J14" s="126"/>
      <c r="K14" s="126"/>
      <c r="L14" s="128"/>
      <c r="M14" s="129"/>
    </row>
    <row r="15" spans="1:13" ht="16.5" customHeight="1" x14ac:dyDescent="0.15">
      <c r="A15" s="121"/>
      <c r="B15" s="121" t="s">
        <v>12</v>
      </c>
      <c r="C15" s="121"/>
      <c r="D15" s="121"/>
      <c r="E15" s="121"/>
      <c r="F15" s="121"/>
      <c r="G15" s="186">
        <f>SUM(G6:G14)/0.99</f>
        <v>23526.012121212123</v>
      </c>
      <c r="H15" s="8">
        <f>G15/120/24</f>
        <v>8.1687542087542102</v>
      </c>
      <c r="I15" s="121" t="s">
        <v>13</v>
      </c>
      <c r="J15" s="8">
        <f>SUM(J6:J14)</f>
        <v>138.83333333333334</v>
      </c>
      <c r="K15" s="121"/>
      <c r="L15" s="184"/>
      <c r="M15" s="183"/>
    </row>
    <row r="16" spans="1:13" ht="16.5" customHeight="1" x14ac:dyDescent="0.15">
      <c r="A16" s="121" t="s">
        <v>14</v>
      </c>
      <c r="B16" s="227" t="s">
        <v>15</v>
      </c>
      <c r="C16" s="228"/>
      <c r="D16" s="228"/>
      <c r="E16" s="229"/>
      <c r="F16" s="121" t="s">
        <v>16</v>
      </c>
      <c r="G16" s="227" t="s">
        <v>17</v>
      </c>
      <c r="H16" s="229"/>
      <c r="I16" s="121" t="s">
        <v>18</v>
      </c>
      <c r="J16" s="227" t="s">
        <v>19</v>
      </c>
      <c r="K16" s="229"/>
      <c r="L16" s="227" t="s">
        <v>20</v>
      </c>
      <c r="M16" s="229"/>
    </row>
    <row r="17" spans="1:13" ht="16.5" customHeight="1" x14ac:dyDescent="0.15">
      <c r="A17" s="225" t="s">
        <v>21</v>
      </c>
      <c r="B17" s="231" t="s">
        <v>53</v>
      </c>
      <c r="C17" s="232"/>
      <c r="D17" s="232"/>
      <c r="E17" s="233"/>
      <c r="F17" s="121" t="s">
        <v>6</v>
      </c>
      <c r="G17" s="219" t="s">
        <v>370</v>
      </c>
      <c r="H17" s="221"/>
      <c r="I17" s="121" t="s">
        <v>22</v>
      </c>
      <c r="J17" s="64">
        <f>G15*0.26</f>
        <v>6116.7631515151525</v>
      </c>
      <c r="K17" s="121" t="s">
        <v>7</v>
      </c>
      <c r="L17" s="237" t="s">
        <v>367</v>
      </c>
      <c r="M17" s="238"/>
    </row>
    <row r="18" spans="1:13" ht="16.5" customHeight="1" x14ac:dyDescent="0.15">
      <c r="A18" s="230"/>
      <c r="B18" s="234"/>
      <c r="C18" s="235"/>
      <c r="D18" s="235"/>
      <c r="E18" s="236"/>
      <c r="F18" s="121" t="s">
        <v>8</v>
      </c>
      <c r="G18" s="219" t="s">
        <v>368</v>
      </c>
      <c r="H18" s="221"/>
      <c r="I18" s="121" t="s">
        <v>23</v>
      </c>
      <c r="J18" s="64">
        <f>G15*0.74</f>
        <v>17409.248969696971</v>
      </c>
      <c r="K18" s="121" t="s">
        <v>7</v>
      </c>
      <c r="L18" s="239"/>
      <c r="M18" s="240"/>
    </row>
    <row r="19" spans="1:13" ht="16.5" customHeight="1" x14ac:dyDescent="0.15">
      <c r="A19" s="226"/>
      <c r="B19" s="219" t="s">
        <v>37</v>
      </c>
      <c r="C19" s="220"/>
      <c r="D19" s="220"/>
      <c r="E19" s="221"/>
      <c r="F19" s="219" t="s">
        <v>38</v>
      </c>
      <c r="G19" s="220"/>
      <c r="H19" s="221"/>
      <c r="I19" s="121" t="s">
        <v>24</v>
      </c>
      <c r="J19" s="64">
        <v>175.97777777777779</v>
      </c>
      <c r="K19" s="121" t="s">
        <v>25</v>
      </c>
      <c r="L19" s="239"/>
      <c r="M19" s="240"/>
    </row>
    <row r="20" spans="1:13" ht="16.5" customHeight="1" x14ac:dyDescent="0.15">
      <c r="A20" s="225" t="s">
        <v>26</v>
      </c>
      <c r="B20" s="219" t="s">
        <v>27</v>
      </c>
      <c r="C20" s="220"/>
      <c r="D20" s="220"/>
      <c r="E20" s="221"/>
      <c r="F20" s="219" t="s">
        <v>28</v>
      </c>
      <c r="G20" s="220"/>
      <c r="H20" s="221"/>
      <c r="I20" s="121" t="s">
        <v>39</v>
      </c>
      <c r="J20" s="64">
        <v>175.97777777777779</v>
      </c>
      <c r="K20" s="121" t="s">
        <v>29</v>
      </c>
      <c r="L20" s="239"/>
      <c r="M20" s="240"/>
    </row>
    <row r="21" spans="1:13" ht="16.5" customHeight="1" x14ac:dyDescent="0.15">
      <c r="A21" s="226"/>
      <c r="B21" s="219" t="s">
        <v>30</v>
      </c>
      <c r="C21" s="220"/>
      <c r="D21" s="220"/>
      <c r="E21" s="221"/>
      <c r="F21" s="219" t="s">
        <v>31</v>
      </c>
      <c r="G21" s="220"/>
      <c r="H21" s="221"/>
      <c r="I21" s="121" t="s">
        <v>32</v>
      </c>
      <c r="J21" s="121"/>
      <c r="K21" s="121"/>
      <c r="L21" s="241"/>
      <c r="M21" s="242"/>
    </row>
    <row r="22" spans="1:13" ht="22.5" customHeight="1" thickBot="1" x14ac:dyDescent="0.2">
      <c r="A22" s="121" t="s">
        <v>33</v>
      </c>
      <c r="B22" s="219" t="s">
        <v>40</v>
      </c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1"/>
    </row>
    <row r="23" spans="1:13" ht="30" customHeight="1" thickBot="1" x14ac:dyDescent="0.2">
      <c r="A23" s="222" t="s">
        <v>284</v>
      </c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4"/>
    </row>
  </sheetData>
  <mergeCells count="25">
    <mergeCell ref="B22:M22"/>
    <mergeCell ref="A23:M23"/>
    <mergeCell ref="F19:H19"/>
    <mergeCell ref="A20:A21"/>
    <mergeCell ref="B20:E20"/>
    <mergeCell ref="F20:H20"/>
    <mergeCell ref="B21:E21"/>
    <mergeCell ref="F21:H21"/>
    <mergeCell ref="B16:E16"/>
    <mergeCell ref="G16:H16"/>
    <mergeCell ref="J16:K16"/>
    <mergeCell ref="L16:M16"/>
    <mergeCell ref="A17:A19"/>
    <mergeCell ref="B17:E18"/>
    <mergeCell ref="G17:H17"/>
    <mergeCell ref="L17:M21"/>
    <mergeCell ref="G18:H18"/>
    <mergeCell ref="B19:E19"/>
    <mergeCell ref="B5:E5"/>
    <mergeCell ref="L5:M5"/>
    <mergeCell ref="A2:M2"/>
    <mergeCell ref="A3:H3"/>
    <mergeCell ref="K3:M3"/>
    <mergeCell ref="A4:E4"/>
    <mergeCell ref="K4:M4"/>
  </mergeCells>
  <phoneticPr fontId="1" type="noConversion"/>
  <printOptions horizontalCentered="1"/>
  <pageMargins left="0.43307086614173229" right="0.47244094488188981" top="1.06" bottom="0.19685039370078741" header="0.31496062992125984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4</vt:i4>
      </vt:variant>
    </vt:vector>
  </HeadingPairs>
  <TitlesOfParts>
    <vt:vector size="18" baseType="lpstr">
      <vt:lpstr>01-0113</vt:lpstr>
      <vt:lpstr>02-0220</vt:lpstr>
      <vt:lpstr>03－0313</vt:lpstr>
      <vt:lpstr>04-0406</vt:lpstr>
      <vt:lpstr>05-0517</vt:lpstr>
      <vt:lpstr>06-0613</vt:lpstr>
      <vt:lpstr>07-0717</vt:lpstr>
      <vt:lpstr>08-0822</vt:lpstr>
      <vt:lpstr>09-0919</vt:lpstr>
      <vt:lpstr>UP1-01</vt:lpstr>
      <vt:lpstr>UP1-02</vt:lpstr>
      <vt:lpstr>XP1-01-0326</vt:lpstr>
      <vt:lpstr>XP1-02-0811</vt:lpstr>
      <vt:lpstr>Sheet2</vt:lpstr>
      <vt:lpstr>'UP1-01'!Print_Titles</vt:lpstr>
      <vt:lpstr>'UP1-02'!Print_Titles</vt:lpstr>
      <vt:lpstr>'XP1-01-0326'!Print_Titles</vt:lpstr>
      <vt:lpstr>'XP1-02-0811'!Print_Titles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2017-09-18T09:14:23Z</dcterms:modified>
</cp:coreProperties>
</file>