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able of Contents" sheetId="1" state="visible" r:id="rId1"/>
    <sheet name="Script Input Parameters" sheetId="2" state="visible" r:id="rId2"/>
    <sheet name="Klocwork Build Configuration" sheetId="3" state="visible" r:id="rId3"/>
    <sheet name="SA Summary by Severity" sheetId="4" state="visible" r:id="rId4"/>
    <sheet name="SA Summary by Modules" sheetId="5" state="visible" r:id="rId5"/>
    <sheet name="Raw Issue Details" sheetId="6" state="visible" r:id="rId6"/>
    <sheet name="Taxonomy Checkers" sheetId="7" state="visible" r:id="rId7"/>
    <sheet name="Klocwork Project Modules" sheetId="8" state="visible" r:id="rId8"/>
  </sheets>
  <definedNames>
    <definedName hidden="1" localSheetId="5" name="_xlnm._FilterDatabase">'Raw Issue Details'!$A$1:$O$448</definedName>
    <definedName hidden="1" localSheetId="6" name="_xlnm._FilterDatabase">'Taxonomy Checkers'!$A$1:$F$294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sz val="16"/>
    </font>
    <font>
      <color rgb="00ffffff"/>
    </font>
  </fonts>
  <fills count="11">
    <fill>
      <patternFill/>
    </fill>
    <fill>
      <patternFill patternType="gray125"/>
    </fill>
    <fill>
      <patternFill patternType="solid">
        <fgColor rgb="0085E4F7"/>
      </patternFill>
    </fill>
    <fill>
      <patternFill patternType="solid">
        <fgColor rgb="00215967"/>
      </patternFill>
    </fill>
    <fill>
      <patternFill patternType="solid">
        <fgColor rgb="00C4D79B"/>
      </patternFill>
    </fill>
    <fill>
      <patternFill patternType="solid">
        <fgColor rgb="00FFC000"/>
      </patternFill>
    </fill>
    <fill>
      <patternFill patternType="solid">
        <fgColor rgb="0092D050"/>
      </patternFill>
    </fill>
    <fill>
      <patternFill patternType="solid">
        <fgColor rgb="00FF0000"/>
      </patternFill>
    </fill>
    <fill>
      <patternFill patternType="solid">
        <fgColor rgb="0000B050"/>
      </patternFill>
    </fill>
    <fill>
      <patternFill patternType="solid">
        <fgColor rgb="00002060"/>
      </patternFill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15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center" vertical="center" wrapText="1"/>
    </xf>
    <xf applyAlignment="1" borderId="0" fillId="2" fontId="2" numFmtId="0" pivotButton="0" quotePrefix="0" xfId="0">
      <alignment horizontal="center" vertical="center" wrapText="1"/>
    </xf>
    <xf applyAlignment="1" borderId="0" fillId="2" fontId="0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center" vertical="center" wrapText="1"/>
    </xf>
    <xf applyAlignment="1" borderId="1" fillId="4" fontId="1" numFmtId="0" pivotButton="0" quotePrefix="0" xfId="0">
      <alignment horizontal="center" vertical="center" wrapText="1"/>
    </xf>
    <xf applyAlignment="1" borderId="1" fillId="5" fontId="1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 wrapText="1"/>
    </xf>
    <xf applyAlignment="1" borderId="0" fillId="7" fontId="0" numFmtId="0" pivotButton="0" quotePrefix="0" xfId="0">
      <alignment horizontal="center" vertical="center" wrapText="1"/>
    </xf>
    <xf applyAlignment="1" borderId="0" fillId="8" fontId="0" numFmtId="0" pivotButton="0" quotePrefix="0" xfId="0">
      <alignment horizontal="center" vertical="center" wrapText="1"/>
    </xf>
    <xf applyAlignment="1" borderId="1" fillId="9" fontId="3" numFmtId="0" pivotButton="0" quotePrefix="0" xfId="0">
      <alignment horizontal="center" vertical="center" wrapText="1"/>
    </xf>
    <xf applyAlignment="1" borderId="1" fillId="10" fontId="1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 outlineLevelCol="0"/>
  <cols>
    <col customWidth="1" max="1" min="1" width="10"/>
    <col customWidth="1" max="2" min="2" width="35"/>
    <col customWidth="1" max="3" min="3" width="80"/>
  </cols>
  <sheetData>
    <row r="1">
      <c r="A1" s="2" t="inlineStr">
        <is>
          <t>TI Information - Selective Disclosure</t>
        </is>
      </c>
      <c r="B1" s="3" t="n"/>
      <c r="C1" s="3" t="n"/>
    </row>
    <row r="2">
      <c r="A2" s="4" t="inlineStr">
        <is>
          <t>Copyright (C) 2023 Texas Instruments Incorporated</t>
        </is>
      </c>
      <c r="B2" s="5" t="n"/>
      <c r="C2" s="5" t="n"/>
    </row>
    <row r="3">
      <c r="A3" s="3" t="n"/>
      <c r="B3" s="3" t="n"/>
      <c r="C3" s="3" t="n"/>
    </row>
    <row r="4">
      <c r="A4" s="6" t="inlineStr">
        <is>
          <t>Sheet No.</t>
        </is>
      </c>
      <c r="B4" s="6" t="inlineStr">
        <is>
          <t>Title</t>
        </is>
      </c>
      <c r="C4" s="6" t="inlineStr">
        <is>
          <t>Purpose</t>
        </is>
      </c>
    </row>
    <row r="5">
      <c r="A5" s="3" t="n">
        <v>1</v>
      </c>
      <c r="B5" s="3" t="inlineStr">
        <is>
          <t>Table of Contents</t>
        </is>
      </c>
      <c r="C5" s="3" t="inlineStr">
        <is>
          <t>Provides an overview of the contents of the complete report.</t>
        </is>
      </c>
    </row>
    <row r="6">
      <c r="A6" s="3" t="n">
        <v>2</v>
      </c>
      <c r="B6" s="3" t="inlineStr">
        <is>
          <t>Script Input Parameters</t>
        </is>
      </c>
      <c r="C6" s="3" t="inlineStr">
        <is>
          <t>Displays the input parameters provided to generate this report.</t>
        </is>
      </c>
    </row>
    <row r="7">
      <c r="A7" s="3" t="n">
        <v>3</v>
      </c>
      <c r="B7" s="3" t="inlineStr">
        <is>
          <t>Klocwork Build Configuration</t>
        </is>
      </c>
      <c r="C7" s="3" t="inlineStr">
        <is>
          <t>Provides an overview on the build in the Klocwork project for which this report has been generated.</t>
        </is>
      </c>
    </row>
    <row r="8">
      <c r="A8" s="3" t="n">
        <v>4</v>
      </c>
      <c r="B8" s="3" t="inlineStr">
        <is>
          <t>SA Summary by Severity</t>
        </is>
      </c>
      <c r="C8" s="3" t="inlineStr">
        <is>
          <t>Provides Static Analysis (SA) Summary Report by Severity on the issues identified.</t>
        </is>
      </c>
    </row>
    <row r="9">
      <c r="A9" s="3" t="n">
        <v>5</v>
      </c>
      <c r="B9" s="3" t="inlineStr">
        <is>
          <t>SA Summary by Modules</t>
        </is>
      </c>
      <c r="C9" s="3" t="inlineStr">
        <is>
          <t>Provides Static Analysis (SA) Summary Report by Modules. These modules are defined in the Klocwork project. Each module can have multiple file paths included in it.</t>
        </is>
      </c>
    </row>
    <row r="10">
      <c r="A10" s="3" t="n">
        <v>6</v>
      </c>
      <c r="B10" s="3" t="inlineStr">
        <is>
          <t>Raw Issue Details</t>
        </is>
      </c>
      <c r="C10" s="3" t="inlineStr">
        <is>
          <t>Provides raw issue details from Klocwork.</t>
        </is>
      </c>
    </row>
    <row r="11">
      <c r="A11" s="3" t="n">
        <v>7</v>
      </c>
      <c r="B11" s="3" t="inlineStr">
        <is>
          <t>Taxonomy Checkers</t>
        </is>
      </c>
      <c r="C11" s="3" t="inlineStr">
        <is>
          <t>Provides the list of checkers from the taxonomy/taxonomies in Klocwork.</t>
        </is>
      </c>
    </row>
    <row r="12">
      <c r="A12" s="3" t="n">
        <v>8</v>
      </c>
      <c r="B12" s="3" t="inlineStr">
        <is>
          <t>Klocwork Project Modules</t>
        </is>
      </c>
      <c r="C12" s="3" t="inlineStr">
        <is>
          <t>Provides the list of modules defined the Klocwork project along with the file paths included in them.</t>
        </is>
      </c>
    </row>
  </sheetData>
  <mergeCells count="2">
    <mergeCell ref="A1:C1"/>
    <mergeCell ref="A2:C2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 outlineLevelCol="0"/>
  <cols>
    <col customWidth="1" max="1" min="1" width="25"/>
    <col customWidth="1" max="2" min="2" width="25"/>
    <col customWidth="1" max="3" min="3" width="25"/>
    <col customWidth="1" max="4" min="4" width="24"/>
    <col customWidth="1" max="5" min="5" width="20"/>
    <col customWidth="1" max="6" min="6" width="35"/>
  </cols>
  <sheetData>
    <row r="1">
      <c r="A1" s="6" t="inlineStr">
        <is>
          <t>Klocwork Project</t>
        </is>
      </c>
      <c r="B1" s="6" t="inlineStr">
        <is>
          <t>Taxonomy</t>
        </is>
      </c>
      <c r="C1" s="6" t="inlineStr">
        <is>
          <t>Build</t>
        </is>
      </c>
      <c r="D1" s="6" t="inlineStr">
        <is>
          <t>Advanced Query</t>
        </is>
      </c>
      <c r="E1" s="6" t="inlineStr">
        <is>
          <t>Jira Project Key</t>
        </is>
      </c>
      <c r="F1" s="6" t="inlineStr">
        <is>
          <t>Report generated on</t>
        </is>
      </c>
    </row>
    <row r="2">
      <c r="A2" s="3" t="inlineStr">
        <is>
          <t>EP_PDK_K3</t>
        </is>
      </c>
      <c r="B2" s="3" t="inlineStr">
        <is>
          <t>C and C++</t>
        </is>
      </c>
      <c r="C2" s="3" t="inlineStr">
        <is>
          <t>PDK_KW_BUILD_Feb_19_2023_10_00_AM</t>
        </is>
      </c>
      <c r="D2" s="3" t="inlineStr">
        <is>
          <t>severity:'MISRA Mandatory','MISRA Required','MISRA Advisory',Critical,Error</t>
        </is>
      </c>
      <c r="E2" s="3" t="inlineStr"/>
      <c r="F2" s="3" t="inlineStr">
        <is>
          <t>2023-02-20 04:24:55.598354-06:00 CDT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13"/>
    <col customWidth="1" max="3" min="3" width="12"/>
    <col customWidth="1" max="4" min="4" width="6.78"/>
    <col customWidth="1" max="5" min="5" width="16"/>
    <col customWidth="1" max="6" min="6" width="10"/>
    <col customWidth="1" max="7" min="7" width="10"/>
    <col customWidth="1" max="8" min="8" width="10"/>
    <col customWidth="1" max="9" min="9" width="10"/>
    <col customWidth="1" max="10" min="10" width="10.5"/>
    <col customWidth="1" max="11" min="11" width="40"/>
    <col customWidth="1" max="12" min="12" width="9"/>
  </cols>
  <sheetData>
    <row r="1">
      <c r="A1" s="6" t="inlineStr">
        <is>
          <t>build</t>
        </is>
      </c>
      <c r="B1" s="6" t="inlineStr">
        <is>
          <t>cFilesAnalyzed</t>
        </is>
      </c>
      <c r="C1" s="6" t="inlineStr">
        <is>
          <t>creationDate</t>
        </is>
      </c>
      <c r="D1" s="6" t="inlineStr">
        <is>
          <t>linesOfCode</t>
        </is>
      </c>
      <c r="E1" s="6" t="inlineStr">
        <is>
          <t>linesOfComments</t>
        </is>
      </c>
      <c r="F1" s="6" t="inlineStr">
        <is>
          <t>numberOfClasses</t>
        </is>
      </c>
      <c r="G1" s="6" t="inlineStr">
        <is>
          <t>numberOfEntities</t>
        </is>
      </c>
      <c r="H1" s="6" t="inlineStr">
        <is>
          <t>numberOfFiles</t>
        </is>
      </c>
      <c r="I1" s="6" t="inlineStr">
        <is>
          <t>numberOfFunctions</t>
        </is>
      </c>
      <c r="J1" s="6" t="inlineStr">
        <is>
          <t>systemFilesAnalyzed</t>
        </is>
      </c>
      <c r="K1" s="6" t="inlineStr">
        <is>
          <t>taxonomies</t>
        </is>
      </c>
      <c r="L1" s="6" t="inlineStr">
        <is>
          <t>version</t>
        </is>
      </c>
    </row>
    <row r="2">
      <c r="A2" s="3" t="inlineStr">
        <is>
          <t>PDK_KW_BUILD_Feb_19_2023_10_00_AM</t>
        </is>
      </c>
      <c r="B2" s="3" t="n">
        <v>3337</v>
      </c>
      <c r="C2" s="3" t="inlineStr">
        <is>
          <t>Sun Feb 19 12:50:06 IST 2023</t>
        </is>
      </c>
      <c r="D2" s="3" t="n">
        <v>726795</v>
      </c>
      <c r="E2" s="3" t="n">
        <v>561267</v>
      </c>
      <c r="F2" s="3" t="n">
        <v>7642</v>
      </c>
      <c r="G2" s="3" t="n">
        <v>1168646</v>
      </c>
      <c r="H2" s="3" t="n">
        <v>3450</v>
      </c>
      <c r="I2" s="3" t="n">
        <v>14019</v>
      </c>
      <c r="J2" s="3" t="n">
        <v>113</v>
      </c>
      <c r="K2" s="3" t="inlineStr">
        <is>
          <t>C and C++, MISRA C 2004, MISRA C 2012 (C90), MISRA C 2012 (C99), MISRA Checkers, TI Misra C 2012</t>
        </is>
      </c>
      <c r="L2" s="3" t="inlineStr">
        <is>
          <t>20.4.0.81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8"/>
    <col customWidth="1" max="3" min="3" width="19"/>
    <col customWidth="1" max="4" min="4" width="8"/>
    <col customWidth="1" max="5" min="5" width="19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  <col customWidth="1" max="12" min="12" width="8"/>
    <col customWidth="1" max="13" min="13" width="8"/>
  </cols>
  <sheetData>
    <row r="1">
      <c r="A1" s="7" t="inlineStr">
        <is>
          <t>Severity</t>
        </is>
      </c>
      <c r="B1" s="6" t="inlineStr">
        <is>
          <t>State: New</t>
        </is>
      </c>
      <c r="C1" s="6" t="inlineStr">
        <is>
          <t>State: New AND need to be Analyzed or Fixed</t>
        </is>
      </c>
      <c r="D1" s="8" t="inlineStr">
        <is>
          <t>State: Existing</t>
        </is>
      </c>
      <c r="E1" s="8" t="inlineStr">
        <is>
          <t>State: Existing AND need to be Analyzed or Fixed</t>
        </is>
      </c>
      <c r="F1" s="9" t="inlineStr">
        <is>
          <t>Status: Analyze</t>
        </is>
      </c>
      <c r="G1" s="9" t="inlineStr">
        <is>
          <t>Status: Ignore</t>
        </is>
      </c>
      <c r="H1" s="9" t="inlineStr">
        <is>
          <t>Status: Not a Problem</t>
        </is>
      </c>
      <c r="I1" s="9" t="inlineStr">
        <is>
          <t>Status: Defer</t>
        </is>
      </c>
      <c r="J1" s="9" t="inlineStr">
        <is>
          <t>Status: Fix</t>
        </is>
      </c>
      <c r="K1" s="9" t="inlineStr">
        <is>
          <t>Status: Fix in Next Release</t>
        </is>
      </c>
      <c r="L1" s="9" t="inlineStr">
        <is>
          <t>Status: Fix in Later Release</t>
        </is>
      </c>
      <c r="M1" s="9" t="inlineStr">
        <is>
          <t>Status: Filter</t>
        </is>
      </c>
    </row>
    <row r="2">
      <c r="A2" s="10" t="inlineStr">
        <is>
          <t>MISRA Mandatory</t>
        </is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</row>
    <row r="3">
      <c r="A3" s="10" t="inlineStr">
        <is>
          <t>MISRA Required</t>
        </is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</row>
    <row r="4">
      <c r="A4" s="10" t="inlineStr">
        <is>
          <t>MISRA Advisory</t>
        </is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</row>
    <row r="5">
      <c r="A5" s="10" t="inlineStr">
        <is>
          <t>Critical</t>
        </is>
      </c>
      <c r="B5" s="3" t="n">
        <v>0</v>
      </c>
      <c r="C5" s="3" t="n">
        <v>0</v>
      </c>
      <c r="D5" s="3" t="n">
        <v>426</v>
      </c>
      <c r="E5" s="11" t="n">
        <v>9</v>
      </c>
      <c r="F5" s="3" t="n">
        <v>9</v>
      </c>
      <c r="G5" s="3" t="n">
        <v>143</v>
      </c>
      <c r="H5" s="3" t="n">
        <v>274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</row>
    <row r="6">
      <c r="A6" s="10" t="inlineStr">
        <is>
          <t>Error</t>
        </is>
      </c>
      <c r="B6" s="3" t="n">
        <v>0</v>
      </c>
      <c r="C6" s="3" t="n">
        <v>0</v>
      </c>
      <c r="D6" s="3" t="n">
        <v>21</v>
      </c>
      <c r="E6" s="11" t="n">
        <v>6</v>
      </c>
      <c r="F6" s="3" t="n">
        <v>6</v>
      </c>
      <c r="G6" s="3" t="n">
        <v>13</v>
      </c>
      <c r="H6" s="3" t="n">
        <v>2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</row>
    <row r="7">
      <c r="A7" s="10" t="inlineStr">
        <is>
          <t>Warning</t>
        </is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</row>
    <row r="8">
      <c r="A8" s="10" t="inlineStr">
        <is>
          <t>Review</t>
        </is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</row>
    <row r="9">
      <c r="A9" s="10" t="inlineStr">
        <is>
          <t>HIS METRICS</t>
        </is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</row>
    <row r="10">
      <c r="A10" s="12" t="inlineStr">
        <is>
          <t>Total Issues</t>
        </is>
      </c>
      <c r="B10" s="12" t="n">
        <v>0</v>
      </c>
      <c r="C10" s="12" t="n">
        <v>0</v>
      </c>
      <c r="D10" s="12" t="n">
        <v>447</v>
      </c>
      <c r="E10" s="12" t="n">
        <v>15</v>
      </c>
      <c r="F10" s="12" t="n">
        <v>15</v>
      </c>
      <c r="G10" s="12" t="n">
        <v>156</v>
      </c>
      <c r="H10" s="12" t="n">
        <v>276</v>
      </c>
      <c r="I10" s="12" t="n">
        <v>0</v>
      </c>
      <c r="J10" s="12" t="n">
        <v>0</v>
      </c>
      <c r="K10" s="12" t="n">
        <v>0</v>
      </c>
      <c r="L10" s="12" t="n">
        <v>0</v>
      </c>
      <c r="M10" s="12" t="n">
        <v>0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11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8"/>
    <col customWidth="1" max="3" min="3" width="19"/>
    <col customWidth="1" max="4" min="4" width="8"/>
    <col customWidth="1" max="5" min="5" width="19"/>
    <col customWidth="1" max="6" min="6" width="8"/>
    <col customWidth="1" max="7" min="7" width="8"/>
    <col customWidth="1" max="8" min="8" width="8"/>
    <col customWidth="1" max="9" min="9" width="8"/>
    <col customWidth="1" max="10" min="10" width="8"/>
    <col customWidth="1" max="11" min="11" width="8"/>
    <col customWidth="1" max="12" min="12" width="8"/>
    <col customWidth="1" max="13" min="13" width="8"/>
  </cols>
  <sheetData>
    <row r="1">
      <c r="A1" s="7" t="inlineStr">
        <is>
          <t>Module name</t>
        </is>
      </c>
      <c r="B1" s="6" t="inlineStr">
        <is>
          <t>State: New</t>
        </is>
      </c>
      <c r="C1" s="6" t="inlineStr">
        <is>
          <t>State: New AND need to be Analyzed or Fixed</t>
        </is>
      </c>
      <c r="D1" s="8" t="inlineStr">
        <is>
          <t>State: Existing</t>
        </is>
      </c>
      <c r="E1" s="8" t="inlineStr">
        <is>
          <t>State: Existing AND need to be Analyzed or Fixed</t>
        </is>
      </c>
      <c r="F1" s="9" t="inlineStr">
        <is>
          <t>Status: Analyze</t>
        </is>
      </c>
      <c r="G1" s="9" t="inlineStr">
        <is>
          <t>Status: Ignore</t>
        </is>
      </c>
      <c r="H1" s="9" t="inlineStr">
        <is>
          <t>Status: Not a Problem</t>
        </is>
      </c>
      <c r="I1" s="9" t="inlineStr">
        <is>
          <t>Status: Defer</t>
        </is>
      </c>
      <c r="J1" s="9" t="inlineStr">
        <is>
          <t>Status: Fix</t>
        </is>
      </c>
      <c r="K1" s="9" t="inlineStr">
        <is>
          <t>Status: Fix in Next Release</t>
        </is>
      </c>
      <c r="L1" s="9" t="inlineStr">
        <is>
          <t>Status: Fix in Later Release</t>
        </is>
      </c>
      <c r="M1" s="9" t="inlineStr">
        <is>
          <t>Status: Filter</t>
        </is>
      </c>
    </row>
    <row r="2">
      <c r="A2" s="10" t="inlineStr">
        <is>
          <t>CSL_CRC_LIB</t>
        </is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</row>
    <row r="3">
      <c r="A3" s="10" t="inlineStr">
        <is>
          <t>CSL_DCC_LIB</t>
        </is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</row>
    <row r="4">
      <c r="A4" s="10" t="inlineStr">
        <is>
          <t>CSL_ARCH_LIB</t>
        </is>
      </c>
      <c r="B4" s="3" t="n">
        <v>0</v>
      </c>
      <c r="C4" s="3" t="n">
        <v>0</v>
      </c>
      <c r="D4" s="3" t="n">
        <v>5</v>
      </c>
      <c r="E4" s="11" t="n">
        <v>1</v>
      </c>
      <c r="F4" s="3" t="n">
        <v>1</v>
      </c>
      <c r="G4" s="3" t="n">
        <v>1</v>
      </c>
      <c r="H4" s="3" t="n">
        <v>3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</row>
    <row r="5">
      <c r="A5" s="10" t="inlineStr">
        <is>
          <t>CSL_SOC_LIB</t>
        </is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</row>
    <row r="6">
      <c r="A6" s="10" t="inlineStr">
        <is>
          <t>CSL_GPIO_LIB</t>
        </is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</row>
    <row r="7">
      <c r="A7" s="10" t="inlineStr">
        <is>
          <t>CSL_UART_LIB</t>
        </is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</row>
    <row r="8">
      <c r="A8" s="10" t="inlineStr">
        <is>
          <t>CSL_GPMC_LIB</t>
        </is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</row>
    <row r="9">
      <c r="A9" s="10" t="inlineStr">
        <is>
          <t>CSL_ADC_LIB</t>
        </is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</row>
    <row r="10">
      <c r="A10" s="10" t="inlineStr">
        <is>
          <t>CSL_I2C_LIB</t>
        </is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</row>
    <row r="11">
      <c r="A11" s="10" t="inlineStr">
        <is>
          <t>CSL_MAILBOX_LIB</t>
        </is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</row>
    <row r="12">
      <c r="A12" s="10" t="inlineStr">
        <is>
          <t>CSL_MCASP_LIB</t>
        </is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</row>
    <row r="13">
      <c r="A13" s="10" t="inlineStr">
        <is>
          <t>CSL_MCSPI_LIB</t>
        </is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</row>
    <row r="14">
      <c r="A14" s="10" t="inlineStr">
        <is>
          <t>CSL_RTI_LIB</t>
        </is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</row>
    <row r="15">
      <c r="A15" s="10" t="inlineStr">
        <is>
          <t>CSL_WDT_LIB</t>
        </is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</row>
    <row r="16">
      <c r="A16" s="10" t="inlineStr">
        <is>
          <t>CSL_TIMER_LIB</t>
        </is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</row>
    <row r="17">
      <c r="A17" s="10" t="inlineStr">
        <is>
          <t>CSL_INCLUDE_LIB</t>
        </is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</row>
    <row r="18">
      <c r="A18" s="10" t="inlineStr">
        <is>
          <t>CSL_MCAN_LIB</t>
        </is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</row>
    <row r="19">
      <c r="A19" s="10" t="inlineStr">
        <is>
          <t>CSL_ECC_AGGR_LIB</t>
        </is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</row>
    <row r="20">
      <c r="A20" s="10" t="inlineStr">
        <is>
          <t>CSL_EMIF_LIB</t>
        </is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</row>
    <row r="21">
      <c r="A21" s="10" t="inlineStr">
        <is>
          <t>CSL_PROXY_LIB</t>
        </is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</row>
    <row r="22">
      <c r="A22" s="10" t="inlineStr">
        <is>
          <t>CSL_PSILCFG_LIB</t>
        </is>
      </c>
      <c r="B22" s="3" t="n">
        <v>0</v>
      </c>
      <c r="C22" s="3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</row>
    <row r="23">
      <c r="A23" s="10" t="inlineStr">
        <is>
          <t>CSL_PVU_LIB</t>
        </is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</row>
    <row r="24">
      <c r="A24" s="10" t="inlineStr">
        <is>
          <t>CSL_RAT_LIB</t>
        </is>
      </c>
      <c r="B24" s="3" t="n">
        <v>0</v>
      </c>
      <c r="C24" s="3" t="n">
        <v>0</v>
      </c>
      <c r="D24" s="3" t="n">
        <v>4</v>
      </c>
      <c r="E24" s="3" t="n">
        <v>0</v>
      </c>
      <c r="F24" s="3" t="n">
        <v>0</v>
      </c>
      <c r="G24" s="3" t="n">
        <v>0</v>
      </c>
      <c r="H24" s="3" t="n">
        <v>4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</row>
    <row r="25">
      <c r="A25" s="10" t="inlineStr">
        <is>
          <t>CSL_RINGACC_LIB</t>
        </is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</row>
    <row r="26">
      <c r="A26" s="10" t="inlineStr">
        <is>
          <t>CSL_TMGR_LIB</t>
        </is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</row>
    <row r="27">
      <c r="A27" s="10" t="inlineStr">
        <is>
          <t>CSL_UDMAP_LIB</t>
        </is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</row>
    <row r="28">
      <c r="A28" s="10" t="inlineStr">
        <is>
          <t>CSL_MMC_LIB</t>
        </is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</row>
    <row r="29">
      <c r="A29" s="10" t="inlineStr">
        <is>
          <t>CSL_CAL_LIB</t>
        </is>
      </c>
      <c r="B29" s="3" t="n">
        <v>0</v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</row>
    <row r="30">
      <c r="A30" s="10" t="inlineStr">
        <is>
          <t>CSL_CPTS_LIB</t>
        </is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</row>
    <row r="31">
      <c r="A31" s="10" t="inlineStr">
        <is>
          <t>CSL_ESM_LIB</t>
        </is>
      </c>
      <c r="B31" s="3" t="n">
        <v>0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</row>
    <row r="32">
      <c r="A32" s="10" t="inlineStr">
        <is>
          <t>CSL_INTAGGR_LIB</t>
        </is>
      </c>
      <c r="B32" s="3" t="n">
        <v>0</v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</row>
    <row r="33">
      <c r="A33" s="10" t="inlineStr">
        <is>
          <t>CSL_INTR_ROUTER_LIB</t>
        </is>
      </c>
      <c r="B33" s="3" t="n">
        <v>0</v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</row>
    <row r="34">
      <c r="A34" s="10" t="inlineStr">
        <is>
          <t>CSL_SEC_PROXY_LIB</t>
        </is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</row>
    <row r="35">
      <c r="A35" s="10" t="inlineStr">
        <is>
          <t>CSL_SERDES_LIB</t>
        </is>
      </c>
      <c r="B35" s="3" t="n">
        <v>0</v>
      </c>
      <c r="C35" s="3" t="n">
        <v>0</v>
      </c>
      <c r="D35" s="3" t="n">
        <v>17</v>
      </c>
      <c r="E35" s="3" t="n">
        <v>0</v>
      </c>
      <c r="F35" s="3" t="n">
        <v>0</v>
      </c>
      <c r="G35" s="3" t="n">
        <v>0</v>
      </c>
      <c r="H35" s="3" t="n">
        <v>17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</row>
    <row r="36">
      <c r="A36" s="10" t="inlineStr">
        <is>
          <t>UDMA_LIB</t>
        </is>
      </c>
      <c r="B36" s="3" t="n">
        <v>0</v>
      </c>
      <c r="C36" s="3" t="n">
        <v>0</v>
      </c>
      <c r="D36" s="3" t="n">
        <v>3</v>
      </c>
      <c r="E36" s="11" t="n">
        <v>2</v>
      </c>
      <c r="F36" s="3" t="n">
        <v>2</v>
      </c>
      <c r="G36" s="3" t="n">
        <v>0</v>
      </c>
      <c r="H36" s="3" t="n">
        <v>1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</row>
    <row r="37">
      <c r="A37" s="10" t="inlineStr">
        <is>
          <t>CSL_DSS_LIB</t>
        </is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</row>
    <row r="38">
      <c r="A38" s="10" t="inlineStr">
        <is>
          <t>CSL_DRU_LIB</t>
        </is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</row>
    <row r="39">
      <c r="A39" s="10" t="inlineStr">
        <is>
          <t>BOARD_LIB</t>
        </is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</row>
    <row r="40">
      <c r="A40" s="10" t="inlineStr">
        <is>
          <t>FVID2_LIB</t>
        </is>
      </c>
      <c r="B40" s="3" t="n">
        <v>0</v>
      </c>
      <c r="C40" s="3" t="n">
        <v>0</v>
      </c>
      <c r="D40" s="3" t="n">
        <v>33</v>
      </c>
      <c r="E40" s="3" t="n">
        <v>0</v>
      </c>
      <c r="F40" s="3" t="n">
        <v>0</v>
      </c>
      <c r="G40" s="3" t="n">
        <v>0</v>
      </c>
      <c r="H40" s="3" t="n">
        <v>33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</row>
    <row r="41">
      <c r="A41" s="10" t="inlineStr">
        <is>
          <t>SCICLIENT_LIB</t>
        </is>
      </c>
      <c r="B41" s="3" t="n">
        <v>0</v>
      </c>
      <c r="C41" s="3" t="n">
        <v>0</v>
      </c>
      <c r="D41" s="3" t="n">
        <v>6</v>
      </c>
      <c r="E41" s="3" t="n">
        <v>0</v>
      </c>
      <c r="F41" s="3" t="n">
        <v>0</v>
      </c>
      <c r="G41" s="3" t="n">
        <v>0</v>
      </c>
      <c r="H41" s="3" t="n">
        <v>6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</row>
    <row r="42">
      <c r="A42" s="10" t="inlineStr">
        <is>
          <t>OSAL_LIB</t>
        </is>
      </c>
      <c r="B42" s="3" t="n">
        <v>0</v>
      </c>
      <c r="C42" s="3" t="n">
        <v>0</v>
      </c>
      <c r="D42" s="3" t="n">
        <v>33</v>
      </c>
      <c r="E42" s="11" t="n">
        <v>1</v>
      </c>
      <c r="F42" s="3" t="n">
        <v>1</v>
      </c>
      <c r="G42" s="3" t="n">
        <v>26</v>
      </c>
      <c r="H42" s="3" t="n">
        <v>6</v>
      </c>
      <c r="I42" s="3" t="n">
        <v>0</v>
      </c>
      <c r="J42" s="3" t="n">
        <v>0</v>
      </c>
      <c r="K42" s="3" t="n">
        <v>0</v>
      </c>
      <c r="L42" s="3" t="n">
        <v>0</v>
      </c>
      <c r="M42" s="3" t="n">
        <v>0</v>
      </c>
    </row>
    <row r="43">
      <c r="A43" s="10" t="inlineStr">
        <is>
          <t>UART_LIB</t>
        </is>
      </c>
      <c r="B43" s="3" t="n">
        <v>0</v>
      </c>
      <c r="C43" s="3" t="n">
        <v>0</v>
      </c>
      <c r="D43" s="3" t="n">
        <v>2</v>
      </c>
      <c r="E43" s="3" t="n">
        <v>0</v>
      </c>
      <c r="F43" s="3" t="n">
        <v>0</v>
      </c>
      <c r="G43" s="3" t="n">
        <v>0</v>
      </c>
      <c r="H43" s="3" t="n">
        <v>2</v>
      </c>
      <c r="I43" s="3" t="n">
        <v>0</v>
      </c>
      <c r="J43" s="3" t="n">
        <v>0</v>
      </c>
      <c r="K43" s="3" t="n">
        <v>0</v>
      </c>
      <c r="L43" s="3" t="n">
        <v>0</v>
      </c>
      <c r="M43" s="3" t="n">
        <v>0</v>
      </c>
    </row>
    <row r="44">
      <c r="A44" s="10" t="inlineStr">
        <is>
          <t>CSL_CLEC_LIB</t>
        </is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</row>
    <row r="45">
      <c r="A45" s="10" t="inlineStr">
        <is>
          <t>CSL_OSPI_LIB</t>
        </is>
      </c>
      <c r="B45" s="3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</row>
    <row r="46">
      <c r="A46" s="10" t="inlineStr">
        <is>
          <t>SBL_LIB</t>
        </is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</row>
    <row r="47">
      <c r="A47" s="10" t="inlineStr">
        <is>
          <t>I2C_LIB</t>
        </is>
      </c>
      <c r="B47" s="3" t="n">
        <v>0</v>
      </c>
      <c r="C47" s="3" t="n">
        <v>0</v>
      </c>
      <c r="D47" s="3" t="n">
        <v>12</v>
      </c>
      <c r="E47" s="3" t="n">
        <v>0</v>
      </c>
      <c r="F47" s="3" t="n">
        <v>0</v>
      </c>
      <c r="G47" s="3" t="n">
        <v>12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</row>
    <row r="48">
      <c r="A48" s="10" t="inlineStr">
        <is>
          <t>PM_LIB</t>
        </is>
      </c>
      <c r="B48" s="3" t="n">
        <v>0</v>
      </c>
      <c r="C48" s="3" t="n">
        <v>0</v>
      </c>
      <c r="D48" s="3" t="n">
        <v>6</v>
      </c>
      <c r="E48" s="3" t="n">
        <v>0</v>
      </c>
      <c r="F48" s="3" t="n">
        <v>0</v>
      </c>
      <c r="G48" s="3" t="n">
        <v>0</v>
      </c>
      <c r="H48" s="3" t="n">
        <v>6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</row>
    <row r="49">
      <c r="A49" s="10" t="inlineStr">
        <is>
          <t>SPI_LIB</t>
        </is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</row>
    <row r="50">
      <c r="A50" s="10" t="inlineStr">
        <is>
          <t>VHWA_LIB</t>
        </is>
      </c>
      <c r="B50" s="3" t="n">
        <v>0</v>
      </c>
      <c r="C50" s="3" t="n">
        <v>0</v>
      </c>
      <c r="D50" s="3" t="n">
        <v>24</v>
      </c>
      <c r="E50" s="11" t="n">
        <v>7</v>
      </c>
      <c r="F50" s="3" t="n">
        <v>7</v>
      </c>
      <c r="G50" s="3" t="n">
        <v>13</v>
      </c>
      <c r="H50" s="3" t="n">
        <v>4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</row>
    <row r="51">
      <c r="A51" s="10" t="inlineStr">
        <is>
          <t>CSL_ALE_LIB</t>
        </is>
      </c>
      <c r="B51" s="3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</row>
    <row r="52">
      <c r="A52" s="10" t="inlineStr">
        <is>
          <t>CSL_CPSW_LIB</t>
        </is>
      </c>
      <c r="B52" s="3" t="n">
        <v>0</v>
      </c>
      <c r="C52" s="3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</row>
    <row r="53">
      <c r="A53" s="10" t="inlineStr">
        <is>
          <t>CSL_CSIRX_LIB</t>
        </is>
      </c>
      <c r="B53" s="3" t="n">
        <v>0</v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</row>
    <row r="54">
      <c r="A54" s="10" t="inlineStr">
        <is>
          <t>CSL_ELM_LIB</t>
        </is>
      </c>
      <c r="B54" s="3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</row>
    <row r="55">
      <c r="A55" s="10" t="inlineStr">
        <is>
          <t>CSL_FSS_LIB</t>
        </is>
      </c>
      <c r="B55" s="3" t="n">
        <v>0</v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</row>
    <row r="56">
      <c r="A56" s="10" t="inlineStr">
        <is>
          <t>CSL_LPDDR_LIB</t>
        </is>
      </c>
      <c r="B56" s="3" t="n">
        <v>0</v>
      </c>
      <c r="C56" s="3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3" t="n">
        <v>0</v>
      </c>
      <c r="M56" s="3" t="n">
        <v>0</v>
      </c>
    </row>
    <row r="57">
      <c r="A57" s="10" t="inlineStr">
        <is>
          <t>CSL_MDIO_LIB</t>
        </is>
      </c>
      <c r="B57" s="3" t="n">
        <v>0</v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3" t="n">
        <v>0</v>
      </c>
      <c r="K57" s="3" t="n">
        <v>0</v>
      </c>
      <c r="L57" s="3" t="n">
        <v>0</v>
      </c>
      <c r="M57" s="3" t="n">
        <v>0</v>
      </c>
    </row>
    <row r="58">
      <c r="A58" s="10" t="inlineStr">
        <is>
          <t>CSL_XGE_LIB</t>
        </is>
      </c>
      <c r="B58" s="3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0</v>
      </c>
    </row>
    <row r="59">
      <c r="A59" s="10" t="inlineStr">
        <is>
          <t>IPC_LIB</t>
        </is>
      </c>
      <c r="B59" s="3" t="n">
        <v>0</v>
      </c>
      <c r="C59" s="3" t="n">
        <v>0</v>
      </c>
      <c r="D59" s="3" t="n">
        <v>2</v>
      </c>
      <c r="E59" s="3" t="n">
        <v>0</v>
      </c>
      <c r="F59" s="3" t="n">
        <v>0</v>
      </c>
      <c r="G59" s="3" t="n">
        <v>0</v>
      </c>
      <c r="H59" s="3" t="n">
        <v>2</v>
      </c>
      <c r="I59" s="3" t="n">
        <v>0</v>
      </c>
      <c r="J59" s="3" t="n">
        <v>0</v>
      </c>
      <c r="K59" s="3" t="n">
        <v>0</v>
      </c>
      <c r="L59" s="3" t="n">
        <v>0</v>
      </c>
      <c r="M59" s="3" t="n">
        <v>0</v>
      </c>
    </row>
    <row r="60">
      <c r="A60" s="10" t="inlineStr">
        <is>
          <t>CSIRX_LIB</t>
        </is>
      </c>
      <c r="B60" s="3" t="n">
        <v>0</v>
      </c>
      <c r="C60" s="3" t="n">
        <v>0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</row>
    <row r="61">
      <c r="A61" s="10" t="inlineStr">
        <is>
          <t>DSS_LIB</t>
        </is>
      </c>
      <c r="B61" s="3" t="n">
        <v>0</v>
      </c>
      <c r="C61" s="3" t="n">
        <v>0</v>
      </c>
      <c r="D61" s="3" t="n">
        <v>23</v>
      </c>
      <c r="E61" s="3" t="n">
        <v>0</v>
      </c>
      <c r="F61" s="3" t="n">
        <v>0</v>
      </c>
      <c r="G61" s="3" t="n">
        <v>14</v>
      </c>
      <c r="H61" s="3" t="n">
        <v>9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</row>
    <row r="62">
      <c r="A62" s="10" t="inlineStr">
        <is>
          <t>GPIO_LIB</t>
        </is>
      </c>
      <c r="B62" s="3" t="n">
        <v>0</v>
      </c>
      <c r="C62" s="3" t="n">
        <v>0</v>
      </c>
      <c r="D62" s="3" t="n">
        <v>7</v>
      </c>
      <c r="E62" s="3" t="n">
        <v>0</v>
      </c>
      <c r="F62" s="3" t="n">
        <v>0</v>
      </c>
      <c r="G62" s="3" t="n">
        <v>0</v>
      </c>
      <c r="H62" s="3" t="n">
        <v>7</v>
      </c>
      <c r="I62" s="3" t="n">
        <v>0</v>
      </c>
      <c r="J62" s="3" t="n">
        <v>0</v>
      </c>
      <c r="K62" s="3" t="n">
        <v>0</v>
      </c>
      <c r="L62" s="3" t="n">
        <v>0</v>
      </c>
      <c r="M62" s="3" t="n">
        <v>0</v>
      </c>
    </row>
    <row r="63">
      <c r="A63" s="10" t="inlineStr">
        <is>
          <t>MMCSD_LIB</t>
        </is>
      </c>
      <c r="B63" s="3" t="n">
        <v>0</v>
      </c>
      <c r="C63" s="3" t="n">
        <v>0</v>
      </c>
      <c r="D63" s="3" t="n">
        <v>0</v>
      </c>
      <c r="E63" s="3" t="n">
        <v>0</v>
      </c>
      <c r="F63" s="3" t="n">
        <v>0</v>
      </c>
      <c r="G63" s="3" t="n">
        <v>0</v>
      </c>
      <c r="H63" s="3" t="n">
        <v>0</v>
      </c>
      <c r="I63" s="3" t="n">
        <v>0</v>
      </c>
      <c r="J63" s="3" t="n">
        <v>0</v>
      </c>
      <c r="K63" s="3" t="n">
        <v>0</v>
      </c>
      <c r="L63" s="3" t="n">
        <v>0</v>
      </c>
      <c r="M63" s="3" t="n">
        <v>0</v>
      </c>
    </row>
    <row r="64">
      <c r="A64" s="10" t="inlineStr">
        <is>
          <t>MCASP_LIB</t>
        </is>
      </c>
      <c r="B64" s="3" t="n">
        <v>0</v>
      </c>
      <c r="C64" s="3" t="n">
        <v>0</v>
      </c>
      <c r="D64" s="3" t="n">
        <v>0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  <c r="K64" s="3" t="n">
        <v>0</v>
      </c>
      <c r="L64" s="3" t="n">
        <v>0</v>
      </c>
      <c r="M64" s="3" t="n">
        <v>0</v>
      </c>
    </row>
    <row r="65">
      <c r="A65" s="10" t="inlineStr">
        <is>
          <t>UDMA_DMAUTILS_LIB</t>
        </is>
      </c>
      <c r="B65" s="3" t="n">
        <v>0</v>
      </c>
      <c r="C65" s="3" t="n">
        <v>0</v>
      </c>
      <c r="D65" s="3" t="n">
        <v>0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  <c r="K65" s="3" t="n">
        <v>0</v>
      </c>
      <c r="L65" s="3" t="n">
        <v>0</v>
      </c>
      <c r="M65" s="3" t="n">
        <v>0</v>
      </c>
    </row>
    <row r="66">
      <c r="A66" s="10" t="inlineStr">
        <is>
          <t>FATFS_LIB</t>
        </is>
      </c>
      <c r="B66" s="3" t="n">
        <v>0</v>
      </c>
      <c r="C66" s="3" t="n">
        <v>0</v>
      </c>
      <c r="D66" s="3" t="n">
        <v>10</v>
      </c>
      <c r="E66" s="3" t="n">
        <v>0</v>
      </c>
      <c r="F66" s="3" t="n">
        <v>0</v>
      </c>
      <c r="G66" s="3" t="n">
        <v>10</v>
      </c>
      <c r="H66" s="3" t="n">
        <v>0</v>
      </c>
      <c r="I66" s="3" t="n">
        <v>0</v>
      </c>
      <c r="J66" s="3" t="n">
        <v>0</v>
      </c>
      <c r="K66" s="3" t="n">
        <v>0</v>
      </c>
      <c r="L66" s="3" t="n">
        <v>0</v>
      </c>
      <c r="M66" s="3" t="n">
        <v>0</v>
      </c>
    </row>
    <row r="67">
      <c r="A67" s="10" t="inlineStr">
        <is>
          <t>CSL_CBASS_LIB</t>
        </is>
      </c>
      <c r="B67" s="3" t="n">
        <v>0</v>
      </c>
      <c r="C67" s="3" t="n">
        <v>0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  <c r="K67" s="3" t="n">
        <v>0</v>
      </c>
      <c r="L67" s="3" t="n">
        <v>0</v>
      </c>
      <c r="M67" s="3" t="n">
        <v>0</v>
      </c>
    </row>
    <row r="68">
      <c r="A68" s="10" t="inlineStr">
        <is>
          <t>CSL_CHIP_LIB</t>
        </is>
      </c>
      <c r="B68" s="3" t="n">
        <v>0</v>
      </c>
      <c r="C68" s="3" t="n">
        <v>0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3" t="n">
        <v>0</v>
      </c>
      <c r="J68" s="3" t="n">
        <v>0</v>
      </c>
      <c r="K68" s="3" t="n">
        <v>0</v>
      </c>
      <c r="L68" s="3" t="n">
        <v>0</v>
      </c>
      <c r="M68" s="3" t="n">
        <v>0</v>
      </c>
    </row>
    <row r="69">
      <c r="A69" s="10" t="inlineStr">
        <is>
          <t>CSL_CSITX_LIB</t>
        </is>
      </c>
      <c r="B69" s="3" t="n">
        <v>0</v>
      </c>
      <c r="C69" s="3" t="n">
        <v>0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  <c r="K69" s="3" t="n">
        <v>0</v>
      </c>
      <c r="L69" s="3" t="n">
        <v>0</v>
      </c>
      <c r="M69" s="3" t="n">
        <v>0</v>
      </c>
    </row>
    <row r="70">
      <c r="A70" s="10" t="inlineStr">
        <is>
          <t>CSL_CTSET2_LIB</t>
        </is>
      </c>
      <c r="B70" s="3" t="n">
        <v>0</v>
      </c>
      <c r="C70" s="3" t="n">
        <v>0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  <c r="K70" s="3" t="n">
        <v>0</v>
      </c>
      <c r="L70" s="3" t="n">
        <v>0</v>
      </c>
      <c r="M70" s="3" t="n">
        <v>0</v>
      </c>
    </row>
    <row r="71">
      <c r="A71" s="10" t="inlineStr">
        <is>
          <t>CSL_EPWM_LIB</t>
        </is>
      </c>
      <c r="B71" s="3" t="n">
        <v>0</v>
      </c>
      <c r="C71" s="3" t="n">
        <v>0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  <c r="K71" s="3" t="n">
        <v>0</v>
      </c>
      <c r="L71" s="3" t="n">
        <v>0</v>
      </c>
      <c r="M71" s="3" t="n">
        <v>0</v>
      </c>
    </row>
    <row r="72">
      <c r="A72" s="10" t="inlineStr">
        <is>
          <t>CSL_HTS_LIB</t>
        </is>
      </c>
      <c r="B72" s="3" t="n">
        <v>0</v>
      </c>
      <c r="C72" s="3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0</v>
      </c>
      <c r="I72" s="3" t="n">
        <v>0</v>
      </c>
      <c r="J72" s="3" t="n">
        <v>0</v>
      </c>
      <c r="K72" s="3" t="n">
        <v>0</v>
      </c>
      <c r="L72" s="3" t="n">
        <v>0</v>
      </c>
      <c r="M72" s="3" t="n">
        <v>0</v>
      </c>
    </row>
    <row r="73">
      <c r="A73" s="10" t="inlineStr">
        <is>
          <t>CSL_ICSS_LIB</t>
        </is>
      </c>
      <c r="B73" s="3" t="n">
        <v>0</v>
      </c>
      <c r="C73" s="3" t="n">
        <v>0</v>
      </c>
      <c r="D73" s="3" t="n">
        <v>0</v>
      </c>
      <c r="E73" s="3" t="n">
        <v>0</v>
      </c>
      <c r="F73" s="3" t="n">
        <v>0</v>
      </c>
      <c r="G73" s="3" t="n">
        <v>0</v>
      </c>
      <c r="H73" s="3" t="n">
        <v>0</v>
      </c>
      <c r="I73" s="3" t="n">
        <v>0</v>
      </c>
      <c r="J73" s="3" t="n">
        <v>0</v>
      </c>
      <c r="K73" s="3" t="n">
        <v>0</v>
      </c>
      <c r="L73" s="3" t="n">
        <v>0</v>
      </c>
      <c r="M73" s="3" t="n">
        <v>0</v>
      </c>
    </row>
    <row r="74">
      <c r="A74" s="10" t="inlineStr">
        <is>
          <t>CSL_NAVSS_LIB</t>
        </is>
      </c>
      <c r="B74" s="3" t="n">
        <v>0</v>
      </c>
      <c r="C74" s="3" t="n">
        <v>0</v>
      </c>
      <c r="D74" s="3" t="n">
        <v>0</v>
      </c>
      <c r="E74" s="3" t="n">
        <v>0</v>
      </c>
      <c r="F74" s="3" t="n">
        <v>0</v>
      </c>
      <c r="G74" s="3" t="n">
        <v>0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0</v>
      </c>
      <c r="M74" s="3" t="n">
        <v>0</v>
      </c>
    </row>
    <row r="75">
      <c r="A75" s="10" t="inlineStr">
        <is>
          <t>ENET_LIB</t>
        </is>
      </c>
      <c r="B75" s="3" t="n">
        <v>0</v>
      </c>
      <c r="C75" s="3" t="n">
        <v>0</v>
      </c>
      <c r="D75" s="3" t="n">
        <v>154</v>
      </c>
      <c r="E75" s="3" t="n">
        <v>0</v>
      </c>
      <c r="F75" s="3" t="n">
        <v>0</v>
      </c>
      <c r="G75" s="3" t="n">
        <v>0</v>
      </c>
      <c r="H75" s="3" t="n">
        <v>154</v>
      </c>
      <c r="I75" s="3" t="n">
        <v>0</v>
      </c>
      <c r="J75" s="3" t="n">
        <v>0</v>
      </c>
      <c r="K75" s="3" t="n">
        <v>0</v>
      </c>
      <c r="L75" s="3" t="n">
        <v>0</v>
      </c>
      <c r="M75" s="3" t="n">
        <v>0</v>
      </c>
    </row>
    <row r="76">
      <c r="A76" s="10" t="inlineStr">
        <is>
          <t>CSL_ARM_GIC_LIB</t>
        </is>
      </c>
      <c r="B76" s="3" t="n">
        <v>0</v>
      </c>
      <c r="C76" s="3" t="n">
        <v>0</v>
      </c>
      <c r="D76" s="3" t="n">
        <v>0</v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0</v>
      </c>
      <c r="J76" s="3" t="n">
        <v>0</v>
      </c>
      <c r="K76" s="3" t="n">
        <v>0</v>
      </c>
      <c r="L76" s="3" t="n">
        <v>0</v>
      </c>
      <c r="M76" s="3" t="n">
        <v>0</v>
      </c>
    </row>
    <row r="77">
      <c r="A77" s="10" t="inlineStr">
        <is>
          <t>CSL_CGEM_LIB</t>
        </is>
      </c>
      <c r="B77" s="3" t="n">
        <v>0</v>
      </c>
      <c r="C77" s="3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  <c r="K77" s="3" t="n">
        <v>0</v>
      </c>
      <c r="L77" s="3" t="n">
        <v>0</v>
      </c>
      <c r="M77" s="3" t="n">
        <v>0</v>
      </c>
    </row>
    <row r="78">
      <c r="A78" s="10" t="inlineStr">
        <is>
          <t>CSL_VPAC_LIB</t>
        </is>
      </c>
      <c r="B78" s="3" t="n">
        <v>0</v>
      </c>
      <c r="C78" s="3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3" t="n">
        <v>0</v>
      </c>
      <c r="L78" s="3" t="n">
        <v>0</v>
      </c>
      <c r="M78" s="3" t="n">
        <v>0</v>
      </c>
    </row>
    <row r="79">
      <c r="A79" s="10" t="inlineStr">
        <is>
          <t>CSL_HYPERBUS_LIB</t>
        </is>
      </c>
      <c r="B79" s="3" t="n">
        <v>0</v>
      </c>
      <c r="C79" s="3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3" t="n">
        <v>0</v>
      </c>
      <c r="L79" s="3" t="n">
        <v>0</v>
      </c>
      <c r="M79" s="3" t="n">
        <v>0</v>
      </c>
    </row>
    <row r="80">
      <c r="A80" s="10" t="inlineStr">
        <is>
          <t>CSL_LSE_LIB</t>
        </is>
      </c>
      <c r="B80" s="3" t="n">
        <v>0</v>
      </c>
      <c r="C80" s="3" t="n">
        <v>0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  <c r="K80" s="3" t="n">
        <v>0</v>
      </c>
      <c r="L80" s="3" t="n">
        <v>0</v>
      </c>
      <c r="M80" s="3" t="n">
        <v>0</v>
      </c>
    </row>
    <row r="81">
      <c r="A81" s="10" t="inlineStr">
        <is>
          <t>CSL_PCIE_LIB</t>
        </is>
      </c>
      <c r="B81" s="3" t="n">
        <v>0</v>
      </c>
      <c r="C81" s="3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0</v>
      </c>
      <c r="M81" s="3" t="n">
        <v>0</v>
      </c>
    </row>
    <row r="82">
      <c r="A82" s="10" t="inlineStr">
        <is>
          <t>CSL_SPINLOCK_LIB</t>
        </is>
      </c>
      <c r="B82" s="3" t="n">
        <v>0</v>
      </c>
      <c r="C82" s="3" t="n">
        <v>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0</v>
      </c>
      <c r="I82" s="3" t="n">
        <v>0</v>
      </c>
      <c r="J82" s="3" t="n">
        <v>0</v>
      </c>
      <c r="K82" s="3" t="n">
        <v>0</v>
      </c>
      <c r="L82" s="3" t="n">
        <v>0</v>
      </c>
      <c r="M82" s="3" t="n">
        <v>0</v>
      </c>
    </row>
    <row r="83">
      <c r="A83" s="10" t="inlineStr">
        <is>
          <t>CSL_VPFE_LIB</t>
        </is>
      </c>
      <c r="B83" s="3" t="n">
        <v>0</v>
      </c>
      <c r="C83" s="3" t="n">
        <v>0</v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0</v>
      </c>
      <c r="K83" s="3" t="n">
        <v>0</v>
      </c>
      <c r="L83" s="3" t="n">
        <v>0</v>
      </c>
      <c r="M83" s="3" t="n">
        <v>0</v>
      </c>
    </row>
    <row r="84">
      <c r="A84" s="10" t="inlineStr">
        <is>
          <t>CSL_VTM_LIB</t>
        </is>
      </c>
      <c r="B84" s="3" t="n">
        <v>0</v>
      </c>
      <c r="C84" s="3" t="n">
        <v>0</v>
      </c>
      <c r="D84" s="3" t="n">
        <v>15</v>
      </c>
      <c r="E84" s="3" t="n">
        <v>0</v>
      </c>
      <c r="F84" s="3" t="n">
        <v>0</v>
      </c>
      <c r="G84" s="3" t="n">
        <v>0</v>
      </c>
      <c r="H84" s="3" t="n">
        <v>15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0</v>
      </c>
    </row>
    <row r="85">
      <c r="A85" s="10" t="inlineStr">
        <is>
          <t>CSITX_LIB</t>
        </is>
      </c>
      <c r="B85" s="3" t="n">
        <v>0</v>
      </c>
      <c r="C85" s="3" t="n">
        <v>0</v>
      </c>
      <c r="D85" s="3" t="n">
        <v>3</v>
      </c>
      <c r="E85" s="3" t="n">
        <v>0</v>
      </c>
      <c r="F85" s="3" t="n">
        <v>0</v>
      </c>
      <c r="G85" s="3" t="n">
        <v>0</v>
      </c>
      <c r="H85" s="3" t="n">
        <v>3</v>
      </c>
      <c r="I85" s="3" t="n">
        <v>0</v>
      </c>
      <c r="J85" s="3" t="n">
        <v>0</v>
      </c>
      <c r="K85" s="3" t="n">
        <v>0</v>
      </c>
      <c r="L85" s="3" t="n">
        <v>0</v>
      </c>
      <c r="M85" s="3" t="n">
        <v>0</v>
      </c>
    </row>
    <row r="86">
      <c r="A86" s="10" t="inlineStr">
        <is>
          <t>PMIC_LIB</t>
        </is>
      </c>
      <c r="B86" s="3" t="n">
        <v>0</v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</row>
    <row r="87">
      <c r="A87" s="10" t="inlineStr">
        <is>
          <t>EMAC_LIB</t>
        </is>
      </c>
      <c r="B87" s="3" t="n">
        <v>0</v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n">
        <v>0</v>
      </c>
      <c r="L87" s="3" t="n">
        <v>0</v>
      </c>
      <c r="M87" s="3" t="n">
        <v>0</v>
      </c>
    </row>
    <row r="88">
      <c r="A88" s="10" t="inlineStr">
        <is>
          <t>PCIE_LIB</t>
        </is>
      </c>
      <c r="B88" s="3" t="n">
        <v>0</v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</row>
    <row r="89">
      <c r="A89" s="10" t="inlineStr">
        <is>
          <t>PRUSS_LIB</t>
        </is>
      </c>
      <c r="B89" s="3" t="n">
        <v>0</v>
      </c>
      <c r="C89" s="3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</v>
      </c>
      <c r="L89" s="3" t="n">
        <v>0</v>
      </c>
      <c r="M89" s="3" t="n">
        <v>0</v>
      </c>
    </row>
    <row r="90">
      <c r="A90" s="10" t="inlineStr">
        <is>
          <t>USB_LIB</t>
        </is>
      </c>
      <c r="B90" s="3" t="n">
        <v>0</v>
      </c>
      <c r="C90" s="3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3" t="n">
        <v>0</v>
      </c>
      <c r="L90" s="3" t="n">
        <v>0</v>
      </c>
      <c r="M90" s="3" t="n">
        <v>0</v>
      </c>
    </row>
    <row r="91">
      <c r="A91" s="10" t="inlineStr">
        <is>
          <t>CSL_DMPAC_LIB</t>
        </is>
      </c>
      <c r="B91" s="3" t="n">
        <v>0</v>
      </c>
      <c r="C91" s="3" t="n">
        <v>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  <c r="K91" s="3" t="n">
        <v>0</v>
      </c>
      <c r="L91" s="3" t="n">
        <v>0</v>
      </c>
      <c r="M91" s="3" t="n">
        <v>0</v>
      </c>
    </row>
    <row r="92">
      <c r="A92" s="10" t="inlineStr">
        <is>
          <t>CSL_ECAP_LIB</t>
        </is>
      </c>
      <c r="B92" s="3" t="n">
        <v>0</v>
      </c>
      <c r="C92" s="3" t="n">
        <v>0</v>
      </c>
      <c r="D92" s="3" t="n">
        <v>0</v>
      </c>
      <c r="E92" s="3" t="n">
        <v>0</v>
      </c>
      <c r="F92" s="3" t="n">
        <v>0</v>
      </c>
      <c r="G92" s="3" t="n">
        <v>0</v>
      </c>
      <c r="H92" s="3" t="n">
        <v>0</v>
      </c>
      <c r="I92" s="3" t="n">
        <v>0</v>
      </c>
      <c r="J92" s="3" t="n">
        <v>0</v>
      </c>
      <c r="K92" s="3" t="n">
        <v>0</v>
      </c>
      <c r="L92" s="3" t="n">
        <v>0</v>
      </c>
      <c r="M92" s="3" t="n">
        <v>0</v>
      </c>
    </row>
    <row r="93">
      <c r="A93" s="10" t="inlineStr">
        <is>
          <t>CSL_EMAC_LIB</t>
        </is>
      </c>
      <c r="B93" s="3" t="n">
        <v>0</v>
      </c>
      <c r="C93" s="3" t="n">
        <v>0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</row>
    <row r="94">
      <c r="A94" s="10" t="inlineStr">
        <is>
          <t>CSL_LBIST_LIB</t>
        </is>
      </c>
      <c r="B94" s="3" t="n">
        <v>0</v>
      </c>
      <c r="C94" s="3" t="n">
        <v>0</v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</row>
    <row r="95">
      <c r="A95" s="10" t="inlineStr">
        <is>
          <t>CSL_PBIST_LIB</t>
        </is>
      </c>
      <c r="B95" s="3" t="n">
        <v>0</v>
      </c>
      <c r="C95" s="3" t="n">
        <v>0</v>
      </c>
      <c r="D95" s="3" t="n">
        <v>0</v>
      </c>
      <c r="E95" s="3" t="n">
        <v>0</v>
      </c>
      <c r="F95" s="3" t="n">
        <v>0</v>
      </c>
      <c r="G95" s="3" t="n">
        <v>0</v>
      </c>
      <c r="H95" s="3" t="n">
        <v>0</v>
      </c>
      <c r="I95" s="3" t="n">
        <v>0</v>
      </c>
      <c r="J95" s="3" t="n">
        <v>0</v>
      </c>
      <c r="K95" s="3" t="n">
        <v>0</v>
      </c>
      <c r="L95" s="3" t="n">
        <v>0</v>
      </c>
      <c r="M95" s="3" t="n">
        <v>0</v>
      </c>
    </row>
    <row r="96">
      <c r="A96" s="10" t="inlineStr">
        <is>
          <t>CSL_SGMII_LIB</t>
        </is>
      </c>
      <c r="B96" s="3" t="n">
        <v>0</v>
      </c>
      <c r="C96" s="3" t="n">
        <v>0</v>
      </c>
      <c r="D96" s="3" t="n">
        <v>0</v>
      </c>
      <c r="E96" s="3" t="n">
        <v>0</v>
      </c>
      <c r="F96" s="3" t="n">
        <v>0</v>
      </c>
      <c r="G96" s="3" t="n">
        <v>0</v>
      </c>
      <c r="H96" s="3" t="n">
        <v>0</v>
      </c>
      <c r="I96" s="3" t="n">
        <v>0</v>
      </c>
      <c r="J96" s="3" t="n">
        <v>0</v>
      </c>
      <c r="K96" s="3" t="n">
        <v>0</v>
      </c>
      <c r="L96" s="3" t="n">
        <v>0</v>
      </c>
      <c r="M96" s="3" t="n">
        <v>0</v>
      </c>
    </row>
    <row r="97">
      <c r="A97" s="10" t="inlineStr">
        <is>
          <t>CSL_TOG_LIB</t>
        </is>
      </c>
      <c r="B97" s="3" t="n">
        <v>0</v>
      </c>
      <c r="C97" s="3" t="n">
        <v>0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  <c r="K97" s="3" t="n">
        <v>0</v>
      </c>
      <c r="L97" s="3" t="n">
        <v>0</v>
      </c>
      <c r="M97" s="3" t="n">
        <v>0</v>
      </c>
    </row>
    <row r="98">
      <c r="A98" s="10" t="inlineStr">
        <is>
          <t>CSL_USB_LIB</t>
        </is>
      </c>
      <c r="B98" s="3" t="n">
        <v>0</v>
      </c>
      <c r="C98" s="3" t="n">
        <v>0</v>
      </c>
      <c r="D98" s="3" t="n">
        <v>0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3" t="n">
        <v>0</v>
      </c>
      <c r="L98" s="3" t="n">
        <v>0</v>
      </c>
      <c r="M98" s="3" t="n">
        <v>0</v>
      </c>
    </row>
    <row r="99">
      <c r="A99" s="10" t="inlineStr">
        <is>
          <t>CAL_LIB</t>
        </is>
      </c>
      <c r="B99" s="3" t="n">
        <v>0</v>
      </c>
      <c r="C99" s="3" t="n">
        <v>0</v>
      </c>
      <c r="D99" s="3" t="n">
        <v>0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  <c r="K99" s="3" t="n">
        <v>0</v>
      </c>
      <c r="L99" s="3" t="n">
        <v>0</v>
      </c>
      <c r="M99" s="3" t="n">
        <v>0</v>
      </c>
    </row>
    <row r="100">
      <c r="A100" s="10" t="inlineStr">
        <is>
          <t>TRANSPORT_LIB</t>
        </is>
      </c>
      <c r="B100" s="3" t="n">
        <v>0</v>
      </c>
      <c r="C100" s="3" t="n">
        <v>0</v>
      </c>
      <c r="D100" s="3" t="n">
        <v>54</v>
      </c>
      <c r="E100" s="3" t="n">
        <v>0</v>
      </c>
      <c r="F100" s="3" t="n">
        <v>0</v>
      </c>
      <c r="G100" s="3" t="n">
        <v>50</v>
      </c>
      <c r="H100" s="3" t="n">
        <v>4</v>
      </c>
      <c r="I100" s="3" t="n">
        <v>0</v>
      </c>
      <c r="J100" s="3" t="n">
        <v>0</v>
      </c>
      <c r="K100" s="3" t="n">
        <v>0</v>
      </c>
      <c r="L100" s="3" t="n">
        <v>0</v>
      </c>
      <c r="M100" s="3" t="n">
        <v>0</v>
      </c>
    </row>
    <row r="101">
      <c r="A101" s="10" t="inlineStr">
        <is>
          <t>ICSS_EMAC_LIB</t>
        </is>
      </c>
      <c r="B101" s="3" t="n">
        <v>0</v>
      </c>
      <c r="C101" s="3" t="n">
        <v>0</v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</row>
    <row r="102">
      <c r="A102" s="10" t="inlineStr">
        <is>
          <t>SA_LIB</t>
        </is>
      </c>
      <c r="B102" s="3" t="n">
        <v>0</v>
      </c>
      <c r="C102" s="3" t="n">
        <v>0</v>
      </c>
      <c r="D102" s="3" t="n">
        <v>0</v>
      </c>
      <c r="E102" s="3" t="n">
        <v>0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0</v>
      </c>
      <c r="K102" s="3" t="n">
        <v>0</v>
      </c>
      <c r="L102" s="3" t="n">
        <v>0</v>
      </c>
      <c r="M102" s="3" t="n">
        <v>0</v>
      </c>
    </row>
    <row r="103">
      <c r="A103" s="10" t="inlineStr">
        <is>
          <t>DIAG_SERDES_LIB</t>
        </is>
      </c>
      <c r="B103" s="3" t="n">
        <v>0</v>
      </c>
      <c r="C103" s="3" t="n">
        <v>0</v>
      </c>
      <c r="D103" s="3" t="n">
        <v>0</v>
      </c>
      <c r="E103" s="3" t="n">
        <v>0</v>
      </c>
      <c r="F103" s="3" t="n">
        <v>0</v>
      </c>
      <c r="G103" s="3" t="n">
        <v>0</v>
      </c>
      <c r="H103" s="3" t="n">
        <v>0</v>
      </c>
      <c r="I103" s="3" t="n">
        <v>0</v>
      </c>
      <c r="J103" s="3" t="n">
        <v>0</v>
      </c>
      <c r="K103" s="3" t="n">
        <v>0</v>
      </c>
      <c r="L103" s="3" t="n">
        <v>0</v>
      </c>
      <c r="M103" s="3" t="n">
        <v>0</v>
      </c>
    </row>
    <row r="104">
      <c r="A104" s="10" t="inlineStr">
        <is>
          <t>DIAG_SDR_LIB</t>
        </is>
      </c>
      <c r="B104" s="3" t="n">
        <v>0</v>
      </c>
      <c r="C104" s="3" t="n">
        <v>0</v>
      </c>
      <c r="D104" s="3" t="n">
        <v>0</v>
      </c>
      <c r="E104" s="3" t="n">
        <v>0</v>
      </c>
      <c r="F104" s="3" t="n">
        <v>0</v>
      </c>
      <c r="G104" s="3" t="n">
        <v>0</v>
      </c>
      <c r="H104" s="3" t="n">
        <v>0</v>
      </c>
      <c r="I104" s="3" t="n">
        <v>0</v>
      </c>
      <c r="J104" s="3" t="n">
        <v>0</v>
      </c>
      <c r="K104" s="3" t="n">
        <v>0</v>
      </c>
      <c r="L104" s="3" t="n">
        <v>0</v>
      </c>
      <c r="M104" s="3" t="n">
        <v>0</v>
      </c>
    </row>
    <row r="105">
      <c r="A105" s="10" t="inlineStr">
        <is>
          <t>SCICLIENT_RM_PM_LIB</t>
        </is>
      </c>
      <c r="B105" s="3" t="n">
        <v>0</v>
      </c>
      <c r="C105" s="3" t="n">
        <v>0</v>
      </c>
      <c r="D105" s="3" t="n">
        <v>5</v>
      </c>
      <c r="E105" s="3" t="n">
        <v>0</v>
      </c>
      <c r="F105" s="3" t="n">
        <v>0</v>
      </c>
      <c r="G105" s="3" t="n">
        <v>0</v>
      </c>
      <c r="H105" s="3" t="n">
        <v>5</v>
      </c>
      <c r="I105" s="3" t="n">
        <v>0</v>
      </c>
      <c r="J105" s="3" t="n">
        <v>0</v>
      </c>
      <c r="K105" s="3" t="n">
        <v>0</v>
      </c>
      <c r="L105" s="3" t="n">
        <v>0</v>
      </c>
      <c r="M105" s="3" t="n">
        <v>0</v>
      </c>
    </row>
    <row r="106">
      <c r="A106" s="10" t="inlineStr">
        <is>
          <t>CSL_PAT_LIB</t>
        </is>
      </c>
      <c r="B106" s="3" t="n">
        <v>0</v>
      </c>
      <c r="C106" s="3" t="n">
        <v>0</v>
      </c>
      <c r="D106" s="3" t="n">
        <v>0</v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  <c r="K106" s="3" t="n">
        <v>0</v>
      </c>
      <c r="L106" s="3" t="n">
        <v>0</v>
      </c>
      <c r="M106" s="3" t="n">
        <v>0</v>
      </c>
    </row>
    <row r="107">
      <c r="A107" s="10" t="inlineStr">
        <is>
          <t>CSL_POK_LIB</t>
        </is>
      </c>
      <c r="B107" s="3" t="n">
        <v>0</v>
      </c>
      <c r="C107" s="3" t="n">
        <v>0</v>
      </c>
      <c r="D107" s="3" t="n">
        <v>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  <c r="K107" s="3" t="n">
        <v>0</v>
      </c>
      <c r="L107" s="3" t="n">
        <v>0</v>
      </c>
      <c r="M107" s="3" t="n">
        <v>0</v>
      </c>
    </row>
    <row r="108">
      <c r="A108" s="10" t="inlineStr">
        <is>
          <t>CSL_PSC_LIB</t>
        </is>
      </c>
      <c r="B108" s="3" t="n">
        <v>0</v>
      </c>
      <c r="C108" s="3" t="n">
        <v>0</v>
      </c>
      <c r="D108" s="3" t="n">
        <v>0</v>
      </c>
      <c r="E108" s="3" t="n">
        <v>0</v>
      </c>
      <c r="F108" s="3" t="n">
        <v>0</v>
      </c>
      <c r="G108" s="3" t="n">
        <v>0</v>
      </c>
      <c r="H108" s="3" t="n">
        <v>0</v>
      </c>
      <c r="I108" s="3" t="n">
        <v>0</v>
      </c>
      <c r="J108" s="3" t="n">
        <v>0</v>
      </c>
      <c r="K108" s="3" t="n">
        <v>0</v>
      </c>
      <c r="L108" s="3" t="n">
        <v>0</v>
      </c>
      <c r="M108" s="3" t="n">
        <v>0</v>
      </c>
    </row>
    <row r="109">
      <c r="A109" s="10" t="inlineStr">
        <is>
          <t>CSL_SA_LIB</t>
        </is>
      </c>
      <c r="B109" s="3" t="n">
        <v>0</v>
      </c>
      <c r="C109" s="3" t="n">
        <v>0</v>
      </c>
      <c r="D109" s="3" t="n">
        <v>0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  <c r="K109" s="3" t="n">
        <v>0</v>
      </c>
      <c r="L109" s="3" t="n">
        <v>0</v>
      </c>
      <c r="M109" s="3" t="n">
        <v>0</v>
      </c>
    </row>
    <row r="110">
      <c r="A110" s="10" t="inlineStr">
        <is>
          <t>LPM_LIB</t>
        </is>
      </c>
      <c r="B110" s="3" t="n">
        <v>0</v>
      </c>
      <c r="C110" s="3" t="n">
        <v>0</v>
      </c>
      <c r="D110" s="3" t="n">
        <v>1</v>
      </c>
      <c r="E110" s="3" t="n">
        <v>0</v>
      </c>
      <c r="F110" s="3" t="n">
        <v>0</v>
      </c>
      <c r="G110" s="3" t="n">
        <v>0</v>
      </c>
      <c r="H110" s="3" t="n">
        <v>1</v>
      </c>
      <c r="I110" s="3" t="n">
        <v>0</v>
      </c>
      <c r="J110" s="3" t="n">
        <v>0</v>
      </c>
      <c r="K110" s="3" t="n">
        <v>0</v>
      </c>
      <c r="L110" s="3" t="n">
        <v>0</v>
      </c>
      <c r="M110" s="3" t="n">
        <v>0</v>
      </c>
    </row>
    <row r="111">
      <c r="A111" s="12" t="inlineStr">
        <is>
          <t>Total Issues</t>
        </is>
      </c>
      <c r="B111" s="12" t="n">
        <v>0</v>
      </c>
      <c r="C111" s="12" t="n">
        <v>0</v>
      </c>
      <c r="D111" s="12" t="n">
        <v>419</v>
      </c>
      <c r="E111" s="12" t="n">
        <v>11</v>
      </c>
      <c r="F111" s="12" t="n">
        <v>11</v>
      </c>
      <c r="G111" s="12" t="n">
        <v>126</v>
      </c>
      <c r="H111" s="12" t="n">
        <v>282</v>
      </c>
      <c r="I111" s="12" t="n">
        <v>0</v>
      </c>
      <c r="J111" s="12" t="n">
        <v>0</v>
      </c>
      <c r="K111" s="12" t="n">
        <v>0</v>
      </c>
      <c r="L111" s="12" t="n">
        <v>0</v>
      </c>
      <c r="M111" s="12" t="n">
        <v>0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448"/>
  <sheetViews>
    <sheetView workbookViewId="0">
      <selection activeCell="A1" sqref="A1"/>
    </sheetView>
  </sheetViews>
  <sheetFormatPr baseColWidth="8" defaultRowHeight="15" outlineLevelCol="0"/>
  <cols>
    <col customWidth="1" max="1" min="1" width="18"/>
    <col customWidth="1" max="2" min="2" width="20"/>
    <col customWidth="1" max="3" min="3" width="23"/>
    <col customWidth="1" max="4" min="4" width="6"/>
    <col customWidth="1" max="5" min="5" width="6"/>
    <col customWidth="1" max="6" min="6" width="23"/>
    <col customWidth="1" max="7" min="7" width="10"/>
    <col customWidth="1" max="8" min="8" width="8"/>
    <col customWidth="1" max="9" min="9" width="16"/>
    <col customWidth="1" max="10" min="10" width="12"/>
    <col customWidth="1" max="11" min="11" width="7"/>
    <col customWidth="1" max="12" min="12" width="13"/>
    <col customWidth="1" max="13" min="13" width="15"/>
    <col customWidth="1" max="14" min="14" width="13"/>
    <col customWidth="1" max="15" min="15" width="20"/>
    <col customWidth="1" max="16" min="16" width="20"/>
    <col customWidth="1" max="17" min="17" width="23"/>
    <col customWidth="1" max="18" min="18" width="12"/>
    <col customWidth="1" max="19" min="19" width="14"/>
    <col customWidth="1" max="20" min="20" width="23"/>
  </cols>
  <sheetData>
    <row r="1">
      <c r="A1" s="6" t="inlineStr">
        <is>
          <t>code</t>
        </is>
      </c>
      <c r="B1" s="6" t="inlineStr">
        <is>
          <t>comment</t>
        </is>
      </c>
      <c r="C1" s="6" t="inlineStr">
        <is>
          <t>file</t>
        </is>
      </c>
      <c r="D1" s="6" t="inlineStr">
        <is>
          <t>id</t>
        </is>
      </c>
      <c r="E1" s="6" t="inlineStr">
        <is>
          <t>line</t>
        </is>
      </c>
      <c r="F1" s="6" t="inlineStr">
        <is>
          <t>message</t>
        </is>
      </c>
      <c r="G1" s="6" t="inlineStr">
        <is>
          <t>method</t>
        </is>
      </c>
      <c r="H1" s="6" t="inlineStr">
        <is>
          <t>owner</t>
        </is>
      </c>
      <c r="I1" s="13" t="inlineStr">
        <is>
          <t>severity</t>
        </is>
      </c>
      <c r="J1" s="13" t="inlineStr">
        <is>
          <t>severityCode</t>
        </is>
      </c>
      <c r="K1" s="6" t="inlineStr">
        <is>
          <t>state</t>
        </is>
      </c>
      <c r="L1" s="6" t="inlineStr">
        <is>
          <t>status</t>
        </is>
      </c>
      <c r="M1" s="6" t="inlineStr">
        <is>
          <t>taxonomyName</t>
        </is>
      </c>
      <c r="N1" s="6" t="inlineStr">
        <is>
          <t>url</t>
        </is>
      </c>
      <c r="O1" s="14" t="inlineStr">
        <is>
          <t>module</t>
        </is>
      </c>
    </row>
    <row r="2">
      <c r="A2" s="3" t="inlineStr">
        <is>
          <t>NPD.FUNC.MUST</t>
        </is>
      </c>
      <c r="B2" s="3" t="inlineStr">
        <is>
          <t>tool issue - klocwork doesnot understand assert</t>
        </is>
      </c>
      <c r="C2" s="3" t="inlineStr">
        <is>
          <t>/data/adasuser_bangvideoapps02/pdk_jenkin_build/pdk_jenkin_kw_build/workarea/pdk/packages/ti/drv/fvid2/src/fvid2_graph.c</t>
        </is>
      </c>
      <c r="D2" s="3" t="n">
        <v>300539</v>
      </c>
      <c r="E2" s="3" t="n">
        <v>181</v>
      </c>
      <c r="F2" s="3" t="inlineStr">
        <is>
          <t>Pointer 'startNode' returned from call to function 'Fvid2_graphGetNodeInfo' at line 175 may be NULL and will be dereferenced at line 181.</t>
        </is>
      </c>
      <c r="G2" s="3" t="inlineStr">
        <is>
          <t>Fvid2_graphAllocNodes</t>
        </is>
      </c>
      <c r="H2" s="3" t="inlineStr">
        <is>
          <t>unowned</t>
        </is>
      </c>
      <c r="I2" s="3" t="inlineStr">
        <is>
          <t>Critical</t>
        </is>
      </c>
      <c r="J2" s="3" t="n">
        <v>1</v>
      </c>
      <c r="K2" s="3" t="inlineStr">
        <is>
          <t>Existing</t>
        </is>
      </c>
      <c r="L2" s="3" t="inlineStr">
        <is>
          <t>Not a Problem</t>
        </is>
      </c>
      <c r="M2" s="3" t="inlineStr">
        <is>
          <t>C and C++</t>
        </is>
      </c>
      <c r="N2" s="3">
        <f>HYPERLINK("https://klocwork.india.ti.com:443/review/insight-review.html#issuedetails_goto:problemid=300539,project=EP_PDK_K3,searchquery=taxonomy:'C and C++' build:PDK_KW_BUILD_Feb_19_2023_10_00_AM grouping:off severity:'MISRA Mandatory','MISRA Required','MISRA Advisory',Critical,Error","KW Issue Link")</f>
        <v/>
      </c>
      <c r="O2" s="3" t="inlineStr">
        <is>
          <t>*default*, FVID2_LIB</t>
        </is>
      </c>
    </row>
    <row r="3">
      <c r="A3" s="3" t="inlineStr">
        <is>
          <t>NPD.FUNC.MUST</t>
        </is>
      </c>
      <c r="B3" s="3" t="inlineStr">
        <is>
          <t>tool issue - klocwork doesnot understand assert</t>
        </is>
      </c>
      <c r="C3" s="3" t="inlineStr">
        <is>
          <t>/data/adasuser_bangvideoapps02/pdk_jenkin_build/pdk_jenkin_kw_build/workarea/pdk/packages/ti/drv/fvid2/src/fvid2_graph.c</t>
        </is>
      </c>
      <c r="D3" s="3" t="n">
        <v>300540</v>
      </c>
      <c r="E3" s="3" t="n">
        <v>182</v>
      </c>
      <c r="F3" s="3" t="inlineStr">
        <is>
          <t>Pointer 'endNode' returned from call to function 'Fvid2_graphGetNodeInfo' at line 178 may be NULL and will be dereferenced at line 182.</t>
        </is>
      </c>
      <c r="G3" s="3" t="inlineStr">
        <is>
          <t>Fvid2_graphAllocNodes</t>
        </is>
      </c>
      <c r="H3" s="3" t="inlineStr">
        <is>
          <t>unowned</t>
        </is>
      </c>
      <c r="I3" s="3" t="inlineStr">
        <is>
          <t>Critical</t>
        </is>
      </c>
      <c r="J3" s="3" t="n">
        <v>1</v>
      </c>
      <c r="K3" s="3" t="inlineStr">
        <is>
          <t>Existing</t>
        </is>
      </c>
      <c r="L3" s="3" t="inlineStr">
        <is>
          <t>Not a Problem</t>
        </is>
      </c>
      <c r="M3" s="3" t="inlineStr">
        <is>
          <t>C and C++</t>
        </is>
      </c>
      <c r="N3" s="3">
        <f>HYPERLINK("https://klocwork.india.ti.com:443/review/insight-review.html#issuedetails_goto:problemid=300540,project=EP_PDK_K3,searchquery=taxonomy:'C and C++' build:PDK_KW_BUILD_Feb_19_2023_10_00_AM grouping:off severity:'MISRA Mandatory','MISRA Required','MISRA Advisory',Critical,Error","KW Issue Link")</f>
        <v/>
      </c>
      <c r="O3" s="3" t="inlineStr">
        <is>
          <t>*default*, FVID2_LIB</t>
        </is>
      </c>
    </row>
    <row r="4">
      <c r="A4" s="3" t="inlineStr">
        <is>
          <t>NPD.FUNC.MUST</t>
        </is>
      </c>
      <c r="B4" s="3" t="inlineStr">
        <is>
          <t>tool issue - klocwork doesnot understand assert</t>
        </is>
      </c>
      <c r="C4" s="3" t="inlineStr">
        <is>
          <t>/data/adasuser_bangvideoapps02/pdk_jenkin_build/pdk_jenkin_kw_build/workarea/pdk/packages/ti/drv/fvid2/src/fvid2_graph.c</t>
        </is>
      </c>
      <c r="D4" s="3" t="n">
        <v>300541</v>
      </c>
      <c r="E4" s="3" t="n">
        <v>237</v>
      </c>
      <c r="F4" s="3" t="inlineStr">
        <is>
          <t>Pointer 'endNode' returned from call to function 'Fvid2_graphGetNodeInfo' at line 178 may be NULL and will be dereferenced at line 237.</t>
        </is>
      </c>
      <c r="G4" s="3" t="inlineStr">
        <is>
          <t>Fvid2_graphAllocNodes</t>
        </is>
      </c>
      <c r="H4" s="3" t="inlineStr">
        <is>
          <t>unowned</t>
        </is>
      </c>
      <c r="I4" s="3" t="inlineStr">
        <is>
          <t>Critical</t>
        </is>
      </c>
      <c r="J4" s="3" t="n">
        <v>1</v>
      </c>
      <c r="K4" s="3" t="inlineStr">
        <is>
          <t>Existing</t>
        </is>
      </c>
      <c r="L4" s="3" t="inlineStr">
        <is>
          <t>Not a Problem</t>
        </is>
      </c>
      <c r="M4" s="3" t="inlineStr">
        <is>
          <t>C and C++</t>
        </is>
      </c>
      <c r="N4" s="3">
        <f>HYPERLINK("https://klocwork.india.ti.com:443/review/insight-review.html#issuedetails_goto:problemid=300541,project=EP_PDK_K3,searchquery=taxonomy:'C and C++' build:PDK_KW_BUILD_Feb_19_2023_10_00_AM grouping:off severity:'MISRA Mandatory','MISRA Required','MISRA Advisory',Critical,Error","KW Issue Link")</f>
        <v/>
      </c>
      <c r="O4" s="3" t="inlineStr">
        <is>
          <t>*default*, FVID2_LIB</t>
        </is>
      </c>
    </row>
    <row r="5">
      <c r="A5" s="3" t="inlineStr">
        <is>
          <t>NPD.FUNC.MUST</t>
        </is>
      </c>
      <c r="B5" s="3" t="inlineStr">
        <is>
          <t>Permitted by deviation: PSDKRA_SA_DR_003</t>
        </is>
      </c>
      <c r="C5" s="3" t="inlineStr">
        <is>
          <t>/data/adasuser_bangvideoapps02/pdk_jenkin_build/pdk_jenkin_kw_build/workarea/pdk/packages/ti/drv/dss/src/drv/disp/dss_dispApi.c</t>
        </is>
      </c>
      <c r="D5" s="3" t="n">
        <v>633112</v>
      </c>
      <c r="E5" s="3" t="n">
        <v>669</v>
      </c>
      <c r="F5" s="3" t="inlineStr">
        <is>
          <t>Pointer 'qObjTemp' returned from call to function 'Fvid2Utils_peakTail' at line 664 may be NULL and will be dereferenced at line 669.</t>
        </is>
      </c>
      <c r="G5" s="3" t="inlineStr">
        <is>
          <t>Dss_dispDrvQueue</t>
        </is>
      </c>
      <c r="H5" s="3" t="inlineStr">
        <is>
          <t>unowned</t>
        </is>
      </c>
      <c r="I5" s="3" t="inlineStr">
        <is>
          <t>Critical</t>
        </is>
      </c>
      <c r="J5" s="3" t="n">
        <v>1</v>
      </c>
      <c r="K5" s="3" t="inlineStr">
        <is>
          <t>Existing</t>
        </is>
      </c>
      <c r="L5" s="3" t="inlineStr">
        <is>
          <t>Not a Problem</t>
        </is>
      </c>
      <c r="M5" s="3" t="inlineStr">
        <is>
          <t>C and C++</t>
        </is>
      </c>
      <c r="N5" s="3">
        <f>HYPERLINK("https://klocwork.india.ti.com:443/review/insight-review.html#issuedetails_goto:problemid=633112,project=EP_PDK_K3,searchquery=taxonomy:'C and C++' build:PDK_KW_BUILD_Feb_19_2023_10_00_AM grouping:off severity:'MISRA Mandatory','MISRA Required','MISRA Advisory',Critical,Error","KW Issue Link")</f>
        <v/>
      </c>
      <c r="O5" s="3" t="inlineStr">
        <is>
          <t>*default*, DSS_LIB</t>
        </is>
      </c>
    </row>
    <row r="6">
      <c r="A6" s="3" t="inlineStr">
        <is>
          <t>NPD.FUNC.MUST</t>
        </is>
      </c>
      <c r="B6" s="3" t="inlineStr">
        <is>
          <t>Permitted by deviation: PSDKRA_SA_DR_003</t>
        </is>
      </c>
      <c r="C6" s="3" t="inlineStr">
        <is>
          <t>/data/adasuser_bangvideoapps02/pdk_jenkin_build/pdk_jenkin_kw_build/workarea/pdk/packages/ti/drv/dss/src/drv/disp/dss_dispApi.c</t>
        </is>
      </c>
      <c r="D6" s="3" t="n">
        <v>633114</v>
      </c>
      <c r="E6" s="3" t="n">
        <v>909</v>
      </c>
      <c r="F6" s="3" t="inlineStr">
        <is>
          <t>Pointer 'qObj' returned from call to function 'Fvid2Utils_peakHead' at line 904 may be NULL and will be dereferenced at line 909.</t>
        </is>
      </c>
      <c r="G6" s="3" t="inlineStr">
        <is>
          <t>Dss_dispDrvClientCb</t>
        </is>
      </c>
      <c r="H6" s="3" t="inlineStr">
        <is>
          <t>unowned</t>
        </is>
      </c>
      <c r="I6" s="3" t="inlineStr">
        <is>
          <t>Critical</t>
        </is>
      </c>
      <c r="J6" s="3" t="n">
        <v>1</v>
      </c>
      <c r="K6" s="3" t="inlineStr">
        <is>
          <t>Existing</t>
        </is>
      </c>
      <c r="L6" s="3" t="inlineStr">
        <is>
          <t>Not a Problem</t>
        </is>
      </c>
      <c r="M6" s="3" t="inlineStr">
        <is>
          <t>C and C++</t>
        </is>
      </c>
      <c r="N6" s="3">
        <f>HYPERLINK("https://klocwork.india.ti.com:443/review/insight-review.html#issuedetails_goto:problemid=633114,project=EP_PDK_K3,searchquery=taxonomy:'C and C++' build:PDK_KW_BUILD_Feb_19_2023_10_00_AM grouping:off severity:'MISRA Mandatory','MISRA Required','MISRA Advisory',Critical,Error","KW Issue Link")</f>
        <v/>
      </c>
      <c r="O6" s="3" t="inlineStr">
        <is>
          <t>*default*, DSS_LIB</t>
        </is>
      </c>
    </row>
    <row r="7">
      <c r="A7" s="3" t="inlineStr">
        <is>
          <t>NPD.FUNC.MUST</t>
        </is>
      </c>
      <c r="B7" s="3" t="inlineStr">
        <is>
          <t>Permitted by deviation: PSDKRA_SA_DR_003</t>
        </is>
      </c>
      <c r="C7" s="3" t="inlineStr">
        <is>
          <t>/data/adasuser_bangvideoapps02/pdk_jenkin_build/pdk_jenkin_kw_build/workarea/pdk/packages/ti/drv/dss/src/drv/disp/dss_dispApi.c</t>
        </is>
      </c>
      <c r="D7" s="3" t="n">
        <v>633116</v>
      </c>
      <c r="E7" s="3" t="n">
        <v>999</v>
      </c>
      <c r="F7" s="3" t="inlineStr">
        <is>
          <t>Pointer 'qObj' returned from call to function 'Fvid2Utils_peakTail' at line 993 may be NULL and will be dereferenced at line 999.</t>
        </is>
      </c>
      <c r="G7" s="3" t="inlineStr">
        <is>
          <t>Dss_dispDrvClientCb</t>
        </is>
      </c>
      <c r="H7" s="3" t="inlineStr">
        <is>
          <t>unowned</t>
        </is>
      </c>
      <c r="I7" s="3" t="inlineStr">
        <is>
          <t>Critical</t>
        </is>
      </c>
      <c r="J7" s="3" t="n">
        <v>1</v>
      </c>
      <c r="K7" s="3" t="inlineStr">
        <is>
          <t>Existing</t>
        </is>
      </c>
      <c r="L7" s="3" t="inlineStr">
        <is>
          <t>Not a Problem</t>
        </is>
      </c>
      <c r="M7" s="3" t="inlineStr">
        <is>
          <t>C and C++</t>
        </is>
      </c>
      <c r="N7" s="3">
        <f>HYPERLINK("https://klocwork.india.ti.com:443/review/insight-review.html#issuedetails_goto:problemid=633116,project=EP_PDK_K3,searchquery=taxonomy:'C and C++' build:PDK_KW_BUILD_Feb_19_2023_10_00_AM grouping:off severity:'MISRA Mandatory','MISRA Required','MISRA Advisory',Critical,Error","KW Issue Link")</f>
        <v/>
      </c>
      <c r="O7" s="3" t="inlineStr">
        <is>
          <t>*default*, DSS_LIB</t>
        </is>
      </c>
    </row>
    <row r="8">
      <c r="A8" s="3" t="inlineStr">
        <is>
          <t>NPD.FUNC.MUST</t>
        </is>
      </c>
      <c r="B8" s="3" t="inlineStr">
        <is>
          <t>Permitted by deviation: PSDKRA_SA_DR_003</t>
        </is>
      </c>
      <c r="C8" s="3" t="inlineStr">
        <is>
          <t>/data/adasuser_bangvideoapps02/pdk_jenkin_build/pdk_jenkin_kw_build/workarea/pdk/packages/ti/drv/dss/src/drv/disp/dss_dispApi.c</t>
        </is>
      </c>
      <c r="D8" s="3" t="n">
        <v>633118</v>
      </c>
      <c r="E8" s="3" t="n">
        <v>1242</v>
      </c>
      <c r="F8" s="3" t="inlineStr">
        <is>
          <t>Pointer 'qObj' returned from call to function 'Fvid2Utils_peakTail' at line 1236 may be NULL and will be dereferenced at line 1242.</t>
        </is>
      </c>
      <c r="G8" s="3" t="inlineStr">
        <is>
          <t>Dss_dispDrvStartIoctl</t>
        </is>
      </c>
      <c r="H8" s="3" t="inlineStr">
        <is>
          <t>unowned</t>
        </is>
      </c>
      <c r="I8" s="3" t="inlineStr">
        <is>
          <t>Critical</t>
        </is>
      </c>
      <c r="J8" s="3" t="n">
        <v>1</v>
      </c>
      <c r="K8" s="3" t="inlineStr">
        <is>
          <t>Existing</t>
        </is>
      </c>
      <c r="L8" s="3" t="inlineStr">
        <is>
          <t>Not a Problem</t>
        </is>
      </c>
      <c r="M8" s="3" t="inlineStr">
        <is>
          <t>C and C++</t>
        </is>
      </c>
      <c r="N8" s="3">
        <f>HYPERLINK("https://klocwork.india.ti.com:443/review/insight-review.html#issuedetails_goto:problemid=633118,project=EP_PDK_K3,searchquery=taxonomy:'C and C++' build:PDK_KW_BUILD_Feb_19_2023_10_00_AM grouping:off severity:'MISRA Mandatory','MISRA Required','MISRA Advisory',Critical,Error","KW Issue Link")</f>
        <v/>
      </c>
      <c r="O8" s="3" t="inlineStr">
        <is>
          <t>*default*, DSS_LIB</t>
        </is>
      </c>
    </row>
    <row r="9">
      <c r="A9" s="3" t="inlineStr">
        <is>
          <t>NPD.FUNC.MUST</t>
        </is>
      </c>
      <c r="B9" s="3" t="inlineStr">
        <is>
          <t>Permitted by deviation: PSDKRA_SA_DR_003</t>
        </is>
      </c>
      <c r="C9" s="3" t="inlineStr">
        <is>
          <t>/data/adasuser_bangvideoapps02/pdk_jenkin_build/pdk_jenkin_kw_build/workarea/pdk/packages/ti/drv/dss/src/drv/common/dss_evtMgr.c</t>
        </is>
      </c>
      <c r="D9" s="3" t="n">
        <v>633603</v>
      </c>
      <c r="E9" s="3" t="n">
        <v>271</v>
      </c>
      <c r="F9" s="3" t="inlineStr">
        <is>
          <t>Pointer 'instObj' returned from call to function 'Dss_evtMgrGetInstObj' at line 268 may be NULL and will be dereferenced at line 271.</t>
        </is>
      </c>
      <c r="G9" s="3" t="inlineStr">
        <is>
          <t>Dss_evtMgrRegister</t>
        </is>
      </c>
      <c r="H9" s="3" t="inlineStr">
        <is>
          <t>unowned</t>
        </is>
      </c>
      <c r="I9" s="3" t="inlineStr">
        <is>
          <t>Critical</t>
        </is>
      </c>
      <c r="J9" s="3" t="n">
        <v>1</v>
      </c>
      <c r="K9" s="3" t="inlineStr">
        <is>
          <t>Existing</t>
        </is>
      </c>
      <c r="L9" s="3" t="inlineStr">
        <is>
          <t>Not a Problem</t>
        </is>
      </c>
      <c r="M9" s="3" t="inlineStr">
        <is>
          <t>C and C++</t>
        </is>
      </c>
      <c r="N9" s="3">
        <f>HYPERLINK("https://klocwork.india.ti.com:443/review/insight-review.html#issuedetails_goto:problemid=633603,project=EP_PDK_K3,searchquery=taxonomy:'C and C++' build:PDK_KW_BUILD_Feb_19_2023_10_00_AM grouping:off severity:'MISRA Mandatory','MISRA Required','MISRA Advisory',Critical,Error","KW Issue Link")</f>
        <v/>
      </c>
      <c r="O9" s="3" t="inlineStr">
        <is>
          <t>*default*, DSS_LIB</t>
        </is>
      </c>
    </row>
    <row r="10">
      <c r="A10" s="3" t="inlineStr">
        <is>
          <t>SV.STRBO.BOUND_COPY.UNTERM</t>
        </is>
      </c>
      <c r="B10" s="3" t="inlineStr"/>
      <c r="C10" s="3" t="inlineStr">
        <is>
          <t>/data/adasuser_bangvideoapps02/pdk_jenkin_build/pdk_jenkin_kw_build/workarea/pdk/packages/ti/drv/ipc/src/ipc_api.c</t>
        </is>
      </c>
      <c r="D10" s="3" t="n">
        <v>651824</v>
      </c>
      <c r="E10" s="3" t="n">
        <v>623</v>
      </c>
      <c r="F10" s="3" t="inlineStr">
        <is>
          <t>function 'strncpy' will fill whole buffer 'p-&gt;name' of fixed size (32) with string value and will not leave place for NULL-terminator. Possible buffer boundaries violation in following string operations.</t>
        </is>
      </c>
      <c r="G10" s="3" t="inlineStr">
        <is>
          <t>RPMessage_processAnnounceMsg</t>
        </is>
      </c>
      <c r="H10" s="3" t="inlineStr">
        <is>
          <t>unowned</t>
        </is>
      </c>
      <c r="I10" s="3" t="inlineStr">
        <is>
          <t>Error</t>
        </is>
      </c>
      <c r="J10" s="3" t="n">
        <v>2</v>
      </c>
      <c r="K10" s="3" t="inlineStr">
        <is>
          <t>Existing</t>
        </is>
      </c>
      <c r="L10" s="3" t="inlineStr">
        <is>
          <t>Not a Problem</t>
        </is>
      </c>
      <c r="M10" s="3" t="inlineStr">
        <is>
          <t>C and C++</t>
        </is>
      </c>
      <c r="N10" s="3">
        <f>HYPERLINK("https://klocwork.india.ti.com:443/review/insight-review.html#issuedetails_goto:problemid=651824,project=EP_PDK_K3,searchquery=taxonomy:'C and C++' build:PDK_KW_BUILD_Feb_19_2023_10_00_AM grouping:off severity:'MISRA Mandatory','MISRA Required','MISRA Advisory',Critical,Error","KW Issue Link")</f>
        <v/>
      </c>
      <c r="O10" s="3" t="inlineStr">
        <is>
          <t>*default*, IPC_LIB</t>
        </is>
      </c>
    </row>
    <row r="11">
      <c r="A11" s="3" t="inlineStr">
        <is>
          <t>NPD.FUNC.MIGHT</t>
        </is>
      </c>
      <c r="B11" s="3" t="inlineStr">
        <is>
          <t>Permitted by deviation: PSDKRA_SA_DR_003</t>
        </is>
      </c>
      <c r="C11" s="3" t="inlineStr">
        <is>
          <t>/data/adasuser_bangvideoapps02/pdk_jenkin_build/pdk_jenkin_kw_build/workarea/pdk/packages/ti/drv/dss/src/drv/disp/dss_dispApi.c</t>
        </is>
      </c>
      <c r="D11" s="3" t="n">
        <v>797525</v>
      </c>
      <c r="E11" s="3" t="n">
        <v>2123</v>
      </c>
      <c r="F11" s="3" t="inlineStr">
        <is>
          <t>Pointer 'instObj' returned from call to function 'Dss_dispDrvGetInstObj' at line 2110 may be NULL and may be dereferenced at line 2123.</t>
        </is>
      </c>
      <c r="G11" s="3" t="inlineStr">
        <is>
          <t>Dss_dispSafetyErrCbFxn</t>
        </is>
      </c>
      <c r="H11" s="3" t="inlineStr">
        <is>
          <t>unowned</t>
        </is>
      </c>
      <c r="I11" s="3" t="inlineStr">
        <is>
          <t>Critical</t>
        </is>
      </c>
      <c r="J11" s="3" t="n">
        <v>1</v>
      </c>
      <c r="K11" s="3" t="inlineStr">
        <is>
          <t>Existing</t>
        </is>
      </c>
      <c r="L11" s="3" t="inlineStr">
        <is>
          <t>Not a Problem</t>
        </is>
      </c>
      <c r="M11" s="3" t="inlineStr">
        <is>
          <t>C and C++</t>
        </is>
      </c>
      <c r="N11" s="3">
        <f>HYPERLINK("https://klocwork.india.ti.com:443/review/insight-review.html#issuedetails_goto:problemid=797525,project=EP_PDK_K3,searchquery=taxonomy:'C and C++' build:PDK_KW_BUILD_Feb_19_2023_10_00_AM grouping:off severity:'MISRA Mandatory','MISRA Required','MISRA Advisory',Critical,Error","KW Issue Link")</f>
        <v/>
      </c>
      <c r="O11" s="3" t="inlineStr">
        <is>
          <t>*default*, DSS_LIB</t>
        </is>
      </c>
    </row>
    <row r="12">
      <c r="A12" s="3" t="inlineStr">
        <is>
          <t>ABV.GENERAL</t>
        </is>
      </c>
      <c r="B12" s="3" t="inlineStr">
        <is>
          <t>This is a a part of open source file FATFS standard which TI is not planning to fix</t>
        </is>
      </c>
      <c r="C12" s="3" t="inlineStr">
        <is>
          <t>/data/adasuser_bangvideoapps02/pdk_jenkin_build/pdk_jenkin_kw_build/workarea/pdk/packages/ti/fs/fatfs/src/ff.c</t>
        </is>
      </c>
      <c r="D12" s="3" t="n">
        <v>870979</v>
      </c>
      <c r="E12" s="3" t="n">
        <v>1019</v>
      </c>
      <c r="F12" s="3" t="inlineStr">
        <is>
          <t>Array 'win' of size 512 may use index value(s) 1..512</t>
        </is>
      </c>
      <c r="G12" s="3" t="inlineStr">
        <is>
          <t>get_fat</t>
        </is>
      </c>
      <c r="H12" s="3" t="inlineStr">
        <is>
          <t>unowned</t>
        </is>
      </c>
      <c r="I12" s="3" t="inlineStr">
        <is>
          <t>Critical</t>
        </is>
      </c>
      <c r="J12" s="3" t="n">
        <v>1</v>
      </c>
      <c r="K12" s="3" t="inlineStr">
        <is>
          <t>Existing</t>
        </is>
      </c>
      <c r="L12" s="3" t="inlineStr">
        <is>
          <t>Ignore</t>
        </is>
      </c>
      <c r="M12" s="3" t="inlineStr">
        <is>
          <t>C and C++</t>
        </is>
      </c>
      <c r="N12" s="3">
        <f>HYPERLINK("https://klocwork.india.ti.com:443/review/insight-review.html#issuedetails_goto:problemid=870979,project=EP_PDK_K3,searchquery=taxonomy:'C and C++' build:PDK_KW_BUILD_Feb_19_2023_10_00_AM grouping:off severity:'MISRA Mandatory','MISRA Required','MISRA Advisory',Critical,Error","KW Issue Link")</f>
        <v/>
      </c>
      <c r="O12" s="3" t="inlineStr">
        <is>
          <t>*default*, FATFS_LIB</t>
        </is>
      </c>
    </row>
    <row r="13">
      <c r="A13" s="3" t="inlineStr">
        <is>
          <t>ABV.GENERAL</t>
        </is>
      </c>
      <c r="B13" s="3" t="inlineStr">
        <is>
          <t>This is a a part of open source file FATFS standard which TI is not planning to fix</t>
        </is>
      </c>
      <c r="C13" s="3" t="inlineStr">
        <is>
          <t>/data/adasuser_bangvideoapps02/pdk_jenkin_build/pdk_jenkin_kw_build/workarea/pdk/packages/ti/fs/fatfs/src/ff.c</t>
        </is>
      </c>
      <c r="D13" s="3" t="n">
        <v>870980</v>
      </c>
      <c r="E13" s="3" t="n">
        <v>1024</v>
      </c>
      <c r="F13" s="3" t="inlineStr">
        <is>
          <t>Array 'win' of size 512 may use index value(s) 1..512</t>
        </is>
      </c>
      <c r="G13" s="3" t="inlineStr">
        <is>
          <t>get_fat</t>
        </is>
      </c>
      <c r="H13" s="3" t="inlineStr">
        <is>
          <t>unowned</t>
        </is>
      </c>
      <c r="I13" s="3" t="inlineStr">
        <is>
          <t>Critical</t>
        </is>
      </c>
      <c r="J13" s="3" t="n">
        <v>1</v>
      </c>
      <c r="K13" s="3" t="inlineStr">
        <is>
          <t>Existing</t>
        </is>
      </c>
      <c r="L13" s="3" t="inlineStr">
        <is>
          <t>Ignore</t>
        </is>
      </c>
      <c r="M13" s="3" t="inlineStr">
        <is>
          <t>C and C++</t>
        </is>
      </c>
      <c r="N13" s="3">
        <f>HYPERLINK("https://klocwork.india.ti.com:443/review/insight-review.html#issuedetails_goto:problemid=870980,project=EP_PDK_K3,searchquery=taxonomy:'C and C++' build:PDK_KW_BUILD_Feb_19_2023_10_00_AM grouping:off severity:'MISRA Mandatory','MISRA Required','MISRA Advisory',Critical,Error","KW Issue Link")</f>
        <v/>
      </c>
      <c r="O13" s="3" t="inlineStr">
        <is>
          <t>*default*, FATFS_LIB</t>
        </is>
      </c>
    </row>
    <row r="14">
      <c r="A14" s="3" t="inlineStr">
        <is>
          <t>ABV.GENERAL</t>
        </is>
      </c>
      <c r="B14" s="3" t="inlineStr">
        <is>
          <t>This is a a part of open source file FATFS standard which TI is not planning to fix</t>
        </is>
      </c>
      <c r="C14" s="3" t="inlineStr">
        <is>
          <t>/data/adasuser_bangvideoapps02/pdk_jenkin_build/pdk_jenkin_kw_build/workarea/pdk/packages/ti/fs/fatfs/src/ff.c</t>
        </is>
      </c>
      <c r="D14" s="3" t="n">
        <v>870981</v>
      </c>
      <c r="E14" s="3" t="n">
        <v>1024</v>
      </c>
      <c r="F14" s="3" t="inlineStr">
        <is>
          <t>Array 'win' of size 512 may use index value(s) 2..513</t>
        </is>
      </c>
      <c r="G14" s="3" t="inlineStr">
        <is>
          <t>get_fat</t>
        </is>
      </c>
      <c r="H14" s="3" t="inlineStr">
        <is>
          <t>unowned</t>
        </is>
      </c>
      <c r="I14" s="3" t="inlineStr">
        <is>
          <t>Critical</t>
        </is>
      </c>
      <c r="J14" s="3" t="n">
        <v>1</v>
      </c>
      <c r="K14" s="3" t="inlineStr">
        <is>
          <t>Existing</t>
        </is>
      </c>
      <c r="L14" s="3" t="inlineStr">
        <is>
          <t>Ignore</t>
        </is>
      </c>
      <c r="M14" s="3" t="inlineStr">
        <is>
          <t>C and C++</t>
        </is>
      </c>
      <c r="N14" s="3">
        <f>HYPERLINK("https://klocwork.india.ti.com:443/review/insight-review.html#issuedetails_goto:problemid=870981,project=EP_PDK_K3,searchquery=taxonomy:'C and C++' build:PDK_KW_BUILD_Feb_19_2023_10_00_AM grouping:off severity:'MISRA Mandatory','MISRA Required','MISRA Advisory',Critical,Error","KW Issue Link")</f>
        <v/>
      </c>
      <c r="O14" s="3" t="inlineStr">
        <is>
          <t>*default*, FATFS_LIB</t>
        </is>
      </c>
    </row>
    <row r="15">
      <c r="A15" s="3" t="inlineStr">
        <is>
          <t>ABV.GENERAL</t>
        </is>
      </c>
      <c r="B15" s="3" t="inlineStr">
        <is>
          <t>This is a a part of open source file FATFS standard which TI is not planning to fix</t>
        </is>
      </c>
      <c r="C15" s="3" t="inlineStr">
        <is>
          <t>/data/adasuser_bangvideoapps02/pdk_jenkin_build/pdk_jenkin_kw_build/workarea/pdk/packages/ti/fs/fatfs/src/ff.c</t>
        </is>
      </c>
      <c r="D15" s="3" t="n">
        <v>870982</v>
      </c>
      <c r="E15" s="3" t="n">
        <v>1024</v>
      </c>
      <c r="F15" s="3" t="inlineStr">
        <is>
          <t>Array 'win' of size 512 may use index value(s) 3..514</t>
        </is>
      </c>
      <c r="G15" s="3" t="inlineStr">
        <is>
          <t>get_fat</t>
        </is>
      </c>
      <c r="H15" s="3" t="inlineStr">
        <is>
          <t>unowned</t>
        </is>
      </c>
      <c r="I15" s="3" t="inlineStr">
        <is>
          <t>Critical</t>
        </is>
      </c>
      <c r="J15" s="3" t="n">
        <v>1</v>
      </c>
      <c r="K15" s="3" t="inlineStr">
        <is>
          <t>Existing</t>
        </is>
      </c>
      <c r="L15" s="3" t="inlineStr">
        <is>
          <t>Ignore</t>
        </is>
      </c>
      <c r="M15" s="3" t="inlineStr">
        <is>
          <t>C and C++</t>
        </is>
      </c>
      <c r="N15" s="3">
        <f>HYPERLINK("https://klocwork.india.ti.com:443/review/insight-review.html#issuedetails_goto:problemid=870982,project=EP_PDK_K3,searchquery=taxonomy:'C and C++' build:PDK_KW_BUILD_Feb_19_2023_10_00_AM grouping:off severity:'MISRA Mandatory','MISRA Required','MISRA Advisory',Critical,Error","KW Issue Link")</f>
        <v/>
      </c>
      <c r="O15" s="3" t="inlineStr">
        <is>
          <t>*default*, FATFS_LIB</t>
        </is>
      </c>
    </row>
    <row r="16">
      <c r="A16" s="3" t="inlineStr">
        <is>
          <t>ABV.GENERAL</t>
        </is>
      </c>
      <c r="B16" s="3" t="inlineStr">
        <is>
          <t>This is a a part of open source file FATFS standard which TI is not planning to fix</t>
        </is>
      </c>
      <c r="C16" s="3" t="inlineStr">
        <is>
          <t>/data/adasuser_bangvideoapps02/pdk_jenkin_build/pdk_jenkin_kw_build/workarea/pdk/packages/ti/fs/fatfs/src/ff.c</t>
        </is>
      </c>
      <c r="D16" s="3" t="n">
        <v>870983</v>
      </c>
      <c r="E16" s="3" t="n">
        <v>1108</v>
      </c>
      <c r="F16" s="3" t="inlineStr">
        <is>
          <t>Array 'win' of size 512 may use index value(s) 1..512</t>
        </is>
      </c>
      <c r="G16" s="3" t="inlineStr">
        <is>
          <t>put_fat</t>
        </is>
      </c>
      <c r="H16" s="3" t="inlineStr">
        <is>
          <t>unowned</t>
        </is>
      </c>
      <c r="I16" s="3" t="inlineStr">
        <is>
          <t>Critical</t>
        </is>
      </c>
      <c r="J16" s="3" t="n">
        <v>1</v>
      </c>
      <c r="K16" s="3" t="inlineStr">
        <is>
          <t>Existing</t>
        </is>
      </c>
      <c r="L16" s="3" t="inlineStr">
        <is>
          <t>Ignore</t>
        </is>
      </c>
      <c r="M16" s="3" t="inlineStr">
        <is>
          <t>C and C++</t>
        </is>
      </c>
      <c r="N16" s="3">
        <f>HYPERLINK("https://klocwork.india.ti.com:443/review/insight-review.html#issuedetails_goto:problemid=870983,project=EP_PDK_K3,searchquery=taxonomy:'C and C++' build:PDK_KW_BUILD_Feb_19_2023_10_00_AM grouping:off severity:'MISRA Mandatory','MISRA Required','MISRA Advisory',Critical,Error","KW Issue Link")</f>
        <v/>
      </c>
      <c r="O16" s="3" t="inlineStr">
        <is>
          <t>*default*, FATFS_LIB</t>
        </is>
      </c>
    </row>
    <row r="17">
      <c r="A17" s="3" t="inlineStr">
        <is>
          <t>ABV.GENERAL</t>
        </is>
      </c>
      <c r="B17" s="3" t="inlineStr">
        <is>
          <t>This is a a part of open source file FATFS standard which TI is not planning to fix</t>
        </is>
      </c>
      <c r="C17" s="3" t="inlineStr">
        <is>
          <t>/data/adasuser_bangvideoapps02/pdk_jenkin_build/pdk_jenkin_kw_build/workarea/pdk/packages/ti/fs/fatfs/src/ff.c</t>
        </is>
      </c>
      <c r="D17" s="3" t="n">
        <v>870984</v>
      </c>
      <c r="E17" s="3" t="n">
        <v>1108</v>
      </c>
      <c r="F17" s="3" t="inlineStr">
        <is>
          <t>Array 'win' of size 512 may use index value(s) 2..513</t>
        </is>
      </c>
      <c r="G17" s="3" t="inlineStr">
        <is>
          <t>put_fat</t>
        </is>
      </c>
      <c r="H17" s="3" t="inlineStr">
        <is>
          <t>unowned</t>
        </is>
      </c>
      <c r="I17" s="3" t="inlineStr">
        <is>
          <t>Critical</t>
        </is>
      </c>
      <c r="J17" s="3" t="n">
        <v>1</v>
      </c>
      <c r="K17" s="3" t="inlineStr">
        <is>
          <t>Existing</t>
        </is>
      </c>
      <c r="L17" s="3" t="inlineStr">
        <is>
          <t>Ignore</t>
        </is>
      </c>
      <c r="M17" s="3" t="inlineStr">
        <is>
          <t>C and C++</t>
        </is>
      </c>
      <c r="N17" s="3">
        <f>HYPERLINK("https://klocwork.india.ti.com:443/review/insight-review.html#issuedetails_goto:problemid=870984,project=EP_PDK_K3,searchquery=taxonomy:'C and C++' build:PDK_KW_BUILD_Feb_19_2023_10_00_AM grouping:off severity:'MISRA Mandatory','MISRA Required','MISRA Advisory',Critical,Error","KW Issue Link")</f>
        <v/>
      </c>
      <c r="O17" s="3" t="inlineStr">
        <is>
          <t>*default*, FATFS_LIB</t>
        </is>
      </c>
    </row>
    <row r="18">
      <c r="A18" s="3" t="inlineStr">
        <is>
          <t>ABV.GENERAL</t>
        </is>
      </c>
      <c r="B18" s="3" t="inlineStr">
        <is>
          <t>This is a a part of open source file FATFS standard which TI is not planning to fix</t>
        </is>
      </c>
      <c r="C18" s="3" t="inlineStr">
        <is>
          <t>/data/adasuser_bangvideoapps02/pdk_jenkin_build/pdk_jenkin_kw_build/workarea/pdk/packages/ti/fs/fatfs/src/ff.c</t>
        </is>
      </c>
      <c r="D18" s="3" t="n">
        <v>870985</v>
      </c>
      <c r="E18" s="3" t="n">
        <v>1108</v>
      </c>
      <c r="F18" s="3" t="inlineStr">
        <is>
          <t>Array 'win' of size 512 may use index value(s) 3..514</t>
        </is>
      </c>
      <c r="G18" s="3" t="inlineStr">
        <is>
          <t>put_fat</t>
        </is>
      </c>
      <c r="H18" s="3" t="inlineStr">
        <is>
          <t>unowned</t>
        </is>
      </c>
      <c r="I18" s="3" t="inlineStr">
        <is>
          <t>Critical</t>
        </is>
      </c>
      <c r="J18" s="3" t="n">
        <v>1</v>
      </c>
      <c r="K18" s="3" t="inlineStr">
        <is>
          <t>Existing</t>
        </is>
      </c>
      <c r="L18" s="3" t="inlineStr">
        <is>
          <t>Ignore</t>
        </is>
      </c>
      <c r="M18" s="3" t="inlineStr">
        <is>
          <t>C and C++</t>
        </is>
      </c>
      <c r="N18" s="3">
        <f>HYPERLINK("https://klocwork.india.ti.com:443/review/insight-review.html#issuedetails_goto:problemid=870985,project=EP_PDK_K3,searchquery=taxonomy:'C and C++' build:PDK_KW_BUILD_Feb_19_2023_10_00_AM grouping:off severity:'MISRA Mandatory','MISRA Required','MISRA Advisory',Critical,Error","KW Issue Link")</f>
        <v/>
      </c>
      <c r="O18" s="3" t="inlineStr">
        <is>
          <t>*default*, FATFS_LIB</t>
        </is>
      </c>
    </row>
    <row r="19">
      <c r="A19" s="3" t="inlineStr">
        <is>
          <t>ABV.GENERAL</t>
        </is>
      </c>
      <c r="B19" s="3" t="inlineStr">
        <is>
          <t xml:space="preserve">
This is a a part of open source file FATFS standard which TI is not planning to fix
</t>
        </is>
      </c>
      <c r="C19" s="3" t="inlineStr">
        <is>
          <t>/data/adasuser_bangvideoapps02/pdk_jenkin_build/pdk_jenkin_kw_build/workarea/pdk/packages/ti/fs/fatfs/src/ff.c</t>
        </is>
      </c>
      <c r="D19" s="3" t="n">
        <v>870986</v>
      </c>
      <c r="E19" s="3" t="n">
        <v>5778</v>
      </c>
      <c r="F19" s="3" t="inlineStr">
        <is>
          <t>Array 'str' of size 32 may use index value(s) 32</t>
        </is>
      </c>
      <c r="G19" s="3" t="inlineStr">
        <is>
          <t>f_printf</t>
        </is>
      </c>
      <c r="H19" s="3" t="inlineStr">
        <is>
          <t>unowned</t>
        </is>
      </c>
      <c r="I19" s="3" t="inlineStr">
        <is>
          <t>Critical</t>
        </is>
      </c>
      <c r="J19" s="3" t="n">
        <v>1</v>
      </c>
      <c r="K19" s="3" t="inlineStr">
        <is>
          <t>Existing</t>
        </is>
      </c>
      <c r="L19" s="3" t="inlineStr">
        <is>
          <t>Ignore</t>
        </is>
      </c>
      <c r="M19" s="3" t="inlineStr">
        <is>
          <t>C and C++</t>
        </is>
      </c>
      <c r="N19" s="3">
        <f>HYPERLINK("https://klocwork.india.ti.com:443/review/insight-review.html#issuedetails_goto:problemid=870986,project=EP_PDK_K3,searchquery=taxonomy:'C and C++' build:PDK_KW_BUILD_Feb_19_2023_10_00_AM grouping:off severity:'MISRA Mandatory','MISRA Required','MISRA Advisory',Critical,Error","KW Issue Link")</f>
        <v/>
      </c>
      <c r="O19" s="3" t="inlineStr">
        <is>
          <t>*default*, FATFS_LIB</t>
        </is>
      </c>
    </row>
    <row r="20">
      <c r="A20" s="3" t="inlineStr">
        <is>
          <t>ABV.GENERAL</t>
        </is>
      </c>
      <c r="B20" s="3" t="inlineStr">
        <is>
          <t xml:space="preserve">
This is a a part of open source file FATFS standard which TI is not planning to fix
</t>
        </is>
      </c>
      <c r="C20" s="3" t="inlineStr">
        <is>
          <t>/data/adasuser_bangvideoapps02/pdk_jenkin_build/pdk_jenkin_kw_build/workarea/pdk/packages/ti/fs/fatfs/src/ff.c</t>
        </is>
      </c>
      <c r="D20" s="3" t="n">
        <v>870987</v>
      </c>
      <c r="E20" s="3" t="n">
        <v>5781</v>
      </c>
      <c r="F20" s="3" t="inlineStr">
        <is>
          <t>Array 'str' of size 32 may use index value(s) 32</t>
        </is>
      </c>
      <c r="G20" s="3" t="inlineStr">
        <is>
          <t>f_printf</t>
        </is>
      </c>
      <c r="H20" s="3" t="inlineStr">
        <is>
          <t>unowned</t>
        </is>
      </c>
      <c r="I20" s="3" t="inlineStr">
        <is>
          <t>Critical</t>
        </is>
      </c>
      <c r="J20" s="3" t="n">
        <v>1</v>
      </c>
      <c r="K20" s="3" t="inlineStr">
        <is>
          <t>Existing</t>
        </is>
      </c>
      <c r="L20" s="3" t="inlineStr">
        <is>
          <t>Ignore</t>
        </is>
      </c>
      <c r="M20" s="3" t="inlineStr">
        <is>
          <t>C and C++</t>
        </is>
      </c>
      <c r="N20" s="3">
        <f>HYPERLINK("https://klocwork.india.ti.com:443/review/insight-review.html#issuedetails_goto:problemid=870987,project=EP_PDK_K3,searchquery=taxonomy:'C and C++' build:PDK_KW_BUILD_Feb_19_2023_10_00_AM grouping:off severity:'MISRA Mandatory','MISRA Required','MISRA Advisory',Critical,Error","KW Issue Link")</f>
        <v/>
      </c>
      <c r="O20" s="3" t="inlineStr">
        <is>
          <t>*default*, FATFS_LIB</t>
        </is>
      </c>
    </row>
    <row r="21">
      <c r="A21" s="3" t="inlineStr">
        <is>
          <t>LOCRET.ARG</t>
        </is>
      </c>
      <c r="B21" s="3" t="inlineStr">
        <is>
          <t>This is a a part of open source file FATFS standard which TI is not planning to fix</t>
        </is>
      </c>
      <c r="C21" s="3" t="inlineStr">
        <is>
          <t>/data/adasuser_bangvideoapps02/pdk_jenkin_build/pdk_jenkin_kw_build/workarea/pdk/packages/ti/fs/fatfs/src/ff.c</t>
        </is>
      </c>
      <c r="D21" s="3" t="n">
        <v>871071</v>
      </c>
      <c r="E21" s="3" t="n">
        <v>4188</v>
      </c>
      <c r="F21" s="3" t="inlineStr">
        <is>
          <t>Address of a local variable is returned through formal argument 'dp-&gt;fn'.</t>
        </is>
      </c>
      <c r="G21" s="3" t="inlineStr">
        <is>
          <t>f_readdir</t>
        </is>
      </c>
      <c r="H21" s="3" t="inlineStr">
        <is>
          <t>unowned</t>
        </is>
      </c>
      <c r="I21" s="3" t="inlineStr">
        <is>
          <t>Critical</t>
        </is>
      </c>
      <c r="J21" s="3" t="n">
        <v>1</v>
      </c>
      <c r="K21" s="3" t="inlineStr">
        <is>
          <t>Existing</t>
        </is>
      </c>
      <c r="L21" s="3" t="inlineStr">
        <is>
          <t>Ignore</t>
        </is>
      </c>
      <c r="M21" s="3" t="inlineStr">
        <is>
          <t>C and C++</t>
        </is>
      </c>
      <c r="N21" s="3">
        <f>HYPERLINK("https://klocwork.india.ti.com:443/review/insight-review.html#issuedetails_goto:problemid=871071,project=EP_PDK_K3,searchquery=taxonomy:'C and C++' build:PDK_KW_BUILD_Feb_19_2023_10_00_AM grouping:off severity:'MISRA Mandatory','MISRA Required','MISRA Advisory',Critical,Error","KW Issue Link")</f>
        <v/>
      </c>
      <c r="O21" s="3" t="inlineStr">
        <is>
          <t>*default*, FATFS_LIB</t>
        </is>
      </c>
    </row>
    <row r="22">
      <c r="A22" s="3" t="inlineStr">
        <is>
          <t>NPD.GEN.MIGHT</t>
        </is>
      </c>
      <c r="B22" s="3" t="inlineStr">
        <is>
          <t>KW false positive issue. variable is checked for the NULL.</t>
        </is>
      </c>
      <c r="C22" s="3" t="inlineStr">
        <is>
          <t>/data/adasuser_bangvideoapps02/pdk_jenkin_build/pdk_jenkin_kw_build/workarea/pdk/packages/ti/drv/dss/src/csl/dp/src/dp_topology_utils.c</t>
        </is>
      </c>
      <c r="D22" s="3" t="n">
        <v>1272030</v>
      </c>
      <c r="E22" s="3" t="n">
        <v>654</v>
      </c>
      <c r="F22" s="3" t="inlineStr">
        <is>
          <t>Null pointer 'branch' that comes from line 629 may be dereferenced at line 654.</t>
        </is>
      </c>
      <c r="G22" s="3" t="inlineStr">
        <is>
          <t>destroyBranch</t>
        </is>
      </c>
      <c r="H22" s="3" t="inlineStr">
        <is>
          <t>unowned</t>
        </is>
      </c>
      <c r="I22" s="3" t="inlineStr">
        <is>
          <t>Critical</t>
        </is>
      </c>
      <c r="J22" s="3" t="n">
        <v>1</v>
      </c>
      <c r="K22" s="3" t="inlineStr">
        <is>
          <t>Existing</t>
        </is>
      </c>
      <c r="L22" s="3" t="inlineStr">
        <is>
          <t>Not a Problem</t>
        </is>
      </c>
      <c r="M22" s="3" t="inlineStr">
        <is>
          <t>C and C++</t>
        </is>
      </c>
      <c r="N22" s="3">
        <f>HYPERLINK("https://klocwork.india.ti.com:443/review/insight-review.html#issuedetails_goto:problemid=1272030,project=EP_PDK_K3,searchquery=taxonomy:'C and C++' build:PDK_KW_BUILD_Feb_19_2023_10_00_AM grouping:off severity:'MISRA Mandatory','MISRA Required','MISRA Advisory',Critical,Error","KW Issue Link")</f>
        <v/>
      </c>
      <c r="O22" s="3" t="inlineStr">
        <is>
          <t>*default*, DSS_LIB</t>
        </is>
      </c>
    </row>
    <row r="23">
      <c r="A23" s="3" t="inlineStr">
        <is>
          <t>ABV.GENERAL</t>
        </is>
      </c>
      <c r="B23" s="3" t="inlineStr">
        <is>
          <t>Under the waiver: PSDKRA_SA_DR_001</t>
        </is>
      </c>
      <c r="C23" s="3" t="inlineStr">
        <is>
          <t>/data/adasuser_bangvideoapps02/pdk_jenkin_build/pdk_jenkin_kw_build/workarea/pdk/packages/ti/drv/dss/src/csl/dp/src/dp_transaction.c</t>
        </is>
      </c>
      <c r="D23" s="3" t="n">
        <v>1272230</v>
      </c>
      <c r="E23" s="3" t="n">
        <v>283</v>
      </c>
      <c r="F23" s="3" t="inlineStr">
        <is>
          <t>Array 'msg' of size 256 may use index value(s) 3..270</t>
        </is>
      </c>
      <c r="G23" s="3" t="inlineStr">
        <is>
          <t>drm_dp_sb_parse_link_addr_iterative</t>
        </is>
      </c>
      <c r="H23" s="3" t="inlineStr">
        <is>
          <t>unowned</t>
        </is>
      </c>
      <c r="I23" s="3" t="inlineStr">
        <is>
          <t>Critical</t>
        </is>
      </c>
      <c r="J23" s="3" t="n">
        <v>1</v>
      </c>
      <c r="K23" s="3" t="inlineStr">
        <is>
          <t>Existing</t>
        </is>
      </c>
      <c r="L23" s="3" t="inlineStr">
        <is>
          <t>Ignore</t>
        </is>
      </c>
      <c r="M23" s="3" t="inlineStr">
        <is>
          <t>C and C++</t>
        </is>
      </c>
      <c r="N23" s="3">
        <f>HYPERLINK("https://klocwork.india.ti.com:443/review/insight-review.html#issuedetails_goto:problemid=1272230,project=EP_PDK_K3,searchquery=taxonomy:'C and C++' build:PDK_KW_BUILD_Feb_19_2023_10_00_AM grouping:off severity:'MISRA Mandatory','MISRA Required','MISRA Advisory',Critical,Error","KW Issue Link")</f>
        <v/>
      </c>
      <c r="O23" s="3" t="inlineStr">
        <is>
          <t>*default*, DSS_LIB</t>
        </is>
      </c>
    </row>
    <row r="24">
      <c r="A24" s="3" t="inlineStr">
        <is>
          <t>ABV.GENERAL</t>
        </is>
      </c>
      <c r="B24" s="3" t="inlineStr">
        <is>
          <t>Waiver Under: PSDKRA_SA_DR_001</t>
        </is>
      </c>
      <c r="C24" s="3" t="inlineStr">
        <is>
          <t>/data/adasuser_bangvideoapps02/pdk_jenkin_build/pdk_jenkin_kw_build/workarea/pdk/packages/ti/drv/dss/src/csl/dp/src/dp_transaction.c</t>
        </is>
      </c>
      <c r="D24" s="3" t="n">
        <v>1272231</v>
      </c>
      <c r="E24" s="3" t="n">
        <v>978</v>
      </c>
      <c r="F24" s="3" t="inlineStr">
        <is>
          <t>Array 'mstb_array' of size 16 may use index value(s) -1</t>
        </is>
      </c>
      <c r="G24" s="3" t="inlineStr">
        <is>
          <t>drm_dp_mst_link_probe_work</t>
        </is>
      </c>
      <c r="H24" s="3" t="inlineStr">
        <is>
          <t>unowned</t>
        </is>
      </c>
      <c r="I24" s="3" t="inlineStr">
        <is>
          <t>Critical</t>
        </is>
      </c>
      <c r="J24" s="3" t="n">
        <v>1</v>
      </c>
      <c r="K24" s="3" t="inlineStr">
        <is>
          <t>Existing</t>
        </is>
      </c>
      <c r="L24" s="3" t="inlineStr">
        <is>
          <t>Ignore</t>
        </is>
      </c>
      <c r="M24" s="3" t="inlineStr">
        <is>
          <t>C and C++</t>
        </is>
      </c>
      <c r="N24" s="3">
        <f>HYPERLINK("https://klocwork.india.ti.com:443/review/insight-review.html#issuedetails_goto:problemid=1272231,project=EP_PDK_K3,searchquery=taxonomy:'C and C++' build:PDK_KW_BUILD_Feb_19_2023_10_00_AM grouping:off severity:'MISRA Mandatory','MISRA Required','MISRA Advisory',Critical,Error","KW Issue Link")</f>
        <v/>
      </c>
      <c r="O24" s="3" t="inlineStr">
        <is>
          <t>*default*, DSS_LIB</t>
        </is>
      </c>
    </row>
    <row r="25">
      <c r="A25" s="3" t="inlineStr">
        <is>
          <t>ABV.GENERAL</t>
        </is>
      </c>
      <c r="B25" s="3" t="inlineStr">
        <is>
          <t>Waiver Under: PSDKRA_SA_DR_001</t>
        </is>
      </c>
      <c r="C25" s="3" t="inlineStr">
        <is>
          <t>/data/adasuser_bangvideoapps02/pdk_jenkin_build/pdk_jenkin_kw_build/workarea/pdk/packages/ti/drv/dss/src/csl/dp/src/dp_transaction.c</t>
        </is>
      </c>
      <c r="D25" s="3" t="n">
        <v>1272232</v>
      </c>
      <c r="E25" s="3" t="n">
        <v>981</v>
      </c>
      <c r="F25" s="3" t="inlineStr">
        <is>
          <t>Array 'mstb_array' of size 16 may use index value(s) -1</t>
        </is>
      </c>
      <c r="G25" s="3" t="inlineStr">
        <is>
          <t>drm_dp_mst_link_probe_work</t>
        </is>
      </c>
      <c r="H25" s="3" t="inlineStr">
        <is>
          <t>unowned</t>
        </is>
      </c>
      <c r="I25" s="3" t="inlineStr">
        <is>
          <t>Critical</t>
        </is>
      </c>
      <c r="J25" s="3" t="n">
        <v>1</v>
      </c>
      <c r="K25" s="3" t="inlineStr">
        <is>
          <t>Existing</t>
        </is>
      </c>
      <c r="L25" s="3" t="inlineStr">
        <is>
          <t>Ignore</t>
        </is>
      </c>
      <c r="M25" s="3" t="inlineStr">
        <is>
          <t>C and C++</t>
        </is>
      </c>
      <c r="N25" s="3">
        <f>HYPERLINK("https://klocwork.india.ti.com:443/review/insight-review.html#issuedetails_goto:problemid=1272232,project=EP_PDK_K3,searchquery=taxonomy:'C and C++' build:PDK_KW_BUILD_Feb_19_2023_10_00_AM grouping:off severity:'MISRA Mandatory','MISRA Required','MISRA Advisory',Critical,Error","KW Issue Link")</f>
        <v/>
      </c>
      <c r="O25" s="3" t="inlineStr">
        <is>
          <t>*default*, DSS_LIB</t>
        </is>
      </c>
    </row>
    <row r="26">
      <c r="A26" s="3" t="inlineStr">
        <is>
          <t>ABV.GENERAL</t>
        </is>
      </c>
      <c r="B26" s="3" t="inlineStr">
        <is>
          <t>Waiver Under: PSDKRA_SA_DR_001</t>
        </is>
      </c>
      <c r="C26" s="3" t="inlineStr">
        <is>
          <t>/data/adasuser_bangvideoapps02/pdk_jenkin_build/pdk_jenkin_kw_build/workarea/pdk/packages/ti/drv/dss/src/csl/dp/src/dp_transaction.c</t>
        </is>
      </c>
      <c r="D26" s="3" t="n">
        <v>1272233</v>
      </c>
      <c r="E26" s="3" t="n">
        <v>988</v>
      </c>
      <c r="F26" s="3" t="inlineStr">
        <is>
          <t>Array 'mstb_array' of size 16 may use index value(s) 16..31</t>
        </is>
      </c>
      <c r="G26" s="3" t="inlineStr">
        <is>
          <t>drm_dp_mst_link_probe_work</t>
        </is>
      </c>
      <c r="H26" s="3" t="inlineStr">
        <is>
          <t>unowned</t>
        </is>
      </c>
      <c r="I26" s="3" t="inlineStr">
        <is>
          <t>Critical</t>
        </is>
      </c>
      <c r="J26" s="3" t="n">
        <v>1</v>
      </c>
      <c r="K26" s="3" t="inlineStr">
        <is>
          <t>Existing</t>
        </is>
      </c>
      <c r="L26" s="3" t="inlineStr">
        <is>
          <t>Ignore</t>
        </is>
      </c>
      <c r="M26" s="3" t="inlineStr">
        <is>
          <t>C and C++</t>
        </is>
      </c>
      <c r="N26" s="3">
        <f>HYPERLINK("https://klocwork.india.ti.com:443/review/insight-review.html#issuedetails_goto:problemid=1272233,project=EP_PDK_K3,searchquery=taxonomy:'C and C++' build:PDK_KW_BUILD_Feb_19_2023_10_00_AM grouping:off severity:'MISRA Mandatory','MISRA Required','MISRA Advisory',Critical,Error","KW Issue Link")</f>
        <v/>
      </c>
      <c r="O26" s="3" t="inlineStr">
        <is>
          <t>*default*, DSS_LIB</t>
        </is>
      </c>
    </row>
    <row r="27">
      <c r="A27" s="3" t="inlineStr">
        <is>
          <t>ABV.STACK</t>
        </is>
      </c>
      <c r="B27" s="3" t="inlineStr">
        <is>
          <t xml:space="preserve">Waiver Under: PSDKRA_SA_DR_008 </t>
        </is>
      </c>
      <c r="C27" s="3" t="inlineStr">
        <is>
          <t>/data/adasuser_bangvideoapps02/pdk_jenkin_build/pdk_jenkin_kw_build/workarea/pdk/packages/ti/drv/dss/src/drv/disp/dss_dispApi.c</t>
        </is>
      </c>
      <c r="D27" s="3" t="n">
        <v>1287145</v>
      </c>
      <c r="E27" s="3" t="n">
        <v>1461</v>
      </c>
      <c r="F27" s="3" t="inlineStr">
        <is>
          <t>Array 'overlayRegs-&gt;ATTRIBUTES2' of size 5 may use index value(s) 255</t>
        </is>
      </c>
      <c r="G27" s="3" t="inlineStr">
        <is>
          <t>Dss_dispDrvSetDssParamsIoctl</t>
        </is>
      </c>
      <c r="H27" s="3" t="inlineStr">
        <is>
          <t>unowned</t>
        </is>
      </c>
      <c r="I27" s="3" t="inlineStr">
        <is>
          <t>Critical</t>
        </is>
      </c>
      <c r="J27" s="3" t="n">
        <v>1</v>
      </c>
      <c r="K27" s="3" t="inlineStr">
        <is>
          <t>Existing</t>
        </is>
      </c>
      <c r="L27" s="3" t="inlineStr">
        <is>
          <t>Ignore</t>
        </is>
      </c>
      <c r="M27" s="3" t="inlineStr">
        <is>
          <t>C and C++</t>
        </is>
      </c>
      <c r="N27" s="3">
        <f>HYPERLINK("https://klocwork.india.ti.com:443/review/insight-review.html#issuedetails_goto:problemid=1287145,project=EP_PDK_K3,searchquery=taxonomy:'C and C++' build:PDK_KW_BUILD_Feb_19_2023_10_00_AM grouping:off severity:'MISRA Mandatory','MISRA Required','MISRA Advisory',Critical,Error","KW Issue Link")</f>
        <v/>
      </c>
      <c r="O27" s="3" t="inlineStr">
        <is>
          <t>*default*, DSS_LIB</t>
        </is>
      </c>
    </row>
    <row r="28">
      <c r="A28" s="3" t="inlineStr">
        <is>
          <t>ABV.STACK</t>
        </is>
      </c>
      <c r="B28" s="3" t="inlineStr">
        <is>
          <t>Waiver Under: PSDKRA_SA_DR_008</t>
        </is>
      </c>
      <c r="C28" s="3" t="inlineStr">
        <is>
          <t>/data/adasuser_bangvideoapps02/pdk_jenkin_build/pdk_jenkin_kw_build/workarea/pdk/packages/ti/drv/dss/src/drv/disp/dss_dispApi.c</t>
        </is>
      </c>
      <c r="D28" s="3" t="n">
        <v>1287146</v>
      </c>
      <c r="E28" s="3" t="n">
        <v>2086</v>
      </c>
      <c r="F28" s="3" t="inlineStr">
        <is>
          <t>Array 'overlayRegs-&gt;ATTRIBUTES2' of size 5 may use index value(s) 255</t>
        </is>
      </c>
      <c r="G28" s="3" t="inlineStr">
        <is>
          <t>Dss_dispDrvApplyRtParams</t>
        </is>
      </c>
      <c r="H28" s="3" t="inlineStr">
        <is>
          <t>unowned</t>
        </is>
      </c>
      <c r="I28" s="3" t="inlineStr">
        <is>
          <t>Critical</t>
        </is>
      </c>
      <c r="J28" s="3" t="n">
        <v>1</v>
      </c>
      <c r="K28" s="3" t="inlineStr">
        <is>
          <t>Existing</t>
        </is>
      </c>
      <c r="L28" s="3" t="inlineStr">
        <is>
          <t>Ignore</t>
        </is>
      </c>
      <c r="M28" s="3" t="inlineStr">
        <is>
          <t>C and C++</t>
        </is>
      </c>
      <c r="N28" s="3">
        <f>HYPERLINK("https://klocwork.india.ti.com:443/review/insight-review.html#issuedetails_goto:problemid=1287146,project=EP_PDK_K3,searchquery=taxonomy:'C and C++' build:PDK_KW_BUILD_Feb_19_2023_10_00_AM grouping:off severity:'MISRA Mandatory','MISRA Required','MISRA Advisory',Critical,Error","KW Issue Link")</f>
        <v/>
      </c>
      <c r="O28" s="3" t="inlineStr">
        <is>
          <t>*default*, DSS_LIB</t>
        </is>
      </c>
    </row>
    <row r="29">
      <c r="A29" s="3" t="inlineStr">
        <is>
          <t>ABV.GENERAL</t>
        </is>
      </c>
      <c r="B29" s="3" t="inlineStr">
        <is>
          <t xml:space="preserve">Waiver Under: PSDKRA_SA_DR_001 </t>
        </is>
      </c>
      <c r="C29" s="3" t="inlineStr">
        <is>
          <t>/data/adasuser_bangvideoapps02/pdk_jenkin_build/pdk_jenkin_kw_build/workarea/pdk/packages/ti/drv/dss/src/drv/disp/dss_dispApi.c</t>
        </is>
      </c>
      <c r="D29" s="3" t="n">
        <v>1287147</v>
      </c>
      <c r="E29" s="3" t="n">
        <v>1461</v>
      </c>
      <c r="F29" s="3" t="inlineStr">
        <is>
          <t>Array 'overlayRegs-&gt;ATTRIBUTES2' of size 20 may use index value(s) 20..255</t>
        </is>
      </c>
      <c r="G29" s="3" t="inlineStr">
        <is>
          <t>Dss_dispDrvSetDssParamsIoctl</t>
        </is>
      </c>
      <c r="H29" s="3" t="inlineStr">
        <is>
          <t>unowned</t>
        </is>
      </c>
      <c r="I29" s="3" t="inlineStr">
        <is>
          <t>Critical</t>
        </is>
      </c>
      <c r="J29" s="3" t="n">
        <v>1</v>
      </c>
      <c r="K29" s="3" t="inlineStr">
        <is>
          <t>Existing</t>
        </is>
      </c>
      <c r="L29" s="3" t="inlineStr">
        <is>
          <t>Ignore</t>
        </is>
      </c>
      <c r="M29" s="3" t="inlineStr">
        <is>
          <t>C and C++</t>
        </is>
      </c>
      <c r="N29" s="3">
        <f>HYPERLINK("https://klocwork.india.ti.com:443/review/insight-review.html#issuedetails_goto:problemid=1287147,project=EP_PDK_K3,searchquery=taxonomy:'C and C++' build:PDK_KW_BUILD_Feb_19_2023_10_00_AM grouping:off severity:'MISRA Mandatory','MISRA Required','MISRA Advisory',Critical,Error","KW Issue Link")</f>
        <v/>
      </c>
      <c r="O29" s="3" t="inlineStr">
        <is>
          <t>*default*, DSS_LIB</t>
        </is>
      </c>
    </row>
    <row r="30">
      <c r="A30" s="3" t="inlineStr">
        <is>
          <t>ABV.GENERAL</t>
        </is>
      </c>
      <c r="B30" s="3" t="inlineStr">
        <is>
          <t xml:space="preserve">Waiver Under: PSDKRA_SA_DR_001 </t>
        </is>
      </c>
      <c r="C30" s="3" t="inlineStr">
        <is>
          <t>/data/adasuser_bangvideoapps02/pdk_jenkin_build/pdk_jenkin_kw_build/workarea/pdk/packages/ti/drv/dss/src/drv/disp/dss_dispApi.c</t>
        </is>
      </c>
      <c r="D30" s="3" t="n">
        <v>1287148</v>
      </c>
      <c r="E30" s="3" t="n">
        <v>2086</v>
      </c>
      <c r="F30" s="3" t="inlineStr">
        <is>
          <t>Array 'overlayRegs-&gt;ATTRIBUTES2' of size 20 may use index value(s) 20..255</t>
        </is>
      </c>
      <c r="G30" s="3" t="inlineStr">
        <is>
          <t>Dss_dispDrvApplyRtParams</t>
        </is>
      </c>
      <c r="H30" s="3" t="inlineStr">
        <is>
          <t>unowned</t>
        </is>
      </c>
      <c r="I30" s="3" t="inlineStr">
        <is>
          <t>Critical</t>
        </is>
      </c>
      <c r="J30" s="3" t="n">
        <v>1</v>
      </c>
      <c r="K30" s="3" t="inlineStr">
        <is>
          <t>Existing</t>
        </is>
      </c>
      <c r="L30" s="3" t="inlineStr">
        <is>
          <t>Ignore</t>
        </is>
      </c>
      <c r="M30" s="3" t="inlineStr">
        <is>
          <t>C and C++</t>
        </is>
      </c>
      <c r="N30" s="3">
        <f>HYPERLINK("https://klocwork.india.ti.com:443/review/insight-review.html#issuedetails_goto:problemid=1287148,project=EP_PDK_K3,searchquery=taxonomy:'C and C++' build:PDK_KW_BUILD_Feb_19_2023_10_00_AM grouping:off severity:'MISRA Mandatory','MISRA Required','MISRA Advisory',Critical,Error","KW Issue Link")</f>
        <v/>
      </c>
      <c r="O30" s="3" t="inlineStr">
        <is>
          <t>*default*, DSS_LIB</t>
        </is>
      </c>
    </row>
    <row r="31">
      <c r="A31" s="3" t="inlineStr">
        <is>
          <t>ABV.STACK</t>
        </is>
      </c>
      <c r="B31" s="3" t="inlineStr"/>
      <c r="C31" s="3" t="inlineStr">
        <is>
          <t>/data/adasuser_bangvideoapps02/pdk_jenkin_build/pdk_jenkin_kw_build/workarea/pdk/packages/ti/csl/src/ip/serdes_cd/V0/csl_serdes3.c</t>
        </is>
      </c>
      <c r="D31" s="3" t="n">
        <v>1381637</v>
      </c>
      <c r="E31" s="3" t="n">
        <v>830</v>
      </c>
      <c r="F31" s="3" t="inlineStr">
        <is>
          <t>Array 'sierra_sds_reg-&gt;LN_CTRL_CDBREG' of size 2 may use index value(s) 2..3</t>
        </is>
      </c>
      <c r="G31" s="3" t="inlineStr">
        <is>
          <t>CSL_serdesLaneEnable</t>
        </is>
      </c>
      <c r="H31" s="3" t="inlineStr">
        <is>
          <t>unowned</t>
        </is>
      </c>
      <c r="I31" s="3" t="inlineStr">
        <is>
          <t>Critical</t>
        </is>
      </c>
      <c r="J31" s="3" t="n">
        <v>1</v>
      </c>
      <c r="K31" s="3" t="inlineStr">
        <is>
          <t>Existing</t>
        </is>
      </c>
      <c r="L31" s="3" t="inlineStr">
        <is>
          <t>Not a Problem</t>
        </is>
      </c>
      <c r="M31" s="3" t="inlineStr">
        <is>
          <t>C and C++</t>
        </is>
      </c>
      <c r="N31" s="3">
        <f>HYPERLINK("https://klocwork.india.ti.com:443/review/insight-review.html#issuedetails_goto:problemid=1381637,project=EP_PDK_K3,searchquery=taxonomy:'C and C++' build:PDK_KW_BUILD_Feb_19_2023_10_00_AM grouping:off severity:'MISRA Mandatory','MISRA Required','MISRA Advisory',Critical,Error","KW Issue Link")</f>
        <v/>
      </c>
      <c r="O31" s="3" t="inlineStr">
        <is>
          <t>*default*, CSL_SERDES_LIB</t>
        </is>
      </c>
    </row>
    <row r="32">
      <c r="A32" s="3" t="inlineStr">
        <is>
          <t>ABV.STACK</t>
        </is>
      </c>
      <c r="B32" s="3" t="inlineStr"/>
      <c r="C32" s="3" t="inlineStr">
        <is>
          <t>/data/adasuser_bangvideoapps02/pdk_jenkin_build/pdk_jenkin_kw_build/workarea/pdk/packages/ti/csl/src/ip/serdes_cd/V0/csl_serdes3_multilink.c</t>
        </is>
      </c>
      <c r="D32" s="3" t="n">
        <v>1382388</v>
      </c>
      <c r="E32" s="3" t="n">
        <v>110</v>
      </c>
      <c r="F32" s="3" t="inlineStr">
        <is>
          <t>Array 'sierra_sds_reg-&gt;LN_CTRL_CDBREG' of size 2 may use index value(s) 2..3</t>
        </is>
      </c>
      <c r="G32" s="3" t="inlineStr">
        <is>
          <t>CSL_serdesMultiLinkInit</t>
        </is>
      </c>
      <c r="H32" s="3" t="inlineStr">
        <is>
          <t>unowned</t>
        </is>
      </c>
      <c r="I32" s="3" t="inlineStr">
        <is>
          <t>Critical</t>
        </is>
      </c>
      <c r="J32" s="3" t="n">
        <v>1</v>
      </c>
      <c r="K32" s="3" t="inlineStr">
        <is>
          <t>Existing</t>
        </is>
      </c>
      <c r="L32" s="3" t="inlineStr">
        <is>
          <t>Not a Problem</t>
        </is>
      </c>
      <c r="M32" s="3" t="inlineStr">
        <is>
          <t>C and C++</t>
        </is>
      </c>
      <c r="N32" s="3">
        <f>HYPERLINK("https://klocwork.india.ti.com:443/review/insight-review.html#issuedetails_goto:problemid=1382388,project=EP_PDK_K3,searchquery=taxonomy:'C and C++' build:PDK_KW_BUILD_Feb_19_2023_10_00_AM grouping:off severity:'MISRA Mandatory','MISRA Required','MISRA Advisory',Critical,Error","KW Issue Link")</f>
        <v/>
      </c>
      <c r="O32" s="3" t="inlineStr">
        <is>
          <t>*default*, CSL_SERDES_LIB</t>
        </is>
      </c>
    </row>
    <row r="33">
      <c r="A33" s="3" t="inlineStr">
        <is>
          <t>ABV.STACK</t>
        </is>
      </c>
      <c r="B33" s="3" t="inlineStr"/>
      <c r="C33" s="3" t="inlineStr">
        <is>
          <t>/data/adasuser_bangvideoapps02/pdk_jenkin_build/pdk_jenkin_kw_build/workarea/pdk/packages/ti/csl/src/ip/serdes_cd/V0/csl_serdes3_multilink.c</t>
        </is>
      </c>
      <c r="D33" s="3" t="n">
        <v>1382389</v>
      </c>
      <c r="E33" s="3" t="n">
        <v>131</v>
      </c>
      <c r="F33" s="3" t="inlineStr">
        <is>
          <t>Array 'sierra_sds_reg-&gt;LN_CTRL_CDBREG' of size 2 may use index value(s) 2..3</t>
        </is>
      </c>
      <c r="G33" s="3" t="inlineStr">
        <is>
          <t>CSL_serdesMultiLinkInit</t>
        </is>
      </c>
      <c r="H33" s="3" t="inlineStr">
        <is>
          <t>unowned</t>
        </is>
      </c>
      <c r="I33" s="3" t="inlineStr">
        <is>
          <t>Critical</t>
        </is>
      </c>
      <c r="J33" s="3" t="n">
        <v>1</v>
      </c>
      <c r="K33" s="3" t="inlineStr">
        <is>
          <t>Existing</t>
        </is>
      </c>
      <c r="L33" s="3" t="inlineStr">
        <is>
          <t>Not a Problem</t>
        </is>
      </c>
      <c r="M33" s="3" t="inlineStr">
        <is>
          <t>C and C++</t>
        </is>
      </c>
      <c r="N33" s="3">
        <f>HYPERLINK("https://klocwork.india.ti.com:443/review/insight-review.html#issuedetails_goto:problemid=1382389,project=EP_PDK_K3,searchquery=taxonomy:'C and C++' build:PDK_KW_BUILD_Feb_19_2023_10_00_AM grouping:off severity:'MISRA Mandatory','MISRA Required','MISRA Advisory',Critical,Error","KW Issue Link")</f>
        <v/>
      </c>
      <c r="O33" s="3" t="inlineStr">
        <is>
          <t>*default*, CSL_SERDES_LIB</t>
        </is>
      </c>
    </row>
    <row r="34">
      <c r="A34" s="3" t="inlineStr">
        <is>
          <t>ABV.STACK</t>
        </is>
      </c>
      <c r="B34" s="3" t="inlineStr"/>
      <c r="C34" s="3" t="inlineStr">
        <is>
          <t>/data/adasuser_bangvideoapps02/pdk_jenkin_build/pdk_jenkin_kw_build/workarea/pdk/packages/ti/csl/src/ip/serdes_cd/V0/csl_serdes3_multilink.c</t>
        </is>
      </c>
      <c r="D34" s="3" t="n">
        <v>1382390</v>
      </c>
      <c r="E34" s="3" t="n">
        <v>155</v>
      </c>
      <c r="F34" s="3" t="inlineStr">
        <is>
          <t>Array 'sierra_sds_reg-&gt;LN_CTRL_CDBREG' of size 2 may use index value(s) 2..3</t>
        </is>
      </c>
      <c r="G34" s="3" t="inlineStr">
        <is>
          <t>CSL_serdesMultiLinkInit</t>
        </is>
      </c>
      <c r="H34" s="3" t="inlineStr">
        <is>
          <t>unowned</t>
        </is>
      </c>
      <c r="I34" s="3" t="inlineStr">
        <is>
          <t>Critical</t>
        </is>
      </c>
      <c r="J34" s="3" t="n">
        <v>1</v>
      </c>
      <c r="K34" s="3" t="inlineStr">
        <is>
          <t>Existing</t>
        </is>
      </c>
      <c r="L34" s="3" t="inlineStr">
        <is>
          <t>Not a Problem</t>
        </is>
      </c>
      <c r="M34" s="3" t="inlineStr">
        <is>
          <t>C and C++</t>
        </is>
      </c>
      <c r="N34" s="3">
        <f>HYPERLINK("https://klocwork.india.ti.com:443/review/insight-review.html#issuedetails_goto:problemid=1382390,project=EP_PDK_K3,searchquery=taxonomy:'C and C++' build:PDK_KW_BUILD_Feb_19_2023_10_00_AM grouping:off severity:'MISRA Mandatory','MISRA Required','MISRA Advisory',Critical,Error","KW Issue Link")</f>
        <v/>
      </c>
      <c r="O34" s="3" t="inlineStr">
        <is>
          <t>*default*, CSL_SERDES_LIB</t>
        </is>
      </c>
    </row>
    <row r="35">
      <c r="A35" s="3" t="inlineStr">
        <is>
          <t>ABV.STACK</t>
        </is>
      </c>
      <c r="B35" s="3" t="inlineStr"/>
      <c r="C35" s="3" t="inlineStr">
        <is>
          <t>/data/adasuser_bangvideoapps02/pdk_jenkin_build/pdk_jenkin_kw_build/workarea/pdk/packages/ti/csl/src/ip/serdes_cd/V0/csl_serdes3_multilink.c</t>
        </is>
      </c>
      <c r="D35" s="3" t="n">
        <v>1382391</v>
      </c>
      <c r="E35" s="3" t="n">
        <v>176</v>
      </c>
      <c r="F35" s="3" t="inlineStr">
        <is>
          <t>Array 'sierra_sds_reg-&gt;LN_CTRL_CDBREG' of size 2 may use index value(s) 2..3</t>
        </is>
      </c>
      <c r="G35" s="3" t="inlineStr">
        <is>
          <t>CSL_serdesMultiLinkInit</t>
        </is>
      </c>
      <c r="H35" s="3" t="inlineStr">
        <is>
          <t>unowned</t>
        </is>
      </c>
      <c r="I35" s="3" t="inlineStr">
        <is>
          <t>Critical</t>
        </is>
      </c>
      <c r="J35" s="3" t="n">
        <v>1</v>
      </c>
      <c r="K35" s="3" t="inlineStr">
        <is>
          <t>Existing</t>
        </is>
      </c>
      <c r="L35" s="3" t="inlineStr">
        <is>
          <t>Not a Problem</t>
        </is>
      </c>
      <c r="M35" s="3" t="inlineStr">
        <is>
          <t>C and C++</t>
        </is>
      </c>
      <c r="N35" s="3">
        <f>HYPERLINK("https://klocwork.india.ti.com:443/review/insight-review.html#issuedetails_goto:problemid=1382391,project=EP_PDK_K3,searchquery=taxonomy:'C and C++' build:PDK_KW_BUILD_Feb_19_2023_10_00_AM grouping:off severity:'MISRA Mandatory','MISRA Required','MISRA Advisory',Critical,Error","KW Issue Link")</f>
        <v/>
      </c>
      <c r="O35" s="3" t="inlineStr">
        <is>
          <t>*default*, CSL_SERDES_LIB</t>
        </is>
      </c>
    </row>
    <row r="36">
      <c r="A36" s="3" t="inlineStr">
        <is>
          <t>ABV.STACK</t>
        </is>
      </c>
      <c r="B36" s="3" t="inlineStr"/>
      <c r="C36" s="3" t="inlineStr">
        <is>
          <t>/data/adasuser_bangvideoapps02/pdk_jenkin_build/pdk_jenkin_kw_build/workarea/pdk/packages/ti/csl/src/ip/serdes_cd/V0/csl_serdes3_multilink.c</t>
        </is>
      </c>
      <c r="D36" s="3" t="n">
        <v>1382392</v>
      </c>
      <c r="E36" s="3" t="n">
        <v>199</v>
      </c>
      <c r="F36" s="3" t="inlineStr">
        <is>
          <t>Array 'sierra_sds_reg-&gt;LN_CTRL_CDBREG' of size 2 may use index value(s) 2..3</t>
        </is>
      </c>
      <c r="G36" s="3" t="inlineStr">
        <is>
          <t>CSL_serdesMultiLinkInit</t>
        </is>
      </c>
      <c r="H36" s="3" t="inlineStr">
        <is>
          <t>unowned</t>
        </is>
      </c>
      <c r="I36" s="3" t="inlineStr">
        <is>
          <t>Critical</t>
        </is>
      </c>
      <c r="J36" s="3" t="n">
        <v>1</v>
      </c>
      <c r="K36" s="3" t="inlineStr">
        <is>
          <t>Existing</t>
        </is>
      </c>
      <c r="L36" s="3" t="inlineStr">
        <is>
          <t>Not a Problem</t>
        </is>
      </c>
      <c r="M36" s="3" t="inlineStr">
        <is>
          <t>C and C++</t>
        </is>
      </c>
      <c r="N36" s="3">
        <f>HYPERLINK("https://klocwork.india.ti.com:443/review/insight-review.html#issuedetails_goto:problemid=1382392,project=EP_PDK_K3,searchquery=taxonomy:'C and C++' build:PDK_KW_BUILD_Feb_19_2023_10_00_AM grouping:off severity:'MISRA Mandatory','MISRA Required','MISRA Advisory',Critical,Error","KW Issue Link")</f>
        <v/>
      </c>
      <c r="O36" s="3" t="inlineStr">
        <is>
          <t>*default*, CSL_SERDES_LIB</t>
        </is>
      </c>
    </row>
    <row r="37">
      <c r="A37" s="3" t="inlineStr">
        <is>
          <t>ABV.STACK</t>
        </is>
      </c>
      <c r="B37" s="3" t="inlineStr"/>
      <c r="C37" s="3" t="inlineStr">
        <is>
          <t>/data/adasuser_bangvideoapps02/pdk_jenkin_build/pdk_jenkin_kw_build/workarea/pdk/packages/ti/csl/src/ip/serdes_cd/V0/csl_serdes3_multilink.c</t>
        </is>
      </c>
      <c r="D37" s="3" t="n">
        <v>1382393</v>
      </c>
      <c r="E37" s="3" t="n">
        <v>220</v>
      </c>
      <c r="F37" s="3" t="inlineStr">
        <is>
          <t>Array 'sierra_sds_reg-&gt;LN_CTRL_CDBREG' of size 2 may use index value(s) 2..3</t>
        </is>
      </c>
      <c r="G37" s="3" t="inlineStr">
        <is>
          <t>CSL_serdesMultiLinkInit</t>
        </is>
      </c>
      <c r="H37" s="3" t="inlineStr">
        <is>
          <t>unowned</t>
        </is>
      </c>
      <c r="I37" s="3" t="inlineStr">
        <is>
          <t>Critical</t>
        </is>
      </c>
      <c r="J37" s="3" t="n">
        <v>1</v>
      </c>
      <c r="K37" s="3" t="inlineStr">
        <is>
          <t>Existing</t>
        </is>
      </c>
      <c r="L37" s="3" t="inlineStr">
        <is>
          <t>Not a Problem</t>
        </is>
      </c>
      <c r="M37" s="3" t="inlineStr">
        <is>
          <t>C and C++</t>
        </is>
      </c>
      <c r="N37" s="3">
        <f>HYPERLINK("https://klocwork.india.ti.com:443/review/insight-review.html#issuedetails_goto:problemid=1382393,project=EP_PDK_K3,searchquery=taxonomy:'C and C++' build:PDK_KW_BUILD_Feb_19_2023_10_00_AM grouping:off severity:'MISRA Mandatory','MISRA Required','MISRA Advisory',Critical,Error","KW Issue Link")</f>
        <v/>
      </c>
      <c r="O37" s="3" t="inlineStr">
        <is>
          <t>*default*, CSL_SERDES_LIB</t>
        </is>
      </c>
    </row>
    <row r="38">
      <c r="A38" s="3" t="inlineStr">
        <is>
          <t>ABV.STACK</t>
        </is>
      </c>
      <c r="B38" s="3" t="inlineStr"/>
      <c r="C38" s="3" t="inlineStr">
        <is>
          <t>/data/adasuser_bangvideoapps02/pdk_jenkin_build/pdk_jenkin_kw_build/workarea/pdk/packages/ti/csl/src/ip/serdes_cd/V0/csl_serdes3_multilink.c</t>
        </is>
      </c>
      <c r="D38" s="3" t="n">
        <v>1382394</v>
      </c>
      <c r="E38" s="3" t="n">
        <v>242</v>
      </c>
      <c r="F38" s="3" t="inlineStr">
        <is>
          <t>Array 'sierra_sds_reg-&gt;LN_CTRL_CDBREG' of size 2 may use index value(s) 2..3</t>
        </is>
      </c>
      <c r="G38" s="3" t="inlineStr">
        <is>
          <t>CSL_serdesMultiLinkInit</t>
        </is>
      </c>
      <c r="H38" s="3" t="inlineStr">
        <is>
          <t>unowned</t>
        </is>
      </c>
      <c r="I38" s="3" t="inlineStr">
        <is>
          <t>Critical</t>
        </is>
      </c>
      <c r="J38" s="3" t="n">
        <v>1</v>
      </c>
      <c r="K38" s="3" t="inlineStr">
        <is>
          <t>Existing</t>
        </is>
      </c>
      <c r="L38" s="3" t="inlineStr">
        <is>
          <t>Not a Problem</t>
        </is>
      </c>
      <c r="M38" s="3" t="inlineStr">
        <is>
          <t>C and C++</t>
        </is>
      </c>
      <c r="N38" s="3">
        <f>HYPERLINK("https://klocwork.india.ti.com:443/review/insight-review.html#issuedetails_goto:problemid=1382394,project=EP_PDK_K3,searchquery=taxonomy:'C and C++' build:PDK_KW_BUILD_Feb_19_2023_10_00_AM grouping:off severity:'MISRA Mandatory','MISRA Required','MISRA Advisory',Critical,Error","KW Issue Link")</f>
        <v/>
      </c>
      <c r="O38" s="3" t="inlineStr">
        <is>
          <t>*default*, CSL_SERDES_LIB</t>
        </is>
      </c>
    </row>
    <row r="39">
      <c r="A39" s="3" t="inlineStr">
        <is>
          <t>ABV.STACK</t>
        </is>
      </c>
      <c r="B39" s="3" t="inlineStr"/>
      <c r="C39" s="3" t="inlineStr">
        <is>
          <t>/data/adasuser_bangvideoapps02/pdk_jenkin_build/pdk_jenkin_kw_build/workarea/pdk/packages/ti/csl/src/ip/serdes_cd/V0/csl_serdes3_multilink.c</t>
        </is>
      </c>
      <c r="D39" s="3" t="n">
        <v>1382395</v>
      </c>
      <c r="E39" s="3" t="n">
        <v>265</v>
      </c>
      <c r="F39" s="3" t="inlineStr">
        <is>
          <t>Array 'sierra_sds_reg-&gt;LN_CTRL_CDBREG' of size 2 may use index value(s) 2..3</t>
        </is>
      </c>
      <c r="G39" s="3" t="inlineStr">
        <is>
          <t>CSL_serdesMultiLinkInit</t>
        </is>
      </c>
      <c r="H39" s="3" t="inlineStr">
        <is>
          <t>unowned</t>
        </is>
      </c>
      <c r="I39" s="3" t="inlineStr">
        <is>
          <t>Critical</t>
        </is>
      </c>
      <c r="J39" s="3" t="n">
        <v>1</v>
      </c>
      <c r="K39" s="3" t="inlineStr">
        <is>
          <t>Existing</t>
        </is>
      </c>
      <c r="L39" s="3" t="inlineStr">
        <is>
          <t>Not a Problem</t>
        </is>
      </c>
      <c r="M39" s="3" t="inlineStr">
        <is>
          <t>C and C++</t>
        </is>
      </c>
      <c r="N39" s="3">
        <f>HYPERLINK("https://klocwork.india.ti.com:443/review/insight-review.html#issuedetails_goto:problemid=1382395,project=EP_PDK_K3,searchquery=taxonomy:'C and C++' build:PDK_KW_BUILD_Feb_19_2023_10_00_AM grouping:off severity:'MISRA Mandatory','MISRA Required','MISRA Advisory',Critical,Error","KW Issue Link")</f>
        <v/>
      </c>
      <c r="O39" s="3" t="inlineStr">
        <is>
          <t>*default*, CSL_SERDES_LIB</t>
        </is>
      </c>
    </row>
    <row r="40">
      <c r="A40" s="3" t="inlineStr">
        <is>
          <t>ABV.STACK</t>
        </is>
      </c>
      <c r="B40" s="3" t="inlineStr"/>
      <c r="C40" s="3" t="inlineStr">
        <is>
          <t>/data/adasuser_bangvideoapps02/pdk_jenkin_build/pdk_jenkin_kw_build/workarea/pdk/packages/ti/csl/src/ip/serdes_cd/V0/csl_serdes3_multilink.c</t>
        </is>
      </c>
      <c r="D40" s="3" t="n">
        <v>1382396</v>
      </c>
      <c r="E40" s="3" t="n">
        <v>292</v>
      </c>
      <c r="F40" s="3" t="inlineStr">
        <is>
          <t>Array 'sierra_sds_reg-&gt;LN_CTRL_CDBREG' of size 2 may use index value(s) 2..3</t>
        </is>
      </c>
      <c r="G40" s="3" t="inlineStr">
        <is>
          <t>CSL_serdesMultiLinkInit</t>
        </is>
      </c>
      <c r="H40" s="3" t="inlineStr">
        <is>
          <t>unowned</t>
        </is>
      </c>
      <c r="I40" s="3" t="inlineStr">
        <is>
          <t>Critical</t>
        </is>
      </c>
      <c r="J40" s="3" t="n">
        <v>1</v>
      </c>
      <c r="K40" s="3" t="inlineStr">
        <is>
          <t>Existing</t>
        </is>
      </c>
      <c r="L40" s="3" t="inlineStr">
        <is>
          <t>Not a Problem</t>
        </is>
      </c>
      <c r="M40" s="3" t="inlineStr">
        <is>
          <t>C and C++</t>
        </is>
      </c>
      <c r="N40" s="3">
        <f>HYPERLINK("https://klocwork.india.ti.com:443/review/insight-review.html#issuedetails_goto:problemid=1382396,project=EP_PDK_K3,searchquery=taxonomy:'C and C++' build:PDK_KW_BUILD_Feb_19_2023_10_00_AM grouping:off severity:'MISRA Mandatory','MISRA Required','MISRA Advisory',Critical,Error","KW Issue Link")</f>
        <v/>
      </c>
      <c r="O40" s="3" t="inlineStr">
        <is>
          <t>*default*, CSL_SERDES_LIB</t>
        </is>
      </c>
    </row>
    <row r="41">
      <c r="A41" s="3" t="inlineStr">
        <is>
          <t>ABV.STACK</t>
        </is>
      </c>
      <c r="B41" s="3" t="inlineStr"/>
      <c r="C41" s="3" t="inlineStr">
        <is>
          <t>/data/adasuser_bangvideoapps02/pdk_jenkin_build/pdk_jenkin_kw_build/workarea/pdk/packages/ti/csl/src/ip/serdes_cd/V0/csl_serdes3_multilink.c</t>
        </is>
      </c>
      <c r="D41" s="3" t="n">
        <v>1382397</v>
      </c>
      <c r="E41" s="3" t="n">
        <v>304</v>
      </c>
      <c r="F41" s="3" t="inlineStr">
        <is>
          <t>Array 'sierra_sds_reg-&gt;LN_CTRL_CDBREG' of size 2 may use index value(s) 2..3</t>
        </is>
      </c>
      <c r="G41" s="3" t="inlineStr">
        <is>
          <t>CSL_serdesMultiLinkInit</t>
        </is>
      </c>
      <c r="H41" s="3" t="inlineStr">
        <is>
          <t>unowned</t>
        </is>
      </c>
      <c r="I41" s="3" t="inlineStr">
        <is>
          <t>Critical</t>
        </is>
      </c>
      <c r="J41" s="3" t="n">
        <v>1</v>
      </c>
      <c r="K41" s="3" t="inlineStr">
        <is>
          <t>Existing</t>
        </is>
      </c>
      <c r="L41" s="3" t="inlineStr">
        <is>
          <t>Not a Problem</t>
        </is>
      </c>
      <c r="M41" s="3" t="inlineStr">
        <is>
          <t>C and C++</t>
        </is>
      </c>
      <c r="N41" s="3">
        <f>HYPERLINK("https://klocwork.india.ti.com:443/review/insight-review.html#issuedetails_goto:problemid=1382397,project=EP_PDK_K3,searchquery=taxonomy:'C and C++' build:PDK_KW_BUILD_Feb_19_2023_10_00_AM grouping:off severity:'MISRA Mandatory','MISRA Required','MISRA Advisory',Critical,Error","KW Issue Link")</f>
        <v/>
      </c>
      <c r="O41" s="3" t="inlineStr">
        <is>
          <t>*default*, CSL_SERDES_LIB</t>
        </is>
      </c>
    </row>
    <row r="42">
      <c r="A42" s="3" t="inlineStr">
        <is>
          <t>ABV.STACK</t>
        </is>
      </c>
      <c r="B42" s="3" t="inlineStr"/>
      <c r="C42" s="3" t="inlineStr">
        <is>
          <t>/data/adasuser_bangvideoapps02/pdk_jenkin_build/pdk_jenkin_kw_build/workarea/pdk/packages/ti/csl/src/ip/serdes_cd/V0/csl_serdes3_multilink.c</t>
        </is>
      </c>
      <c r="D42" s="3" t="n">
        <v>1382398</v>
      </c>
      <c r="E42" s="3" t="n">
        <v>316</v>
      </c>
      <c r="F42" s="3" t="inlineStr">
        <is>
          <t>Array 'sierra_sds_reg-&gt;LN_CTRL_CDBREG' of size 2 may use index value(s) 2..3</t>
        </is>
      </c>
      <c r="G42" s="3" t="inlineStr">
        <is>
          <t>CSL_serdesMultiLinkInit</t>
        </is>
      </c>
      <c r="H42" s="3" t="inlineStr">
        <is>
          <t>unowned</t>
        </is>
      </c>
      <c r="I42" s="3" t="inlineStr">
        <is>
          <t>Critical</t>
        </is>
      </c>
      <c r="J42" s="3" t="n">
        <v>1</v>
      </c>
      <c r="K42" s="3" t="inlineStr">
        <is>
          <t>Existing</t>
        </is>
      </c>
      <c r="L42" s="3" t="inlineStr">
        <is>
          <t>Not a Problem</t>
        </is>
      </c>
      <c r="M42" s="3" t="inlineStr">
        <is>
          <t>C and C++</t>
        </is>
      </c>
      <c r="N42" s="3">
        <f>HYPERLINK("https://klocwork.india.ti.com:443/review/insight-review.html#issuedetails_goto:problemid=1382398,project=EP_PDK_K3,searchquery=taxonomy:'C and C++' build:PDK_KW_BUILD_Feb_19_2023_10_00_AM grouping:off severity:'MISRA Mandatory','MISRA Required','MISRA Advisory',Critical,Error","KW Issue Link")</f>
        <v/>
      </c>
      <c r="O42" s="3" t="inlineStr">
        <is>
          <t>*default*, CSL_SERDES_LIB</t>
        </is>
      </c>
    </row>
    <row r="43">
      <c r="A43" s="3" t="inlineStr">
        <is>
          <t>ABV.STACK</t>
        </is>
      </c>
      <c r="B43" s="3" t="inlineStr"/>
      <c r="C43" s="3" t="inlineStr">
        <is>
          <t>/data/adasuser_bangvideoapps02/pdk_jenkin_build/pdk_jenkin_kw_build/workarea/pdk/packages/ti/csl/src/ip/serdes_cd/V0/csl_serdes3_multilink.c</t>
        </is>
      </c>
      <c r="D43" s="3" t="n">
        <v>1382399</v>
      </c>
      <c r="E43" s="3" t="n">
        <v>339</v>
      </c>
      <c r="F43" s="3" t="inlineStr">
        <is>
          <t>Array 'sierra_sds_reg-&gt;LN_CTRL_CDBREG' of size 2 may use index value(s) 2..3</t>
        </is>
      </c>
      <c r="G43" s="3" t="inlineStr">
        <is>
          <t>CSL_serdesMultiLinkInit</t>
        </is>
      </c>
      <c r="H43" s="3" t="inlineStr">
        <is>
          <t>unowned</t>
        </is>
      </c>
      <c r="I43" s="3" t="inlineStr">
        <is>
          <t>Critical</t>
        </is>
      </c>
      <c r="J43" s="3" t="n">
        <v>1</v>
      </c>
      <c r="K43" s="3" t="inlineStr">
        <is>
          <t>Existing</t>
        </is>
      </c>
      <c r="L43" s="3" t="inlineStr">
        <is>
          <t>Not a Problem</t>
        </is>
      </c>
      <c r="M43" s="3" t="inlineStr">
        <is>
          <t>C and C++</t>
        </is>
      </c>
      <c r="N43" s="3">
        <f>HYPERLINK("https://klocwork.india.ti.com:443/review/insight-review.html#issuedetails_goto:problemid=1382399,project=EP_PDK_K3,searchquery=taxonomy:'C and C++' build:PDK_KW_BUILD_Feb_19_2023_10_00_AM grouping:off severity:'MISRA Mandatory','MISRA Required','MISRA Advisory',Critical,Error","KW Issue Link")</f>
        <v/>
      </c>
      <c r="O43" s="3" t="inlineStr">
        <is>
          <t>*default*, CSL_SERDES_LIB</t>
        </is>
      </c>
    </row>
    <row r="44">
      <c r="A44" s="3" t="inlineStr">
        <is>
          <t>NPD.GEN.MIGHT</t>
        </is>
      </c>
      <c r="B44" s="3" t="inlineStr">
        <is>
          <t>Condition check "if ((mode &amp; VHWA_M2M_VISS_CHROMA_MODE) == VHWA_M2M_VISS_CHROMA_MODE)" will make sure the chPrmsCh is not NULL</t>
        </is>
      </c>
      <c r="C44" s="3" t="inlineStr">
        <is>
          <t>/data/adasuser_bangvideoapps02/pdk_jenkin_build/pdk_jenkin_kw_build/workarea/pdk/packages/ti/drv/vhwa/src/drv/vhwa_m2mVissPriv.c</t>
        </is>
      </c>
      <c r="D44" s="3" t="n">
        <v>1609583</v>
      </c>
      <c r="E44" s="3" t="n">
        <v>1293</v>
      </c>
      <c r="F44" s="3" t="inlineStr">
        <is>
          <t>Null pointer 'chPrmsCh' that comes from line 1090 may be dereferenced at line 1293.</t>
        </is>
      </c>
      <c r="G44" s="3" t="inlineStr">
        <is>
          <t>vhwaM2mVissInitOutChPrmsForYuv420</t>
        </is>
      </c>
      <c r="H44" s="3" t="inlineStr">
        <is>
          <t>unowned</t>
        </is>
      </c>
      <c r="I44" s="3" t="inlineStr">
        <is>
          <t>Critical</t>
        </is>
      </c>
      <c r="J44" s="3" t="n">
        <v>1</v>
      </c>
      <c r="K44" s="3" t="inlineStr">
        <is>
          <t>Existing</t>
        </is>
      </c>
      <c r="L44" s="3" t="inlineStr">
        <is>
          <t>Not a Problem</t>
        </is>
      </c>
      <c r="M44" s="3" t="inlineStr">
        <is>
          <t>C and C++</t>
        </is>
      </c>
      <c r="N44" s="3">
        <f>HYPERLINK("https://klocwork.india.ti.com:443/review/insight-review.html#issuedetails_goto:problemid=1609583,project=EP_PDK_K3,searchquery=taxonomy:'C and C++' build:PDK_KW_BUILD_Feb_19_2023_10_00_AM grouping:off severity:'MISRA Mandatory','MISRA Required','MISRA Advisory',Critical,Error","KW Issue Link")</f>
        <v/>
      </c>
      <c r="O44" s="3" t="inlineStr">
        <is>
          <t>*default*, VHWA_LIB</t>
        </is>
      </c>
    </row>
    <row r="45">
      <c r="A45" s="3" t="inlineStr">
        <is>
          <t>NPD.CHECK.MIGHT</t>
        </is>
      </c>
      <c r="B45" s="3" t="inlineStr">
        <is>
          <t>tool issue - klocwork doesnot understand assert</t>
        </is>
      </c>
      <c r="C45" s="3" t="inlineStr">
        <is>
          <t>/data/adasuser_bangvideoapps02/pdk_jenkin_build/pdk_jenkin_kw_build/workarea/pdk/packages/ti/drv/fvid2/src/fvid2_drvMgr.c</t>
        </is>
      </c>
      <c r="D45" s="3" t="n">
        <v>2378676</v>
      </c>
      <c r="E45" s="3" t="n">
        <v>608</v>
      </c>
      <c r="F45" s="3" t="inlineStr">
        <is>
          <t>Pointer 'drvOps' checked for NULL at line 596 may be dereferenced at line 608.</t>
        </is>
      </c>
      <c r="G45" s="3" t="inlineStr">
        <is>
          <t>Fvid2_registerDriver</t>
        </is>
      </c>
      <c r="H45" s="3" t="inlineStr">
        <is>
          <t>unowned</t>
        </is>
      </c>
      <c r="I45" s="3" t="inlineStr">
        <is>
          <t>Critical</t>
        </is>
      </c>
      <c r="J45" s="3" t="n">
        <v>1</v>
      </c>
      <c r="K45" s="3" t="inlineStr">
        <is>
          <t>Existing</t>
        </is>
      </c>
      <c r="L45" s="3" t="inlineStr">
        <is>
          <t>Not a Problem</t>
        </is>
      </c>
      <c r="M45" s="3" t="inlineStr">
        <is>
          <t>C and C++</t>
        </is>
      </c>
      <c r="N45" s="3">
        <f>HYPERLINK("https://klocwork.india.ti.com:443/review/insight-review.html#issuedetails_goto:problemid=2378676,project=EP_PDK_K3,searchquery=taxonomy:'C and C++' build:PDK_KW_BUILD_Feb_19_2023_10_00_AM grouping:off severity:'MISRA Mandatory','MISRA Required','MISRA Advisory',Critical,Error","KW Issue Link")</f>
        <v/>
      </c>
      <c r="O45" s="3" t="inlineStr">
        <is>
          <t>*default*, FVID2_LIB</t>
        </is>
      </c>
    </row>
    <row r="46">
      <c r="A46" s="3" t="inlineStr">
        <is>
          <t>NPD.CHECK.MUST</t>
        </is>
      </c>
      <c r="B46" s="3" t="inlineStr">
        <is>
          <t>tool issue - klocwork doesnot understand assert</t>
        </is>
      </c>
      <c r="C46" s="3" t="inlineStr">
        <is>
          <t>/data/adasuser_bangvideoapps02/pdk_jenkin_build/pdk_jenkin_kw_build/workarea/pdk/packages/ti/drv/fvid2/src/fvid2_drvMgr.c</t>
        </is>
      </c>
      <c r="D46" s="3" t="n">
        <v>2378677</v>
      </c>
      <c r="E46" s="3" t="n">
        <v>794</v>
      </c>
      <c r="F46" s="3" t="inlineStr">
        <is>
          <t>Pointer 'channel-&gt;drv' checked for NULL at line 793 will be dereferenced at line 794.</t>
        </is>
      </c>
      <c r="G46" s="3" t="inlineStr">
        <is>
          <t>Fvid2_delete</t>
        </is>
      </c>
      <c r="H46" s="3" t="inlineStr">
        <is>
          <t>unowned</t>
        </is>
      </c>
      <c r="I46" s="3" t="inlineStr">
        <is>
          <t>Critical</t>
        </is>
      </c>
      <c r="J46" s="3" t="n">
        <v>1</v>
      </c>
      <c r="K46" s="3" t="inlineStr">
        <is>
          <t>Existing</t>
        </is>
      </c>
      <c r="L46" s="3" t="inlineStr">
        <is>
          <t>Not a Problem</t>
        </is>
      </c>
      <c r="M46" s="3" t="inlineStr">
        <is>
          <t>C and C++</t>
        </is>
      </c>
      <c r="N46" s="3">
        <f>HYPERLINK("https://klocwork.india.ti.com:443/review/insight-review.html#issuedetails_goto:problemid=2378677,project=EP_PDK_K3,searchquery=taxonomy:'C and C++' build:PDK_KW_BUILD_Feb_19_2023_10_00_AM grouping:off severity:'MISRA Mandatory','MISRA Required','MISRA Advisory',Critical,Error","KW Issue Link")</f>
        <v/>
      </c>
      <c r="O46" s="3" t="inlineStr">
        <is>
          <t>*default*, FVID2_LIB</t>
        </is>
      </c>
    </row>
    <row r="47">
      <c r="A47" s="3" t="inlineStr">
        <is>
          <t>NPD.CHECK.MUST</t>
        </is>
      </c>
      <c r="B47" s="3" t="inlineStr">
        <is>
          <t>tool issue - klocwork doesnot understand assert</t>
        </is>
      </c>
      <c r="C47" s="3" t="inlineStr">
        <is>
          <t>/data/adasuser_bangvideoapps02/pdk_jenkin_build/pdk_jenkin_kw_build/workarea/pdk/packages/ti/drv/fvid2/src/fvid2_drvMgr.c</t>
        </is>
      </c>
      <c r="D47" s="3" t="n">
        <v>2378678</v>
      </c>
      <c r="E47" s="3" t="n">
        <v>796</v>
      </c>
      <c r="F47" s="3" t="inlineStr">
        <is>
          <t>Pointer 'channel-&gt;drv-&gt;drvOps' checked for NULL at line 794 will be dereferenced at line 796.</t>
        </is>
      </c>
      <c r="G47" s="3" t="inlineStr">
        <is>
          <t>Fvid2_delete</t>
        </is>
      </c>
      <c r="H47" s="3" t="inlineStr">
        <is>
          <t>unowned</t>
        </is>
      </c>
      <c r="I47" s="3" t="inlineStr">
        <is>
          <t>Critical</t>
        </is>
      </c>
      <c r="J47" s="3" t="n">
        <v>1</v>
      </c>
      <c r="K47" s="3" t="inlineStr">
        <is>
          <t>Existing</t>
        </is>
      </c>
      <c r="L47" s="3" t="inlineStr">
        <is>
          <t>Not a Problem</t>
        </is>
      </c>
      <c r="M47" s="3" t="inlineStr">
        <is>
          <t>C and C++</t>
        </is>
      </c>
      <c r="N47" s="3">
        <f>HYPERLINK("https://klocwork.india.ti.com:443/review/insight-review.html#issuedetails_goto:problemid=2378678,project=EP_PDK_K3,searchquery=taxonomy:'C and C++' build:PDK_KW_BUILD_Feb_19_2023_10_00_AM grouping:off severity:'MISRA Mandatory','MISRA Required','MISRA Advisory',Critical,Error","KW Issue Link")</f>
        <v/>
      </c>
      <c r="O47" s="3" t="inlineStr">
        <is>
          <t>*default*, FVID2_LIB</t>
        </is>
      </c>
    </row>
    <row r="48">
      <c r="A48" s="3" t="inlineStr">
        <is>
          <t>NPD.CHECK.MUST</t>
        </is>
      </c>
      <c r="B48" s="3" t="inlineStr">
        <is>
          <t>tool issue - klocwork doesnot understand assert</t>
        </is>
      </c>
      <c r="C48" s="3" t="inlineStr">
        <is>
          <t>/data/adasuser_bangvideoapps02/pdk_jenkin_build/pdk_jenkin_kw_build/workarea/pdk/packages/ti/drv/fvid2/src/fvid2_drvMgr.c</t>
        </is>
      </c>
      <c r="D48" s="3" t="n">
        <v>2378679</v>
      </c>
      <c r="E48" s="3" t="n">
        <v>848</v>
      </c>
      <c r="F48" s="3" t="inlineStr">
        <is>
          <t>Pointer 'channel-&gt;drv' checked for NULL at line 847 will be dereferenced at line 848.</t>
        </is>
      </c>
      <c r="G48" s="3" t="inlineStr">
        <is>
          <t>Fvid2_control</t>
        </is>
      </c>
      <c r="H48" s="3" t="inlineStr">
        <is>
          <t>unowned</t>
        </is>
      </c>
      <c r="I48" s="3" t="inlineStr">
        <is>
          <t>Critical</t>
        </is>
      </c>
      <c r="J48" s="3" t="n">
        <v>1</v>
      </c>
      <c r="K48" s="3" t="inlineStr">
        <is>
          <t>Existing</t>
        </is>
      </c>
      <c r="L48" s="3" t="inlineStr">
        <is>
          <t>Not a Problem</t>
        </is>
      </c>
      <c r="M48" s="3" t="inlineStr">
        <is>
          <t>C and C++</t>
        </is>
      </c>
      <c r="N48" s="3">
        <f>HYPERLINK("https://klocwork.india.ti.com:443/review/insight-review.html#issuedetails_goto:problemid=2378679,project=EP_PDK_K3,searchquery=taxonomy:'C and C++' build:PDK_KW_BUILD_Feb_19_2023_10_00_AM grouping:off severity:'MISRA Mandatory','MISRA Required','MISRA Advisory',Critical,Error","KW Issue Link")</f>
        <v/>
      </c>
      <c r="O48" s="3" t="inlineStr">
        <is>
          <t>*default*, FVID2_LIB</t>
        </is>
      </c>
    </row>
    <row r="49">
      <c r="A49" s="3" t="inlineStr">
        <is>
          <t>NPD.CHECK.MUST</t>
        </is>
      </c>
      <c r="B49" s="3" t="inlineStr">
        <is>
          <t>tool issue - klocwork doesnot understand assert</t>
        </is>
      </c>
      <c r="C49" s="3" t="inlineStr">
        <is>
          <t>/data/adasuser_bangvideoapps02/pdk_jenkin_build/pdk_jenkin_kw_build/workarea/pdk/packages/ti/drv/fvid2/src/fvid2_drvMgr.c</t>
        </is>
      </c>
      <c r="D49" s="3" t="n">
        <v>2378680</v>
      </c>
      <c r="E49" s="3" t="n">
        <v>850</v>
      </c>
      <c r="F49" s="3" t="inlineStr">
        <is>
          <t>Pointer 'channel-&gt;drv-&gt;drvOps' checked for NULL at line 848 will be dereferenced at line 850.</t>
        </is>
      </c>
      <c r="G49" s="3" t="inlineStr">
        <is>
          <t>Fvid2_control</t>
        </is>
      </c>
      <c r="H49" s="3" t="inlineStr">
        <is>
          <t>unowned</t>
        </is>
      </c>
      <c r="I49" s="3" t="inlineStr">
        <is>
          <t>Critical</t>
        </is>
      </c>
      <c r="J49" s="3" t="n">
        <v>1</v>
      </c>
      <c r="K49" s="3" t="inlineStr">
        <is>
          <t>Existing</t>
        </is>
      </c>
      <c r="L49" s="3" t="inlineStr">
        <is>
          <t>Not a Problem</t>
        </is>
      </c>
      <c r="M49" s="3" t="inlineStr">
        <is>
          <t>C and C++</t>
        </is>
      </c>
      <c r="N49" s="3">
        <f>HYPERLINK("https://klocwork.india.ti.com:443/review/insight-review.html#issuedetails_goto:problemid=2378680,project=EP_PDK_K3,searchquery=taxonomy:'C and C++' build:PDK_KW_BUILD_Feb_19_2023_10_00_AM grouping:off severity:'MISRA Mandatory','MISRA Required','MISRA Advisory',Critical,Error","KW Issue Link")</f>
        <v/>
      </c>
      <c r="O49" s="3" t="inlineStr">
        <is>
          <t>*default*, FVID2_LIB</t>
        </is>
      </c>
    </row>
    <row r="50">
      <c r="A50" s="3" t="inlineStr">
        <is>
          <t>NPD.CHECK.MUST</t>
        </is>
      </c>
      <c r="B50" s="3" t="inlineStr">
        <is>
          <t>tool issue - klocwork doesnot understand assert</t>
        </is>
      </c>
      <c r="C50" s="3" t="inlineStr">
        <is>
          <t>/data/adasuser_bangvideoapps02/pdk_jenkin_build/pdk_jenkin_kw_build/workarea/pdk/packages/ti/drv/fvid2/src/fvid2_drvMgr.c</t>
        </is>
      </c>
      <c r="D50" s="3" t="n">
        <v>2378681</v>
      </c>
      <c r="E50" s="3" t="n">
        <v>893</v>
      </c>
      <c r="F50" s="3" t="inlineStr">
        <is>
          <t>Pointer 'channel-&gt;drv' checked for NULL at line 892 will be dereferenced at line 893.</t>
        </is>
      </c>
      <c r="G50" s="3" t="inlineStr">
        <is>
          <t>Fvid2_queue</t>
        </is>
      </c>
      <c r="H50" s="3" t="inlineStr">
        <is>
          <t>unowned</t>
        </is>
      </c>
      <c r="I50" s="3" t="inlineStr">
        <is>
          <t>Critical</t>
        </is>
      </c>
      <c r="J50" s="3" t="n">
        <v>1</v>
      </c>
      <c r="K50" s="3" t="inlineStr">
        <is>
          <t>Existing</t>
        </is>
      </c>
      <c r="L50" s="3" t="inlineStr">
        <is>
          <t>Not a Problem</t>
        </is>
      </c>
      <c r="M50" s="3" t="inlineStr">
        <is>
          <t>C and C++</t>
        </is>
      </c>
      <c r="N50" s="3">
        <f>HYPERLINK("https://klocwork.india.ti.com:443/review/insight-review.html#issuedetails_goto:problemid=2378681,project=EP_PDK_K3,searchquery=taxonomy:'C and C++' build:PDK_KW_BUILD_Feb_19_2023_10_00_AM grouping:off severity:'MISRA Mandatory','MISRA Required','MISRA Advisory',Critical,Error","KW Issue Link")</f>
        <v/>
      </c>
      <c r="O50" s="3" t="inlineStr">
        <is>
          <t>*default*, FVID2_LIB</t>
        </is>
      </c>
    </row>
    <row r="51">
      <c r="A51" s="3" t="inlineStr">
        <is>
          <t>NPD.CHECK.MUST</t>
        </is>
      </c>
      <c r="B51" s="3" t="inlineStr">
        <is>
          <t>tool issue - klocwork doesnot understand assert</t>
        </is>
      </c>
      <c r="C51" s="3" t="inlineStr">
        <is>
          <t>/data/adasuser_bangvideoapps02/pdk_jenkin_build/pdk_jenkin_kw_build/workarea/pdk/packages/ti/drv/fvid2/src/fvid2_drvMgr.c</t>
        </is>
      </c>
      <c r="D51" s="3" t="n">
        <v>2378682</v>
      </c>
      <c r="E51" s="3" t="n">
        <v>895</v>
      </c>
      <c r="F51" s="3" t="inlineStr">
        <is>
          <t>Pointer 'channel-&gt;drv-&gt;drvOps' checked for NULL at line 893 will be dereferenced at line 895.</t>
        </is>
      </c>
      <c r="G51" s="3" t="inlineStr">
        <is>
          <t>Fvid2_queue</t>
        </is>
      </c>
      <c r="H51" s="3" t="inlineStr">
        <is>
          <t>unowned</t>
        </is>
      </c>
      <c r="I51" s="3" t="inlineStr">
        <is>
          <t>Critical</t>
        </is>
      </c>
      <c r="J51" s="3" t="n">
        <v>1</v>
      </c>
      <c r="K51" s="3" t="inlineStr">
        <is>
          <t>Existing</t>
        </is>
      </c>
      <c r="L51" s="3" t="inlineStr">
        <is>
          <t>Not a Problem</t>
        </is>
      </c>
      <c r="M51" s="3" t="inlineStr">
        <is>
          <t>C and C++</t>
        </is>
      </c>
      <c r="N51" s="3">
        <f>HYPERLINK("https://klocwork.india.ti.com:443/review/insight-review.html#issuedetails_goto:problemid=2378682,project=EP_PDK_K3,searchquery=taxonomy:'C and C++' build:PDK_KW_BUILD_Feb_19_2023_10_00_AM grouping:off severity:'MISRA Mandatory','MISRA Required','MISRA Advisory',Critical,Error","KW Issue Link")</f>
        <v/>
      </c>
      <c r="O51" s="3" t="inlineStr">
        <is>
          <t>*default*, FVID2_LIB</t>
        </is>
      </c>
    </row>
    <row r="52">
      <c r="A52" s="3" t="inlineStr">
        <is>
          <t>NPD.CHECK.MUST</t>
        </is>
      </c>
      <c r="B52" s="3" t="inlineStr">
        <is>
          <t>tool issue - klocwork doesnot understand assert</t>
        </is>
      </c>
      <c r="C52" s="3" t="inlineStr">
        <is>
          <t>/data/adasuser_bangvideoapps02/pdk_jenkin_build/pdk_jenkin_kw_build/workarea/pdk/packages/ti/drv/fvid2/src/fvid2_drvMgr.c</t>
        </is>
      </c>
      <c r="D52" s="3" t="n">
        <v>2378683</v>
      </c>
      <c r="E52" s="3" t="n">
        <v>938</v>
      </c>
      <c r="F52" s="3" t="inlineStr">
        <is>
          <t>Pointer 'channel-&gt;drv' checked for NULL at line 937 will be dereferenced at line 938.</t>
        </is>
      </c>
      <c r="G52" s="3" t="inlineStr">
        <is>
          <t>Fvid2_dequeue</t>
        </is>
      </c>
      <c r="H52" s="3" t="inlineStr">
        <is>
          <t>unowned</t>
        </is>
      </c>
      <c r="I52" s="3" t="inlineStr">
        <is>
          <t>Critical</t>
        </is>
      </c>
      <c r="J52" s="3" t="n">
        <v>1</v>
      </c>
      <c r="K52" s="3" t="inlineStr">
        <is>
          <t>Existing</t>
        </is>
      </c>
      <c r="L52" s="3" t="inlineStr">
        <is>
          <t>Not a Problem</t>
        </is>
      </c>
      <c r="M52" s="3" t="inlineStr">
        <is>
          <t>C and C++</t>
        </is>
      </c>
      <c r="N52" s="3">
        <f>HYPERLINK("https://klocwork.india.ti.com:443/review/insight-review.html#issuedetails_goto:problemid=2378683,project=EP_PDK_K3,searchquery=taxonomy:'C and C++' build:PDK_KW_BUILD_Feb_19_2023_10_00_AM grouping:off severity:'MISRA Mandatory','MISRA Required','MISRA Advisory',Critical,Error","KW Issue Link")</f>
        <v/>
      </c>
      <c r="O52" s="3" t="inlineStr">
        <is>
          <t>*default*, FVID2_LIB</t>
        </is>
      </c>
    </row>
    <row r="53">
      <c r="A53" s="3" t="inlineStr">
        <is>
          <t>NPD.CHECK.MUST</t>
        </is>
      </c>
      <c r="B53" s="3" t="inlineStr">
        <is>
          <t>tool issue - klocwork doesnot understand assert</t>
        </is>
      </c>
      <c r="C53" s="3" t="inlineStr">
        <is>
          <t>/data/adasuser_bangvideoapps02/pdk_jenkin_build/pdk_jenkin_kw_build/workarea/pdk/packages/ti/drv/fvid2/src/fvid2_drvMgr.c</t>
        </is>
      </c>
      <c r="D53" s="3" t="n">
        <v>2378684</v>
      </c>
      <c r="E53" s="3" t="n">
        <v>940</v>
      </c>
      <c r="F53" s="3" t="inlineStr">
        <is>
          <t>Pointer 'channel-&gt;drv-&gt;drvOps' checked for NULL at line 938 will be dereferenced at line 940.</t>
        </is>
      </c>
      <c r="G53" s="3" t="inlineStr">
        <is>
          <t>Fvid2_dequeue</t>
        </is>
      </c>
      <c r="H53" s="3" t="inlineStr">
        <is>
          <t>unowned</t>
        </is>
      </c>
      <c r="I53" s="3" t="inlineStr">
        <is>
          <t>Critical</t>
        </is>
      </c>
      <c r="J53" s="3" t="n">
        <v>1</v>
      </c>
      <c r="K53" s="3" t="inlineStr">
        <is>
          <t>Existing</t>
        </is>
      </c>
      <c r="L53" s="3" t="inlineStr">
        <is>
          <t>Not a Problem</t>
        </is>
      </c>
      <c r="M53" s="3" t="inlineStr">
        <is>
          <t>C and C++</t>
        </is>
      </c>
      <c r="N53" s="3">
        <f>HYPERLINK("https://klocwork.india.ti.com:443/review/insight-review.html#issuedetails_goto:problemid=2378684,project=EP_PDK_K3,searchquery=taxonomy:'C and C++' build:PDK_KW_BUILD_Feb_19_2023_10_00_AM grouping:off severity:'MISRA Mandatory','MISRA Required','MISRA Advisory',Critical,Error","KW Issue Link")</f>
        <v/>
      </c>
      <c r="O53" s="3" t="inlineStr">
        <is>
          <t>*default*, FVID2_LIB</t>
        </is>
      </c>
    </row>
    <row r="54">
      <c r="A54" s="3" t="inlineStr">
        <is>
          <t>NPD.CHECK.MUST</t>
        </is>
      </c>
      <c r="B54" s="3" t="inlineStr">
        <is>
          <t>tool issue - klocwork doesnot understand assert</t>
        </is>
      </c>
      <c r="C54" s="3" t="inlineStr">
        <is>
          <t>/data/adasuser_bangvideoapps02/pdk_jenkin_build/pdk_jenkin_kw_build/workarea/pdk/packages/ti/drv/fvid2/src/fvid2_drvMgr.c</t>
        </is>
      </c>
      <c r="D54" s="3" t="n">
        <v>2378685</v>
      </c>
      <c r="E54" s="3" t="n">
        <v>983</v>
      </c>
      <c r="F54" s="3" t="inlineStr">
        <is>
          <t>Pointer 'channel-&gt;drv' checked for NULL at line 982 will be dereferenced at line 983.</t>
        </is>
      </c>
      <c r="G54" s="3" t="inlineStr">
        <is>
          <t>Fvid2_processRequest</t>
        </is>
      </c>
      <c r="H54" s="3" t="inlineStr">
        <is>
          <t>unowned</t>
        </is>
      </c>
      <c r="I54" s="3" t="inlineStr">
        <is>
          <t>Critical</t>
        </is>
      </c>
      <c r="J54" s="3" t="n">
        <v>1</v>
      </c>
      <c r="K54" s="3" t="inlineStr">
        <is>
          <t>Existing</t>
        </is>
      </c>
      <c r="L54" s="3" t="inlineStr">
        <is>
          <t>Not a Problem</t>
        </is>
      </c>
      <c r="M54" s="3" t="inlineStr">
        <is>
          <t>C and C++</t>
        </is>
      </c>
      <c r="N54" s="3">
        <f>HYPERLINK("https://klocwork.india.ti.com:443/review/insight-review.html#issuedetails_goto:problemid=2378685,project=EP_PDK_K3,searchquery=taxonomy:'C and C++' build:PDK_KW_BUILD_Feb_19_2023_10_00_AM grouping:off severity:'MISRA Mandatory','MISRA Required','MISRA Advisory',Critical,Error","KW Issue Link")</f>
        <v/>
      </c>
      <c r="O54" s="3" t="inlineStr">
        <is>
          <t>*default*, FVID2_LIB</t>
        </is>
      </c>
    </row>
    <row r="55">
      <c r="A55" s="3" t="inlineStr">
        <is>
          <t>NPD.CHECK.MUST</t>
        </is>
      </c>
      <c r="B55" s="3" t="inlineStr">
        <is>
          <t>tool issue - klocwork doesnot understand assert</t>
        </is>
      </c>
      <c r="C55" s="3" t="inlineStr">
        <is>
          <t>/data/adasuser_bangvideoapps02/pdk_jenkin_build/pdk_jenkin_kw_build/workarea/pdk/packages/ti/drv/fvid2/src/fvid2_drvMgr.c</t>
        </is>
      </c>
      <c r="D55" s="3" t="n">
        <v>2378686</v>
      </c>
      <c r="E55" s="3" t="n">
        <v>985</v>
      </c>
      <c r="F55" s="3" t="inlineStr">
        <is>
          <t>Pointer 'channel-&gt;drv-&gt;drvOps' checked for NULL at line 983 will be dereferenced at line 985.</t>
        </is>
      </c>
      <c r="G55" s="3" t="inlineStr">
        <is>
          <t>Fvid2_processRequest</t>
        </is>
      </c>
      <c r="H55" s="3" t="inlineStr">
        <is>
          <t>unowned</t>
        </is>
      </c>
      <c r="I55" s="3" t="inlineStr">
        <is>
          <t>Critical</t>
        </is>
      </c>
      <c r="J55" s="3" t="n">
        <v>1</v>
      </c>
      <c r="K55" s="3" t="inlineStr">
        <is>
          <t>Existing</t>
        </is>
      </c>
      <c r="L55" s="3" t="inlineStr">
        <is>
          <t>Not a Problem</t>
        </is>
      </c>
      <c r="M55" s="3" t="inlineStr">
        <is>
          <t>C and C++</t>
        </is>
      </c>
      <c r="N55" s="3">
        <f>HYPERLINK("https://klocwork.india.ti.com:443/review/insight-review.html#issuedetails_goto:problemid=2378686,project=EP_PDK_K3,searchquery=taxonomy:'C and C++' build:PDK_KW_BUILD_Feb_19_2023_10_00_AM grouping:off severity:'MISRA Mandatory','MISRA Required','MISRA Advisory',Critical,Error","KW Issue Link")</f>
        <v/>
      </c>
      <c r="O55" s="3" t="inlineStr">
        <is>
          <t>*default*, FVID2_LIB</t>
        </is>
      </c>
    </row>
    <row r="56">
      <c r="A56" s="3" t="inlineStr">
        <is>
          <t>NPD.CHECK.MUST</t>
        </is>
      </c>
      <c r="B56" s="3" t="inlineStr">
        <is>
          <t>tool issue - klocwork doesnot understand assert</t>
        </is>
      </c>
      <c r="C56" s="3" t="inlineStr">
        <is>
          <t>/data/adasuser_bangvideoapps02/pdk_jenkin_build/pdk_jenkin_kw_build/workarea/pdk/packages/ti/drv/fvid2/src/fvid2_drvMgr.c</t>
        </is>
      </c>
      <c r="D56" s="3" t="n">
        <v>2378687</v>
      </c>
      <c r="E56" s="3" t="n">
        <v>1028</v>
      </c>
      <c r="F56" s="3" t="inlineStr">
        <is>
          <t>Pointer 'channel-&gt;drv' checked for NULL at line 1027 will be dereferenced at line 1028.</t>
        </is>
      </c>
      <c r="G56" s="3" t="inlineStr">
        <is>
          <t>Fvid2_getProcessedRequest</t>
        </is>
      </c>
      <c r="H56" s="3" t="inlineStr">
        <is>
          <t>unowned</t>
        </is>
      </c>
      <c r="I56" s="3" t="inlineStr">
        <is>
          <t>Critical</t>
        </is>
      </c>
      <c r="J56" s="3" t="n">
        <v>1</v>
      </c>
      <c r="K56" s="3" t="inlineStr">
        <is>
          <t>Existing</t>
        </is>
      </c>
      <c r="L56" s="3" t="inlineStr">
        <is>
          <t>Not a Problem</t>
        </is>
      </c>
      <c r="M56" s="3" t="inlineStr">
        <is>
          <t>C and C++</t>
        </is>
      </c>
      <c r="N56" s="3">
        <f>HYPERLINK("https://klocwork.india.ti.com:443/review/insight-review.html#issuedetails_goto:problemid=2378687,project=EP_PDK_K3,searchquery=taxonomy:'C and C++' build:PDK_KW_BUILD_Feb_19_2023_10_00_AM grouping:off severity:'MISRA Mandatory','MISRA Required','MISRA Advisory',Critical,Error","KW Issue Link")</f>
        <v/>
      </c>
      <c r="O56" s="3" t="inlineStr">
        <is>
          <t>*default*, FVID2_LIB</t>
        </is>
      </c>
    </row>
    <row r="57">
      <c r="A57" s="3" t="inlineStr">
        <is>
          <t>NPD.CHECK.MUST</t>
        </is>
      </c>
      <c r="B57" s="3" t="inlineStr">
        <is>
          <t>tool issue - klocwork doesnot understand assert</t>
        </is>
      </c>
      <c r="C57" s="3" t="inlineStr">
        <is>
          <t>/data/adasuser_bangvideoapps02/pdk_jenkin_build/pdk_jenkin_kw_build/workarea/pdk/packages/ti/drv/fvid2/src/fvid2_drvMgr.c</t>
        </is>
      </c>
      <c r="D57" s="3" t="n">
        <v>2378688</v>
      </c>
      <c r="E57" s="3" t="n">
        <v>1030</v>
      </c>
      <c r="F57" s="3" t="inlineStr">
        <is>
          <t>Pointer 'channel-&gt;drv-&gt;drvOps' checked for NULL at line 1028 will be dereferenced at line 1030.</t>
        </is>
      </c>
      <c r="G57" s="3" t="inlineStr">
        <is>
          <t>Fvid2_getProcessedRequest</t>
        </is>
      </c>
      <c r="H57" s="3" t="inlineStr">
        <is>
          <t>unowned</t>
        </is>
      </c>
      <c r="I57" s="3" t="inlineStr">
        <is>
          <t>Critical</t>
        </is>
      </c>
      <c r="J57" s="3" t="n">
        <v>1</v>
      </c>
      <c r="K57" s="3" t="inlineStr">
        <is>
          <t>Existing</t>
        </is>
      </c>
      <c r="L57" s="3" t="inlineStr">
        <is>
          <t>Not a Problem</t>
        </is>
      </c>
      <c r="M57" s="3" t="inlineStr">
        <is>
          <t>C and C++</t>
        </is>
      </c>
      <c r="N57" s="3">
        <f>HYPERLINK("https://klocwork.india.ti.com:443/review/insight-review.html#issuedetails_goto:problemid=2378688,project=EP_PDK_K3,searchquery=taxonomy:'C and C++' build:PDK_KW_BUILD_Feb_19_2023_10_00_AM grouping:off severity:'MISRA Mandatory','MISRA Required','MISRA Advisory',Critical,Error","KW Issue Link")</f>
        <v/>
      </c>
      <c r="O57" s="3" t="inlineStr">
        <is>
          <t>*default*, FVID2_LIB</t>
        </is>
      </c>
    </row>
    <row r="58">
      <c r="A58" s="3" t="inlineStr">
        <is>
          <t>NPD.CHECK.MUST</t>
        </is>
      </c>
      <c r="B58" s="3" t="inlineStr"/>
      <c r="C58" s="3" t="inlineStr">
        <is>
          <t>/data/adasuser_bangvideoapps02/pdk_jenkin_build/pdk_jenkin_kw_build/workarea/pdk/packages/ti/drv/fvid2/src/fvid2_drvMgr.c</t>
        </is>
      </c>
      <c r="D58" s="3" t="n">
        <v>2378689</v>
      </c>
      <c r="E58" s="3" t="n">
        <v>1262</v>
      </c>
      <c r="F58" s="3" t="inlineStr">
        <is>
          <t>Pointer 'src' checked for NULL at line 1261 will be dereferenced at line 1262.</t>
        </is>
      </c>
      <c r="G58" s="3" t="inlineStr">
        <is>
          <t>Fvid2_copyFrameList</t>
        </is>
      </c>
      <c r="H58" s="3" t="inlineStr">
        <is>
          <t>unowned</t>
        </is>
      </c>
      <c r="I58" s="3" t="inlineStr">
        <is>
          <t>Critical</t>
        </is>
      </c>
      <c r="J58" s="3" t="n">
        <v>1</v>
      </c>
      <c r="K58" s="3" t="inlineStr">
        <is>
          <t>Existing</t>
        </is>
      </c>
      <c r="L58" s="3" t="inlineStr">
        <is>
          <t>Not a Problem</t>
        </is>
      </c>
      <c r="M58" s="3" t="inlineStr">
        <is>
          <t>C and C++</t>
        </is>
      </c>
      <c r="N58" s="3">
        <f>HYPERLINK("https://klocwork.india.ti.com:443/review/insight-review.html#issuedetails_goto:problemid=2378689,project=EP_PDK_K3,searchquery=taxonomy:'C and C++' build:PDK_KW_BUILD_Feb_19_2023_10_00_AM grouping:off severity:'MISRA Mandatory','MISRA Required','MISRA Advisory',Critical,Error","KW Issue Link")</f>
        <v/>
      </c>
      <c r="O58" s="3" t="inlineStr">
        <is>
          <t>*default*, FVID2_LIB</t>
        </is>
      </c>
    </row>
    <row r="59">
      <c r="A59" s="3" t="inlineStr">
        <is>
          <t>NPD.CHECK.MUST</t>
        </is>
      </c>
      <c r="B59" s="3" t="inlineStr"/>
      <c r="C59" s="3" t="inlineStr">
        <is>
          <t>/data/adasuser_bangvideoapps02/pdk_jenkin_build/pdk_jenkin_kw_build/workarea/pdk/packages/ti/drv/fvid2/src/fvid2_drvMgr.c</t>
        </is>
      </c>
      <c r="D59" s="3" t="n">
        <v>2378690</v>
      </c>
      <c r="E59" s="3" t="n">
        <v>1264</v>
      </c>
      <c r="F59" s="3" t="inlineStr">
        <is>
          <t>Pointer 'dest' checked for NULL at line 1260 will be dereferenced at line 1264.</t>
        </is>
      </c>
      <c r="G59" s="3" t="inlineStr">
        <is>
          <t>Fvid2_copyFrameList</t>
        </is>
      </c>
      <c r="H59" s="3" t="inlineStr">
        <is>
          <t>unowned</t>
        </is>
      </c>
      <c r="I59" s="3" t="inlineStr">
        <is>
          <t>Critical</t>
        </is>
      </c>
      <c r="J59" s="3" t="n">
        <v>1</v>
      </c>
      <c r="K59" s="3" t="inlineStr">
        <is>
          <t>Existing</t>
        </is>
      </c>
      <c r="L59" s="3" t="inlineStr">
        <is>
          <t>Not a Problem</t>
        </is>
      </c>
      <c r="M59" s="3" t="inlineStr">
        <is>
          <t>C and C++</t>
        </is>
      </c>
      <c r="N59" s="3">
        <f>HYPERLINK("https://klocwork.india.ti.com:443/review/insight-review.html#issuedetails_goto:problemid=2378690,project=EP_PDK_K3,searchquery=taxonomy:'C and C++' build:PDK_KW_BUILD_Feb_19_2023_10_00_AM grouping:off severity:'MISRA Mandatory','MISRA Required','MISRA Advisory',Critical,Error","KW Issue Link")</f>
        <v/>
      </c>
      <c r="O59" s="3" t="inlineStr">
        <is>
          <t>*default*, FVID2_LIB</t>
        </is>
      </c>
    </row>
    <row r="60">
      <c r="A60" s="3" t="inlineStr">
        <is>
          <t>NPD.CHECK.MUST</t>
        </is>
      </c>
      <c r="B60" s="3" t="inlineStr">
        <is>
          <t>Osal_Assert does not do anything if provided expression is False, and fires up when the expression is True, opposite to trivial asserts.</t>
        </is>
      </c>
      <c r="C60" s="3" t="inlineStr">
        <is>
          <t>/data/adasuser_bangvideoapps02/pdk_jenkin_build/pdk_jenkin_kw_build/workarea/pdk/packages/ti/drv/fvid2/src/fvid2_drvMgr.c</t>
        </is>
      </c>
      <c r="D60" s="3" t="n">
        <v>2378691</v>
      </c>
      <c r="E60" s="3" t="n">
        <v>1290</v>
      </c>
      <c r="F60" s="3" t="inlineStr">
        <is>
          <t>Pointer 'src' checked for NULL at line 1289 will be dereferenced at line 1290.</t>
        </is>
      </c>
      <c r="G60" s="3" t="inlineStr">
        <is>
          <t>Fvid2_duplicateFrameList</t>
        </is>
      </c>
      <c r="H60" s="3" t="inlineStr">
        <is>
          <t>unowned</t>
        </is>
      </c>
      <c r="I60" s="3" t="inlineStr">
        <is>
          <t>Critical</t>
        </is>
      </c>
      <c r="J60" s="3" t="n">
        <v>1</v>
      </c>
      <c r="K60" s="3" t="inlineStr">
        <is>
          <t>Existing</t>
        </is>
      </c>
      <c r="L60" s="3" t="inlineStr">
        <is>
          <t>Not a Problem</t>
        </is>
      </c>
      <c r="M60" s="3" t="inlineStr">
        <is>
          <t>C and C++</t>
        </is>
      </c>
      <c r="N60" s="3">
        <f>HYPERLINK("https://klocwork.india.ti.com:443/review/insight-review.html#issuedetails_goto:problemid=2378691,project=EP_PDK_K3,searchquery=taxonomy:'C and C++' build:PDK_KW_BUILD_Feb_19_2023_10_00_AM grouping:off severity:'MISRA Mandatory','MISRA Required','MISRA Advisory',Critical,Error","KW Issue Link")</f>
        <v/>
      </c>
      <c r="O60" s="3" t="inlineStr">
        <is>
          <t>*default*, FVID2_LIB</t>
        </is>
      </c>
    </row>
    <row r="61">
      <c r="A61" s="3" t="inlineStr">
        <is>
          <t>NPD.CHECK.MUST</t>
        </is>
      </c>
      <c r="B61" s="3" t="inlineStr">
        <is>
          <t>OSAL_Assert does not do anything if the expression provided in False. Fires up if the expression provided is True.</t>
        </is>
      </c>
      <c r="C61" s="3" t="inlineStr">
        <is>
          <t>/data/adasuser_bangvideoapps02/pdk_jenkin_build/pdk_jenkin_kw_build/workarea/pdk/packages/ti/drv/fvid2/src/fvid2_drvMgr.c</t>
        </is>
      </c>
      <c r="D61" s="3" t="n">
        <v>2378692</v>
      </c>
      <c r="E61" s="3" t="n">
        <v>1292</v>
      </c>
      <c r="F61" s="3" t="inlineStr">
        <is>
          <t>Pointer 'dest' checked for NULL at line 1288 will be dereferenced at line 1292.</t>
        </is>
      </c>
      <c r="G61" s="3" t="inlineStr">
        <is>
          <t>Fvid2_duplicateFrameList</t>
        </is>
      </c>
      <c r="H61" s="3" t="inlineStr">
        <is>
          <t>unowned</t>
        </is>
      </c>
      <c r="I61" s="3" t="inlineStr">
        <is>
          <t>Critical</t>
        </is>
      </c>
      <c r="J61" s="3" t="n">
        <v>1</v>
      </c>
      <c r="K61" s="3" t="inlineStr">
        <is>
          <t>Existing</t>
        </is>
      </c>
      <c r="L61" s="3" t="inlineStr">
        <is>
          <t>Not a Problem</t>
        </is>
      </c>
      <c r="M61" s="3" t="inlineStr">
        <is>
          <t>C and C++</t>
        </is>
      </c>
      <c r="N61" s="3">
        <f>HYPERLINK("https://klocwork.india.ti.com:443/review/insight-review.html#issuedetails_goto:problemid=2378692,project=EP_PDK_K3,searchquery=taxonomy:'C and C++' build:PDK_KW_BUILD_Feb_19_2023_10_00_AM grouping:off severity:'MISRA Mandatory','MISRA Required','MISRA Advisory',Critical,Error","KW Issue Link")</f>
        <v/>
      </c>
      <c r="O61" s="3" t="inlineStr">
        <is>
          <t>*default*, FVID2_LIB</t>
        </is>
      </c>
    </row>
    <row r="62">
      <c r="A62" s="3" t="inlineStr">
        <is>
          <t>NPD.CHECK.MUST</t>
        </is>
      </c>
      <c r="B62" s="3" t="inlineStr"/>
      <c r="C62" s="3" t="inlineStr">
        <is>
          <t>/data/adasuser_bangvideoapps02/pdk_jenkin_build/pdk_jenkin_kw_build/workarea/pdk/packages/ti/drv/fvid2/src/fvid2_drvMgr.c</t>
        </is>
      </c>
      <c r="D62" s="3" t="n">
        <v>2378693</v>
      </c>
      <c r="E62" s="3" t="n">
        <v>1321</v>
      </c>
      <c r="F62" s="3" t="inlineStr">
        <is>
          <t>Pointer 'channel' checked for NULL at line 1318 will be dereferenced at line 1321.</t>
        </is>
      </c>
      <c r="G62" s="3" t="inlineStr">
        <is>
          <t>fdmDriverCbFxn</t>
        </is>
      </c>
      <c r="H62" s="3" t="inlineStr">
        <is>
          <t>unowned</t>
        </is>
      </c>
      <c r="I62" s="3" t="inlineStr">
        <is>
          <t>Critical</t>
        </is>
      </c>
      <c r="J62" s="3" t="n">
        <v>1</v>
      </c>
      <c r="K62" s="3" t="inlineStr">
        <is>
          <t>Existing</t>
        </is>
      </c>
      <c r="L62" s="3" t="inlineStr">
        <is>
          <t>Not a Problem</t>
        </is>
      </c>
      <c r="M62" s="3" t="inlineStr">
        <is>
          <t>C and C++</t>
        </is>
      </c>
      <c r="N62" s="3">
        <f>HYPERLINK("https://klocwork.india.ti.com:443/review/insight-review.html#issuedetails_goto:problemid=2378693,project=EP_PDK_K3,searchquery=taxonomy:'C and C++' build:PDK_KW_BUILD_Feb_19_2023_10_00_AM grouping:off severity:'MISRA Mandatory','MISRA Required','MISRA Advisory',Critical,Error","KW Issue Link")</f>
        <v/>
      </c>
      <c r="O62" s="3" t="inlineStr">
        <is>
          <t>*default*, FVID2_LIB</t>
        </is>
      </c>
    </row>
    <row r="63">
      <c r="A63" s="3" t="inlineStr">
        <is>
          <t>NPD.CHECK.MUST</t>
        </is>
      </c>
      <c r="B63" s="3" t="inlineStr">
        <is>
          <t>Osal_Assert does not do anything if provided expression is False, and fires up when the expression is True, opposite to trivial asserts.</t>
        </is>
      </c>
      <c r="C63" s="3" t="inlineStr">
        <is>
          <t>/data/adasuser_bangvideoapps02/pdk_jenkin_build/pdk_jenkin_kw_build/workarea/pdk/packages/ti/drv/fvid2/src/fvid2_drvMgr.c</t>
        </is>
      </c>
      <c r="D63" s="3" t="n">
        <v>2378694</v>
      </c>
      <c r="E63" s="3" t="n">
        <v>1322</v>
      </c>
      <c r="F63" s="3" t="inlineStr">
        <is>
          <t>Pointer 'channel-&gt;cbParams.cbFxn' checked for NULL at line 1321 will be dereferenced at line 1322.</t>
        </is>
      </c>
      <c r="G63" s="3" t="inlineStr">
        <is>
          <t>fdmDriverCbFxn</t>
        </is>
      </c>
      <c r="H63" s="3" t="inlineStr">
        <is>
          <t>unowned</t>
        </is>
      </c>
      <c r="I63" s="3" t="inlineStr">
        <is>
          <t>Critical</t>
        </is>
      </c>
      <c r="J63" s="3" t="n">
        <v>1</v>
      </c>
      <c r="K63" s="3" t="inlineStr">
        <is>
          <t>Existing</t>
        </is>
      </c>
      <c r="L63" s="3" t="inlineStr">
        <is>
          <t>Not a Problem</t>
        </is>
      </c>
      <c r="M63" s="3" t="inlineStr">
        <is>
          <t>C and C++</t>
        </is>
      </c>
      <c r="N63" s="3">
        <f>HYPERLINK("https://klocwork.india.ti.com:443/review/insight-review.html#issuedetails_goto:problemid=2378694,project=EP_PDK_K3,searchquery=taxonomy:'C and C++' build:PDK_KW_BUILD_Feb_19_2023_10_00_AM grouping:off severity:'MISRA Mandatory','MISRA Required','MISRA Advisory',Critical,Error","KW Issue Link")</f>
        <v/>
      </c>
      <c r="O63" s="3" t="inlineStr">
        <is>
          <t>*default*, FVID2_LIB</t>
        </is>
      </c>
    </row>
    <row r="64">
      <c r="A64" s="3" t="inlineStr">
        <is>
          <t>NPD.CHECK.MUST</t>
        </is>
      </c>
      <c r="B64" s="3" t="inlineStr">
        <is>
          <t>Osal_Assert does not do anything if provided expression is False, and fires up when the expression is True, opposite to trivial asserts.</t>
        </is>
      </c>
      <c r="C64" s="3" t="inlineStr">
        <is>
          <t>/data/adasuser_bangvideoapps02/pdk_jenkin_build/pdk_jenkin_kw_build/workarea/pdk/packages/ti/drv/fvid2/src/fvid2_drvMgr.c</t>
        </is>
      </c>
      <c r="D64" s="3" t="n">
        <v>2378695</v>
      </c>
      <c r="E64" s="3" t="n">
        <v>1344</v>
      </c>
      <c r="F64" s="3" t="inlineStr">
        <is>
          <t>Pointer 'channel' checked for NULL at line 1341 will be dereferenced at line 1344.</t>
        </is>
      </c>
      <c r="G64" s="3" t="inlineStr">
        <is>
          <t>fdmDriverErrCbFxn</t>
        </is>
      </c>
      <c r="H64" s="3" t="inlineStr">
        <is>
          <t>unowned</t>
        </is>
      </c>
      <c r="I64" s="3" t="inlineStr">
        <is>
          <t>Critical</t>
        </is>
      </c>
      <c r="J64" s="3" t="n">
        <v>1</v>
      </c>
      <c r="K64" s="3" t="inlineStr">
        <is>
          <t>Existing</t>
        </is>
      </c>
      <c r="L64" s="3" t="inlineStr">
        <is>
          <t>Not a Problem</t>
        </is>
      </c>
      <c r="M64" s="3" t="inlineStr">
        <is>
          <t>C and C++</t>
        </is>
      </c>
      <c r="N64" s="3">
        <f>HYPERLINK("https://klocwork.india.ti.com:443/review/insight-review.html#issuedetails_goto:problemid=2378695,project=EP_PDK_K3,searchquery=taxonomy:'C and C++' build:PDK_KW_BUILD_Feb_19_2023_10_00_AM grouping:off severity:'MISRA Mandatory','MISRA Required','MISRA Advisory',Critical,Error","KW Issue Link")</f>
        <v/>
      </c>
      <c r="O64" s="3" t="inlineStr">
        <is>
          <t>*default*, FVID2_LIB</t>
        </is>
      </c>
    </row>
    <row r="65">
      <c r="A65" s="3" t="inlineStr">
        <is>
          <t>NPD.CHECK.MUST</t>
        </is>
      </c>
      <c r="B65" s="3" t="inlineStr"/>
      <c r="C65" s="3" t="inlineStr">
        <is>
          <t>/data/adasuser_bangvideoapps02/pdk_jenkin_build/pdk_jenkin_kw_build/workarea/pdk/packages/ti/drv/fvid2/src/fvid2_drvMgr.c</t>
        </is>
      </c>
      <c r="D65" s="3" t="n">
        <v>2378696</v>
      </c>
      <c r="E65" s="3" t="n">
        <v>1346</v>
      </c>
      <c r="F65" s="3" t="inlineStr">
        <is>
          <t>Pointer 'channel-&gt;cbParams.errCbFxn' checked for NULL at line 1344 will be dereferenced at line 1346.</t>
        </is>
      </c>
      <c r="G65" s="3" t="inlineStr">
        <is>
          <t>fdmDriverErrCbFxn</t>
        </is>
      </c>
      <c r="H65" s="3" t="inlineStr">
        <is>
          <t>unowned</t>
        </is>
      </c>
      <c r="I65" s="3" t="inlineStr">
        <is>
          <t>Critical</t>
        </is>
      </c>
      <c r="J65" s="3" t="n">
        <v>1</v>
      </c>
      <c r="K65" s="3" t="inlineStr">
        <is>
          <t>Existing</t>
        </is>
      </c>
      <c r="L65" s="3" t="inlineStr">
        <is>
          <t>Not a Problem</t>
        </is>
      </c>
      <c r="M65" s="3" t="inlineStr">
        <is>
          <t>C and C++</t>
        </is>
      </c>
      <c r="N65" s="3">
        <f>HYPERLINK("https://klocwork.india.ti.com:443/review/insight-review.html#issuedetails_goto:problemid=2378696,project=EP_PDK_K3,searchquery=taxonomy:'C and C++' build:PDK_KW_BUILD_Feb_19_2023_10_00_AM grouping:off severity:'MISRA Mandatory','MISRA Required','MISRA Advisory',Critical,Error","KW Issue Link")</f>
        <v/>
      </c>
      <c r="O65" s="3" t="inlineStr">
        <is>
          <t>*default*, FVID2_LIB</t>
        </is>
      </c>
    </row>
    <row r="66">
      <c r="A66" s="3" t="inlineStr">
        <is>
          <t>NPD.CHECK.MUST</t>
        </is>
      </c>
      <c r="B66" s="3" t="inlineStr">
        <is>
          <t>tool issue - klocwork doesnot understand assert</t>
        </is>
      </c>
      <c r="C66" s="3" t="inlineStr">
        <is>
          <t>/data/adasuser_bangvideoapps02/pdk_jenkin_build/pdk_jenkin_kw_build/workarea/pdk/packages/ti/drv/fvid2/src/fvid2_drvMgr.c</t>
        </is>
      </c>
      <c r="D66" s="3" t="n">
        <v>2378697</v>
      </c>
      <c r="E66" s="3" t="n">
        <v>1453</v>
      </c>
      <c r="F66" s="3" t="inlineStr">
        <is>
          <t>Pointer 'channel' checked for NULL at line 1450 will be dereferenced at line 1453.</t>
        </is>
      </c>
      <c r="G66" s="3" t="inlineStr">
        <is>
          <t>fdmFreeChannelObject</t>
        </is>
      </c>
      <c r="H66" s="3" t="inlineStr">
        <is>
          <t>unowned</t>
        </is>
      </c>
      <c r="I66" s="3" t="inlineStr">
        <is>
          <t>Critical</t>
        </is>
      </c>
      <c r="J66" s="3" t="n">
        <v>1</v>
      </c>
      <c r="K66" s="3" t="inlineStr">
        <is>
          <t>Existing</t>
        </is>
      </c>
      <c r="L66" s="3" t="inlineStr">
        <is>
          <t>Not a Problem</t>
        </is>
      </c>
      <c r="M66" s="3" t="inlineStr">
        <is>
          <t>C and C++</t>
        </is>
      </c>
      <c r="N66" s="3">
        <f>HYPERLINK("https://klocwork.india.ti.com:443/review/insight-review.html#issuedetails_goto:problemid=2378697,project=EP_PDK_K3,searchquery=taxonomy:'C and C++' build:PDK_KW_BUILD_Feb_19_2023_10_00_AM grouping:off severity:'MISRA Mandatory','MISRA Required','MISRA Advisory',Critical,Error","KW Issue Link")</f>
        <v/>
      </c>
      <c r="O66" s="3" t="inlineStr">
        <is>
          <t>*default*, FVID2_LIB</t>
        </is>
      </c>
    </row>
    <row r="67">
      <c r="A67" s="3" t="inlineStr">
        <is>
          <t>RNPD.DEREF</t>
        </is>
      </c>
      <c r="B67" s="3" t="inlineStr">
        <is>
          <t>Similar/Under the waiver: PSDKRA_SA_DR_003
Assert is present for the same NULL check.</t>
        </is>
      </c>
      <c r="C67" s="3" t="inlineStr">
        <is>
          <t>/data/adasuser_bangvideoapps02/pdk_jenkin_build/pdk_jenkin_kw_build/workarea/pdk/packages/ti/drv/csitx/src/csitx_drv.c</t>
        </is>
      </c>
      <c r="D67" s="3" t="n">
        <v>2514064</v>
      </c>
      <c r="E67" s="3" t="n">
        <v>808</v>
      </c>
      <c r="F67" s="3" t="inlineStr">
        <is>
          <t>Suspicious dereference of pointer 'qObj' before NULL check at line 827</t>
        </is>
      </c>
      <c r="G67" s="3" t="inlineStr">
        <is>
          <t>CsitxDrv_dequeue</t>
        </is>
      </c>
      <c r="H67" s="3" t="inlineStr">
        <is>
          <t>unowned</t>
        </is>
      </c>
      <c r="I67" s="3" t="inlineStr">
        <is>
          <t>Critical</t>
        </is>
      </c>
      <c r="J67" s="3" t="n">
        <v>1</v>
      </c>
      <c r="K67" s="3" t="inlineStr">
        <is>
          <t>Existing</t>
        </is>
      </c>
      <c r="L67" s="3" t="inlineStr">
        <is>
          <t>Not a Problem</t>
        </is>
      </c>
      <c r="M67" s="3" t="inlineStr">
        <is>
          <t>C and C++</t>
        </is>
      </c>
      <c r="N67" s="3">
        <f>HYPERLINK("https://klocwork.india.ti.com:443/review/insight-review.html#issuedetails_goto:problemid=2514064,project=EP_PDK_K3,searchquery=taxonomy:'C and C++' build:PDK_KW_BUILD_Feb_19_2023_10_00_AM grouping:off severity:'MISRA Mandatory','MISRA Required','MISRA Advisory',Critical,Error","KW Issue Link")</f>
        <v/>
      </c>
      <c r="O67" s="3" t="inlineStr">
        <is>
          <t>*default*, CSITX_LIB</t>
        </is>
      </c>
    </row>
    <row r="68">
      <c r="A68" s="3" t="inlineStr">
        <is>
          <t>NPD.FUNC.MUST</t>
        </is>
      </c>
      <c r="B68" s="3" t="inlineStr">
        <is>
          <t>Under the waiver: PSDKRA_SA_DR_003</t>
        </is>
      </c>
      <c r="C68" s="3" t="inlineStr">
        <is>
          <t>/data/adasuser_bangvideoapps02/pdk_jenkin_build/pdk_jenkin_kw_build/workarea/pdk/packages/ti/drv/csitx/src/csitx_drv.c</t>
        </is>
      </c>
      <c r="D68" s="3" t="n">
        <v>2514143</v>
      </c>
      <c r="E68" s="3" t="n">
        <v>808</v>
      </c>
      <c r="F68" s="3" t="inlineStr">
        <is>
          <t>Pointer 'qObj' returned from call to function 'Fvid2Utils_dequeue' at line 804 may be NULL and will be dereferenced at line 808.</t>
        </is>
      </c>
      <c r="G68" s="3" t="inlineStr">
        <is>
          <t>CsitxDrv_dequeue</t>
        </is>
      </c>
      <c r="H68" s="3" t="inlineStr">
        <is>
          <t>unowned</t>
        </is>
      </c>
      <c r="I68" s="3" t="inlineStr">
        <is>
          <t>Critical</t>
        </is>
      </c>
      <c r="J68" s="3" t="n">
        <v>1</v>
      </c>
      <c r="K68" s="3" t="inlineStr">
        <is>
          <t>Existing</t>
        </is>
      </c>
      <c r="L68" s="3" t="inlineStr">
        <is>
          <t>Not a Problem</t>
        </is>
      </c>
      <c r="M68" s="3" t="inlineStr">
        <is>
          <t>C and C++</t>
        </is>
      </c>
      <c r="N68" s="3">
        <f>HYPERLINK("https://klocwork.india.ti.com:443/review/insight-review.html#issuedetails_goto:problemid=2514143,project=EP_PDK_K3,searchquery=taxonomy:'C and C++' build:PDK_KW_BUILD_Feb_19_2023_10_00_AM grouping:off severity:'MISRA Mandatory','MISRA Required','MISRA Advisory',Critical,Error","KW Issue Link")</f>
        <v/>
      </c>
      <c r="O68" s="3" t="inlineStr">
        <is>
          <t>*default*, CSITX_LIB</t>
        </is>
      </c>
    </row>
    <row r="69">
      <c r="A69" s="3" t="inlineStr">
        <is>
          <t>NPD.FUNC.MUST</t>
        </is>
      </c>
      <c r="B69" s="3" t="inlineStr">
        <is>
          <t>Under the waiver: PSDKRA_SA_DR_003</t>
        </is>
      </c>
      <c r="C69" s="3" t="inlineStr">
        <is>
          <t>/data/adasuser_bangvideoapps02/pdk_jenkin_build/pdk_jenkin_kw_build/workarea/pdk/packages/ti/drv/csitx/src/csitx_drvUdma.c</t>
        </is>
      </c>
      <c r="D69" s="3" t="n">
        <v>2514247</v>
      </c>
      <c r="E69" s="3" t="n">
        <v>572</v>
      </c>
      <c r="F69" s="3" t="inlineStr">
        <is>
          <t>Pointer 'qObj' returned from call to function 'Fvid2Utils_dequeue' at line 569 may be NULL and will be dereferenced at line 572.</t>
        </is>
      </c>
      <c r="G69" s="3" t="inlineStr">
        <is>
          <t>CsitxDrv_udmaCQEventCb</t>
        </is>
      </c>
      <c r="H69" s="3" t="inlineStr">
        <is>
          <t>unowned</t>
        </is>
      </c>
      <c r="I69" s="3" t="inlineStr">
        <is>
          <t>Critical</t>
        </is>
      </c>
      <c r="J69" s="3" t="n">
        <v>1</v>
      </c>
      <c r="K69" s="3" t="inlineStr">
        <is>
          <t>Existing</t>
        </is>
      </c>
      <c r="L69" s="3" t="inlineStr">
        <is>
          <t>Not a Problem</t>
        </is>
      </c>
      <c r="M69" s="3" t="inlineStr">
        <is>
          <t>C and C++</t>
        </is>
      </c>
      <c r="N69" s="3">
        <f>HYPERLINK("https://klocwork.india.ti.com:443/review/insight-review.html#issuedetails_goto:problemid=2514247,project=EP_PDK_K3,searchquery=taxonomy:'C and C++' build:PDK_KW_BUILD_Feb_19_2023_10_00_AM grouping:off severity:'MISRA Mandatory','MISRA Required','MISRA Advisory',Critical,Error","KW Issue Link")</f>
        <v/>
      </c>
      <c r="O69" s="3" t="inlineStr">
        <is>
          <t>*default*, CSITX_LIB</t>
        </is>
      </c>
    </row>
    <row r="70">
      <c r="A70" s="3" t="inlineStr">
        <is>
          <t>NPD.GEN.MIGHT</t>
        </is>
      </c>
      <c r="B70" s="3" t="inlineStr"/>
      <c r="C70" s="3" t="inlineStr">
        <is>
          <t>/data/adasuser_bangvideoapps02/pdk_jenkin_build/pdk_jenkin_kw_build/workarea/pdk/packages/ti/drv/sciclient/src/sciclient/sciclient_rm_irq.c</t>
        </is>
      </c>
      <c r="D70" s="3" t="n">
        <v>2569323</v>
      </c>
      <c r="E70" s="3" t="n">
        <v>1657</v>
      </c>
      <c r="F70" s="3" t="inlineStr">
        <is>
          <t>Null pointer 'next_n' that comes from line 1582 may be dereferenced at line 1657.</t>
        </is>
      </c>
      <c r="G70" s="3" t="inlineStr">
        <is>
          <t>Sciclient_rmIrqRouteValidate</t>
        </is>
      </c>
      <c r="H70" s="3" t="inlineStr">
        <is>
          <t>unowned</t>
        </is>
      </c>
      <c r="I70" s="3" t="inlineStr">
        <is>
          <t>Critical</t>
        </is>
      </c>
      <c r="J70" s="3" t="n">
        <v>1</v>
      </c>
      <c r="K70" s="3" t="inlineStr">
        <is>
          <t>Existing</t>
        </is>
      </c>
      <c r="L70" s="3" t="inlineStr">
        <is>
          <t>Not a Problem</t>
        </is>
      </c>
      <c r="M70" s="3" t="inlineStr">
        <is>
          <t>C and C++</t>
        </is>
      </c>
      <c r="N70" s="3">
        <f>HYPERLINK("https://klocwork.india.ti.com:443/review/insight-review.html#issuedetails_goto:problemid=2569323,project=EP_PDK_K3,searchquery=taxonomy:'C and C++' build:PDK_KW_BUILD_Feb_19_2023_10_00_AM grouping:off severity:'MISRA Mandatory','MISRA Required','MISRA Advisory',Critical,Error","KW Issue Link")</f>
        <v/>
      </c>
      <c r="O70" s="3" t="inlineStr">
        <is>
          <t>*default*, SCICLIENT_LIB</t>
        </is>
      </c>
    </row>
    <row r="71">
      <c r="A71" s="3" t="inlineStr">
        <is>
          <t>NPD.GEN.MIGHT</t>
        </is>
      </c>
      <c r="B71" s="3" t="inlineStr"/>
      <c r="C71" s="3" t="inlineStr">
        <is>
          <t>/data/adasuser_bangvideoapps02/pdk_jenkin_build/pdk_jenkin_kw_build/workarea/pdk/packages/ti/drv/sciclient/src/sciclient/sciclient_rm_irq.c</t>
        </is>
      </c>
      <c r="D71" s="3" t="n">
        <v>2569324</v>
      </c>
      <c r="E71" s="3" t="n">
        <v>1657</v>
      </c>
      <c r="F71" s="3" t="inlineStr">
        <is>
          <t>Null pointer 'next_n' that comes from line 1582 may be dereferenced at line 1657.</t>
        </is>
      </c>
      <c r="G71" s="3" t="inlineStr">
        <is>
          <t>Sciclient_rmIrqRouteValidate</t>
        </is>
      </c>
      <c r="H71" s="3" t="inlineStr">
        <is>
          <t>unowned</t>
        </is>
      </c>
      <c r="I71" s="3" t="inlineStr">
        <is>
          <t>Critical</t>
        </is>
      </c>
      <c r="J71" s="3" t="n">
        <v>1</v>
      </c>
      <c r="K71" s="3" t="inlineStr">
        <is>
          <t>Existing</t>
        </is>
      </c>
      <c r="L71" s="3" t="inlineStr">
        <is>
          <t>Not a Problem</t>
        </is>
      </c>
      <c r="M71" s="3" t="inlineStr">
        <is>
          <t>C and C++</t>
        </is>
      </c>
      <c r="N71" s="3">
        <f>HYPERLINK("https://klocwork.india.ti.com:443/review/insight-review.html#issuedetails_goto:problemid=2569324,project=EP_PDK_K3,searchquery=taxonomy:'C and C++' build:PDK_KW_BUILD_Feb_19_2023_10_00_AM grouping:off severity:'MISRA Mandatory','MISRA Required','MISRA Advisory',Critical,Error","KW Issue Link")</f>
        <v/>
      </c>
      <c r="O71" s="3" t="inlineStr">
        <is>
          <t>*default*, SCICLIENT_LIB</t>
        </is>
      </c>
    </row>
    <row r="72">
      <c r="A72" s="3" t="inlineStr">
        <is>
          <t>NPD.GEN.MIGHT</t>
        </is>
      </c>
      <c r="B72" s="3" t="inlineStr"/>
      <c r="C72" s="3" t="inlineStr">
        <is>
          <t>/data/adasuser_bangvideoapps02/pdk_jenkin_build/pdk_jenkin_kw_build/workarea/pdk/packages/ti/drv/sciclient/src/sciclient/sciclient_rm_irq.c</t>
        </is>
      </c>
      <c r="D72" s="3" t="n">
        <v>2569325</v>
      </c>
      <c r="E72" s="3" t="n">
        <v>1689</v>
      </c>
      <c r="F72" s="3" t="inlineStr">
        <is>
          <t>Null pointer 'next_n' that comes from line 1582 may be dereferenced at line 1689.</t>
        </is>
      </c>
      <c r="G72" s="3" t="inlineStr">
        <is>
          <t>Sciclient_rmIrqRouteValidate</t>
        </is>
      </c>
      <c r="H72" s="3" t="inlineStr">
        <is>
          <t>unowned</t>
        </is>
      </c>
      <c r="I72" s="3" t="inlineStr">
        <is>
          <t>Critical</t>
        </is>
      </c>
      <c r="J72" s="3" t="n">
        <v>1</v>
      </c>
      <c r="K72" s="3" t="inlineStr">
        <is>
          <t>Existing</t>
        </is>
      </c>
      <c r="L72" s="3" t="inlineStr">
        <is>
          <t>Not a Problem</t>
        </is>
      </c>
      <c r="M72" s="3" t="inlineStr">
        <is>
          <t>C and C++</t>
        </is>
      </c>
      <c r="N72" s="3">
        <f>HYPERLINK("https://klocwork.india.ti.com:443/review/insight-review.html#issuedetails_goto:problemid=2569325,project=EP_PDK_K3,searchquery=taxonomy:'C and C++' build:PDK_KW_BUILD_Feb_19_2023_10_00_AM grouping:off severity:'MISRA Mandatory','MISRA Required','MISRA Advisory',Critical,Error","KW Issue Link")</f>
        <v/>
      </c>
      <c r="O72" s="3" t="inlineStr">
        <is>
          <t>*default*, SCICLIENT_LIB</t>
        </is>
      </c>
    </row>
    <row r="73">
      <c r="A73" s="3" t="inlineStr">
        <is>
          <t>NPD.GEN.MIGHT</t>
        </is>
      </c>
      <c r="B73" s="3" t="inlineStr"/>
      <c r="C73" s="3" t="inlineStr">
        <is>
          <t>/data/adasuser_bangvideoapps02/pdk_jenkin_build/pdk_jenkin_kw_build/workarea/pdk/packages/ti/drv/sciclient/src/sciclient/sciclient_rm_irq.c</t>
        </is>
      </c>
      <c r="D73" s="3" t="n">
        <v>2569326</v>
      </c>
      <c r="E73" s="3" t="n">
        <v>1689</v>
      </c>
      <c r="F73" s="3" t="inlineStr">
        <is>
          <t>Null pointer 'next_n' that comes from line 1582 may be dereferenced at line 1689.</t>
        </is>
      </c>
      <c r="G73" s="3" t="inlineStr">
        <is>
          <t>Sciclient_rmIrqRouteValidate</t>
        </is>
      </c>
      <c r="H73" s="3" t="inlineStr">
        <is>
          <t>unowned</t>
        </is>
      </c>
      <c r="I73" s="3" t="inlineStr">
        <is>
          <t>Critical</t>
        </is>
      </c>
      <c r="J73" s="3" t="n">
        <v>1</v>
      </c>
      <c r="K73" s="3" t="inlineStr">
        <is>
          <t>Existing</t>
        </is>
      </c>
      <c r="L73" s="3" t="inlineStr">
        <is>
          <t>Not a Problem</t>
        </is>
      </c>
      <c r="M73" s="3" t="inlineStr">
        <is>
          <t>C and C++</t>
        </is>
      </c>
      <c r="N73" s="3">
        <f>HYPERLINK("https://klocwork.india.ti.com:443/review/insight-review.html#issuedetails_goto:problemid=2569326,project=EP_PDK_K3,searchquery=taxonomy:'C and C++' build:PDK_KW_BUILD_Feb_19_2023_10_00_AM grouping:off severity:'MISRA Mandatory','MISRA Required','MISRA Advisory',Critical,Error","KW Issue Link")</f>
        <v/>
      </c>
      <c r="O73" s="3" t="inlineStr">
        <is>
          <t>*default*, SCICLIENT_LIB</t>
        </is>
      </c>
    </row>
    <row r="74">
      <c r="A74" s="3" t="inlineStr">
        <is>
          <t>NPD.GEN.MIGHT</t>
        </is>
      </c>
      <c r="B74" s="3" t="inlineStr"/>
      <c r="C74" s="3" t="inlineStr">
        <is>
          <t>/data/adasuser_bangvideoapps02/pdk_jenkin_build/pdk_jenkin_kw_build/workarea/pdk/packages/ti/drv/sciclient/src/sciclient/sciclient_rm_irq.c</t>
        </is>
      </c>
      <c r="D74" s="3" t="n">
        <v>2615492</v>
      </c>
      <c r="E74" s="3" t="n">
        <v>1741</v>
      </c>
      <c r="F74" s="3" t="inlineStr">
        <is>
          <t>Null pointer 'next_n' that comes from line 1582 may be dereferenced at line 1741.</t>
        </is>
      </c>
      <c r="G74" s="3" t="inlineStr">
        <is>
          <t>Sciclient_rmIrqRouteValidate</t>
        </is>
      </c>
      <c r="H74" s="3" t="inlineStr">
        <is>
          <t>unowned</t>
        </is>
      </c>
      <c r="I74" s="3" t="inlineStr">
        <is>
          <t>Critical</t>
        </is>
      </c>
      <c r="J74" s="3" t="n">
        <v>1</v>
      </c>
      <c r="K74" s="3" t="inlineStr">
        <is>
          <t>Existing</t>
        </is>
      </c>
      <c r="L74" s="3" t="inlineStr">
        <is>
          <t>Not a Problem</t>
        </is>
      </c>
      <c r="M74" s="3" t="inlineStr">
        <is>
          <t>C and C++</t>
        </is>
      </c>
      <c r="N74" s="3">
        <f>HYPERLINK("https://klocwork.india.ti.com:443/review/insight-review.html#issuedetails_goto:problemid=2615492,project=EP_PDK_K3,searchquery=taxonomy:'C and C++' build:PDK_KW_BUILD_Feb_19_2023_10_00_AM grouping:off severity:'MISRA Mandatory','MISRA Required','MISRA Advisory',Critical,Error","KW Issue Link")</f>
        <v/>
      </c>
      <c r="O74" s="3" t="inlineStr">
        <is>
          <t>*default*, SCICLIENT_LIB</t>
        </is>
      </c>
    </row>
    <row r="75">
      <c r="A75" s="3" t="inlineStr">
        <is>
          <t>NPD.GEN.MIGHT</t>
        </is>
      </c>
      <c r="B75" s="3" t="inlineStr"/>
      <c r="C75" s="3" t="inlineStr">
        <is>
          <t>/data/adasuser_bangvideoapps02/pdk_jenkin_build/pdk_jenkin_kw_build/workarea/pdk/packages/ti/drv/sciclient/src/sciclient/sciclient_rm_irq.c</t>
        </is>
      </c>
      <c r="D75" s="3" t="n">
        <v>2615493</v>
      </c>
      <c r="E75" s="3" t="n">
        <v>1741</v>
      </c>
      <c r="F75" s="3" t="inlineStr">
        <is>
          <t>Null pointer 'next_n' that comes from line 1582 may be dereferenced at line 1741.</t>
        </is>
      </c>
      <c r="G75" s="3" t="inlineStr">
        <is>
          <t>Sciclient_rmIrqRouteValidate</t>
        </is>
      </c>
      <c r="H75" s="3" t="inlineStr">
        <is>
          <t>unowned</t>
        </is>
      </c>
      <c r="I75" s="3" t="inlineStr">
        <is>
          <t>Critical</t>
        </is>
      </c>
      <c r="J75" s="3" t="n">
        <v>1</v>
      </c>
      <c r="K75" s="3" t="inlineStr">
        <is>
          <t>Existing</t>
        </is>
      </c>
      <c r="L75" s="3" t="inlineStr">
        <is>
          <t>Not a Problem</t>
        </is>
      </c>
      <c r="M75" s="3" t="inlineStr">
        <is>
          <t>C and C++</t>
        </is>
      </c>
      <c r="N75" s="3">
        <f>HYPERLINK("https://klocwork.india.ti.com:443/review/insight-review.html#issuedetails_goto:problemid=2615493,project=EP_PDK_K3,searchquery=taxonomy:'C and C++' build:PDK_KW_BUILD_Feb_19_2023_10_00_AM grouping:off severity:'MISRA Mandatory','MISRA Required','MISRA Advisory',Critical,Error","KW Issue Link")</f>
        <v/>
      </c>
      <c r="O75" s="3" t="inlineStr">
        <is>
          <t>*default*, SCICLIENT_LIB</t>
        </is>
      </c>
    </row>
    <row r="76">
      <c r="A76" s="3" t="inlineStr">
        <is>
          <t>ABV.STACK</t>
        </is>
      </c>
      <c r="B76" s="3" t="inlineStr">
        <is>
          <t xml:space="preserve">Waiver Under: PSDKRA_SA_DR_008 
Overflow condition will never hit in the current implementation which is based on an available mask to calculate timerId passed to the fxn </t>
        </is>
      </c>
      <c r="C76" s="3" t="inlineStr">
        <is>
          <t>/data/adasuser_bangvideoapps02/pdk_jenkin_build/pdk_jenkin_kw_build/workarea/pdk/packages/ti/osal/src/nonos/timer/v1/TimerP_nonos.c</t>
        </is>
      </c>
      <c r="D76" s="3" t="n">
        <v>2658558</v>
      </c>
      <c r="E76" s="3" t="n">
        <v>560</v>
      </c>
      <c r="F76" s="3" t="inlineStr">
        <is>
          <t>Array 'gDmTimerPInfoTbl' of size 20 may use index value(s) 0..UINT_MAX-1</t>
        </is>
      </c>
      <c r="G76" s="3" t="inlineStr">
        <is>
          <t>TimerP_dmTimerInstanceInit</t>
        </is>
      </c>
      <c r="H76" s="3" t="inlineStr">
        <is>
          <t>unowned</t>
        </is>
      </c>
      <c r="I76" s="3" t="inlineStr">
        <is>
          <t>Critical</t>
        </is>
      </c>
      <c r="J76" s="3" t="n">
        <v>1</v>
      </c>
      <c r="K76" s="3" t="inlineStr">
        <is>
          <t>Existing</t>
        </is>
      </c>
      <c r="L76" s="3" t="inlineStr">
        <is>
          <t>Ignore</t>
        </is>
      </c>
      <c r="M76" s="3" t="inlineStr">
        <is>
          <t>C and C++</t>
        </is>
      </c>
      <c r="N76" s="3">
        <f>HYPERLINK("https://klocwork.india.ti.com:443/review/insight-review.html#issuedetails_goto:problemid=2658558,project=EP_PDK_K3,searchquery=taxonomy:'C and C++' build:PDK_KW_BUILD_Feb_19_2023_10_00_AM grouping:off severity:'MISRA Mandatory','MISRA Required','MISRA Advisory',Critical,Error","KW Issue Link")</f>
        <v/>
      </c>
      <c r="O76" s="3" t="inlineStr">
        <is>
          <t>*default*, OSAL_LIB</t>
        </is>
      </c>
    </row>
    <row r="77">
      <c r="A77" s="3" t="inlineStr">
        <is>
          <t>UNINIT.STACK.MUST</t>
        </is>
      </c>
      <c r="B77" s="3" t="inlineStr">
        <is>
          <t>KA is not able to resolve rat_get_free_map_addr_range_user() function</t>
        </is>
      </c>
      <c r="C77" s="3" t="inlineStr">
        <is>
          <t>/data/adasuser_bangvideoapps02/pdk_jenkin_build/pdk_jenkin_kw_build/workarea/pdk/packages/ti/drv/sciclient/src/rm_pm_hal/utils/ioremap.c</t>
        </is>
      </c>
      <c r="D77" s="3" t="n">
        <v>2664441</v>
      </c>
      <c r="E77" s="3" t="n">
        <v>72</v>
      </c>
      <c r="F77" s="3" t="inlineStr">
        <is>
          <t>'lowAddr' is used uninitialized in this function.</t>
        </is>
      </c>
      <c r="G77" s="3" t="inlineStr">
        <is>
          <t>ioremap_internal</t>
        </is>
      </c>
      <c r="H77" s="3" t="inlineStr">
        <is>
          <t>unowned</t>
        </is>
      </c>
      <c r="I77" s="3" t="inlineStr">
        <is>
          <t>Critical</t>
        </is>
      </c>
      <c r="J77" s="3" t="n">
        <v>1</v>
      </c>
      <c r="K77" s="3" t="inlineStr">
        <is>
          <t>Existing</t>
        </is>
      </c>
      <c r="L77" s="3" t="inlineStr">
        <is>
          <t>Not a Problem</t>
        </is>
      </c>
      <c r="M77" s="3" t="inlineStr">
        <is>
          <t>C and C++</t>
        </is>
      </c>
      <c r="N77" s="3">
        <f>HYPERLINK("https://klocwork.india.ti.com:443/review/insight-review.html#issuedetails_goto:problemid=2664441,project=EP_PDK_K3,searchquery=taxonomy:'C and C++' build:PDK_KW_BUILD_Feb_19_2023_10_00_AM grouping:off severity:'MISRA Mandatory','MISRA Required','MISRA Advisory',Critical,Error","KW Issue Link")</f>
        <v/>
      </c>
      <c r="O77" s="3" t="inlineStr">
        <is>
          <t>*default*, PM_LIB, SCICLIENT_RM_PM_LIB</t>
        </is>
      </c>
    </row>
    <row r="78">
      <c r="A78" s="3" t="inlineStr">
        <is>
          <t>UNINIT.STACK.MUST</t>
        </is>
      </c>
      <c r="B78" s="3" t="inlineStr">
        <is>
          <t>KA is not able to resolve rat_get_free_map_addr_range_user() function</t>
        </is>
      </c>
      <c r="C78" s="3" t="inlineStr">
        <is>
          <t>/data/adasuser_bangvideoapps02/pdk_jenkin_build/pdk_jenkin_kw_build/workarea/pdk/packages/ti/drv/sciclient/src/rm_pm_hal/utils/ioremap.c</t>
        </is>
      </c>
      <c r="D78" s="3" t="n">
        <v>2664442</v>
      </c>
      <c r="E78" s="3" t="n">
        <v>72</v>
      </c>
      <c r="F78" s="3" t="inlineStr">
        <is>
          <t>'highAddr' is used uninitialized in this function.</t>
        </is>
      </c>
      <c r="G78" s="3" t="inlineStr">
        <is>
          <t>ioremap_internal</t>
        </is>
      </c>
      <c r="H78" s="3" t="inlineStr">
        <is>
          <t>unowned</t>
        </is>
      </c>
      <c r="I78" s="3" t="inlineStr">
        <is>
          <t>Critical</t>
        </is>
      </c>
      <c r="J78" s="3" t="n">
        <v>1</v>
      </c>
      <c r="K78" s="3" t="inlineStr">
        <is>
          <t>Existing</t>
        </is>
      </c>
      <c r="L78" s="3" t="inlineStr">
        <is>
          <t>Not a Problem</t>
        </is>
      </c>
      <c r="M78" s="3" t="inlineStr">
        <is>
          <t>C and C++</t>
        </is>
      </c>
      <c r="N78" s="3">
        <f>HYPERLINK("https://klocwork.india.ti.com:443/review/insight-review.html#issuedetails_goto:problemid=2664442,project=EP_PDK_K3,searchquery=taxonomy:'C and C++' build:PDK_KW_BUILD_Feb_19_2023_10_00_AM grouping:off severity:'MISRA Mandatory','MISRA Required','MISRA Advisory',Critical,Error","KW Issue Link")</f>
        <v/>
      </c>
      <c r="O78" s="3" t="inlineStr">
        <is>
          <t>*default*, PM_LIB, SCICLIENT_RM_PM_LIB</t>
        </is>
      </c>
    </row>
    <row r="79">
      <c r="A79" s="3" t="inlineStr">
        <is>
          <t>UNINIT.STACK.ARRAY.PARTIAL.MUST</t>
        </is>
      </c>
      <c r="B79" s="3" t="inlineStr"/>
      <c r="C79" s="3" t="inlineStr">
        <is>
          <t>/data/adasuser_bangvideoapps02/pdk_jenkin_build/pdk_jenkin_kw_build/workarea/pdk/packages/ti/drv/sciclient/src/rm_pm_hal/pm/drivers/device/resource.c</t>
        </is>
      </c>
      <c r="D79" s="3" t="n">
        <v>2696214</v>
      </c>
      <c r="E79" s="3" t="n">
        <v>98</v>
      </c>
      <c r="F79" s="3" t="inlineStr">
        <is>
          <t>'sizes' array elements are used uninitialized in this function with index range: == 0.</t>
        </is>
      </c>
      <c r="G79" s="3" t="inlineStr">
        <is>
          <t>resource_get</t>
        </is>
      </c>
      <c r="H79" s="3" t="inlineStr">
        <is>
          <t>unowned</t>
        </is>
      </c>
      <c r="I79" s="3" t="inlineStr">
        <is>
          <t>Critical</t>
        </is>
      </c>
      <c r="J79" s="3" t="n">
        <v>1</v>
      </c>
      <c r="K79" s="3" t="inlineStr">
        <is>
          <t>Existing</t>
        </is>
      </c>
      <c r="L79" s="3" t="inlineStr">
        <is>
          <t>Not a Problem</t>
        </is>
      </c>
      <c r="M79" s="3" t="inlineStr">
        <is>
          <t>C and C++</t>
        </is>
      </c>
      <c r="N79" s="3">
        <f>HYPERLINK("https://klocwork.india.ti.com:443/review/insight-review.html#issuedetails_goto:problemid=2696214,project=EP_PDK_K3,searchquery=taxonomy:'C and C++' build:PDK_KW_BUILD_Feb_19_2023_10_00_AM grouping:off severity:'MISRA Mandatory','MISRA Required','MISRA Advisory',Critical,Error","KW Issue Link")</f>
        <v/>
      </c>
      <c r="O79" s="3" t="inlineStr">
        <is>
          <t>*default*, PM_LIB, SCICLIENT_RM_PM_LIB</t>
        </is>
      </c>
    </row>
    <row r="80">
      <c r="A80" s="3" t="inlineStr">
        <is>
          <t>UNINIT.STACK.ARRAY.PARTIAL.MUST</t>
        </is>
      </c>
      <c r="B80" s="3" t="inlineStr"/>
      <c r="C80" s="3" t="inlineStr">
        <is>
          <t>/data/adasuser_bangvideoapps02/pdk_jenkin_build/pdk_jenkin_kw_build/workarea/pdk/packages/ti/drv/sciclient/src/rm_pm_hal/pm/drivers/device/resource.c</t>
        </is>
      </c>
      <c r="D80" s="3" t="n">
        <v>2696215</v>
      </c>
      <c r="E80" s="3" t="n">
        <v>108</v>
      </c>
      <c r="F80" s="3" t="inlineStr">
        <is>
          <t>'sizes' array elements are used uninitialized in this function with index range: == 0.</t>
        </is>
      </c>
      <c r="G80" s="3" t="inlineStr">
        <is>
          <t>resource_get</t>
        </is>
      </c>
      <c r="H80" s="3" t="inlineStr">
        <is>
          <t>unowned</t>
        </is>
      </c>
      <c r="I80" s="3" t="inlineStr">
        <is>
          <t>Critical</t>
        </is>
      </c>
      <c r="J80" s="3" t="n">
        <v>1</v>
      </c>
      <c r="K80" s="3" t="inlineStr">
        <is>
          <t>Existing</t>
        </is>
      </c>
      <c r="L80" s="3" t="inlineStr">
        <is>
          <t>Not a Problem</t>
        </is>
      </c>
      <c r="M80" s="3" t="inlineStr">
        <is>
          <t>C and C++</t>
        </is>
      </c>
      <c r="N80" s="3">
        <f>HYPERLINK("https://klocwork.india.ti.com:443/review/insight-review.html#issuedetails_goto:problemid=2696215,project=EP_PDK_K3,searchquery=taxonomy:'C and C++' build:PDK_KW_BUILD_Feb_19_2023_10_00_AM grouping:off severity:'MISRA Mandatory','MISRA Required','MISRA Advisory',Critical,Error","KW Issue Link")</f>
        <v/>
      </c>
      <c r="O80" s="3" t="inlineStr">
        <is>
          <t>*default*, PM_LIB, SCICLIENT_RM_PM_LIB</t>
        </is>
      </c>
    </row>
    <row r="81">
      <c r="A81" s="3" t="inlineStr">
        <is>
          <t>DBZ.CONST</t>
        </is>
      </c>
      <c r="B81" s="3" t="inlineStr"/>
      <c r="C81" s="3" t="inlineStr">
        <is>
          <t>/data/adasuser_bangvideoapps02/pdk_jenkin_build/pdk_jenkin_kw_build/workarea/pdk/packages/ti/drv/sciclient/src/rm_pm_hal/pm/drivers/clock/clk_adpllm.c</t>
        </is>
      </c>
      <c r="D81" s="3" t="n">
        <v>2696493</v>
      </c>
      <c r="E81" s="3" t="n">
        <v>1135</v>
      </c>
      <c r="F81" s="3" t="inlineStr">
        <is>
          <t>A zero constant is used in a division by zero</t>
        </is>
      </c>
      <c r="G81" s="3" t="inlineStr">
        <is>
          <t>clk_adpllm_program_freq</t>
        </is>
      </c>
      <c r="H81" s="3" t="inlineStr">
        <is>
          <t>unowned</t>
        </is>
      </c>
      <c r="I81" s="3" t="inlineStr">
        <is>
          <t>Critical</t>
        </is>
      </c>
      <c r="J81" s="3" t="n">
        <v>1</v>
      </c>
      <c r="K81" s="3" t="inlineStr">
        <is>
          <t>Existing</t>
        </is>
      </c>
      <c r="L81" s="3" t="inlineStr">
        <is>
          <t>Not a Problem</t>
        </is>
      </c>
      <c r="M81" s="3" t="inlineStr">
        <is>
          <t>C and C++</t>
        </is>
      </c>
      <c r="N81" s="3">
        <f>HYPERLINK("https://klocwork.india.ti.com:443/review/insight-review.html#issuedetails_goto:problemid=2696493,project=EP_PDK_K3,searchquery=taxonomy:'C and C++' build:PDK_KW_BUILD_Feb_19_2023_10_00_AM grouping:off severity:'MISRA Mandatory','MISRA Required','MISRA Advisory',Critical,Error","KW Issue Link")</f>
        <v/>
      </c>
      <c r="O81" s="3" t="inlineStr">
        <is>
          <t>*default*, PM_LIB, SCICLIENT_RM_PM_LIB</t>
        </is>
      </c>
    </row>
    <row r="82">
      <c r="A82" s="3" t="inlineStr">
        <is>
          <t>INFINITE_LOOP.GLOBAL</t>
        </is>
      </c>
      <c r="B82" s="3" t="inlineStr">
        <is>
          <t>asyncIoctlTaskShutdown flag is set to true in EnetMcm_close() which will effectively cause this loop to end and the asyncIoctlTask to exit.</t>
        </is>
      </c>
      <c r="C82" s="3" t="inlineStr">
        <is>
          <t>/data/adasuser_bangvideoapps02/pdk_jenkin_build/pdk_jenkin_kw_build/workarea/pdk/packages/ti/drv/enet/examples/utils/enet_mcm.c</t>
        </is>
      </c>
      <c r="D82" s="3" t="n">
        <v>2698338</v>
      </c>
      <c r="E82" s="3" t="n">
        <v>361</v>
      </c>
      <c r="F82" s="3" t="inlineStr">
        <is>
          <t>Infinite loop</t>
        </is>
      </c>
      <c r="G82" s="3" t="inlineStr">
        <is>
          <t>EnetMcm_asyncIoctlTask</t>
        </is>
      </c>
      <c r="H82" s="3" t="inlineStr">
        <is>
          <t>unowned</t>
        </is>
      </c>
      <c r="I82" s="3" t="inlineStr">
        <is>
          <t>Error</t>
        </is>
      </c>
      <c r="J82" s="3" t="n">
        <v>2</v>
      </c>
      <c r="K82" s="3" t="inlineStr">
        <is>
          <t>Existing</t>
        </is>
      </c>
      <c r="L82" s="3" t="inlineStr">
        <is>
          <t>Not a Problem</t>
        </is>
      </c>
      <c r="M82" s="3" t="inlineStr">
        <is>
          <t>C and C++</t>
        </is>
      </c>
      <c r="N82" s="3">
        <f>HYPERLINK("https://klocwork.india.ti.com:443/review/insight-review.html#issuedetails_goto:problemid=2698338,project=EP_PDK_K3,searchquery=taxonomy:'C and C++' build:PDK_KW_BUILD_Feb_19_2023_10_00_AM grouping:off severity:'MISRA Mandatory','MISRA Required','MISRA Advisory',Critical,Error","KW Issue Link")</f>
        <v/>
      </c>
      <c r="O82" s="3" t="inlineStr">
        <is>
          <t>*default*, ENET_LIB</t>
        </is>
      </c>
    </row>
    <row r="83">
      <c r="A83" s="3" t="inlineStr">
        <is>
          <t>NPD.CONST.CALL</t>
        </is>
      </c>
      <c r="B83" s="3" t="inlineStr">
        <is>
          <t xml:space="preserve">We don’t need to fix the FreeRTOS Kernal  issue as it is not owned by TI. </t>
        </is>
      </c>
      <c r="C83" s="3" t="inlineStr">
        <is>
          <t>/data/adasuser_bangvideoapps02/pdk_jenkin_build/pdk_jenkin_kw_build/workarea/pdk/packages/ti/kernel/freertos/FreeRTOS-LTS/FreeRTOS-Kernel/queue.c</t>
        </is>
      </c>
      <c r="D83" s="3" t="n">
        <v>2700889</v>
      </c>
      <c r="E83" s="3" t="n">
        <v>509</v>
      </c>
      <c r="F83" s="3" t="inlineStr">
        <is>
          <t>Constant NULL may be dereferenced by passing argument 2 to function 'xQueueGenericSend' at line 509.</t>
        </is>
      </c>
      <c r="G83" s="3" t="inlineStr">
        <is>
          <t>prvInitialiseMutex</t>
        </is>
      </c>
      <c r="H83" s="3" t="inlineStr">
        <is>
          <t>unowned</t>
        </is>
      </c>
      <c r="I83" s="3" t="inlineStr">
        <is>
          <t>Critical</t>
        </is>
      </c>
      <c r="J83" s="3" t="n">
        <v>1</v>
      </c>
      <c r="K83" s="3" t="inlineStr">
        <is>
          <t>Existing</t>
        </is>
      </c>
      <c r="L83" s="3" t="inlineStr">
        <is>
          <t>Ignore</t>
        </is>
      </c>
      <c r="M83" s="3" t="inlineStr">
        <is>
          <t>C and C++</t>
        </is>
      </c>
      <c r="N83" s="3">
        <f>HYPERLINK("https://klocwork.india.ti.com:443/review/insight-review.html#issuedetails_goto:problemid=2700889,project=EP_PDK_K3,searchquery=taxonomy:'C and C++' build:PDK_KW_BUILD_Feb_19_2023_10_00_AM grouping:off severity:'MISRA Mandatory','MISRA Required','MISRA Advisory',Critical,Error","KW Issue Link")</f>
        <v/>
      </c>
      <c r="O83" s="3" t="inlineStr">
        <is>
          <t>*default*</t>
        </is>
      </c>
    </row>
    <row r="84">
      <c r="A84" s="3" t="inlineStr">
        <is>
          <t>NPD.CONST.CALL</t>
        </is>
      </c>
      <c r="B84" s="3" t="inlineStr">
        <is>
          <t xml:space="preserve">We don’t need to fix the FreeRTOS Kernal  issue as it is not owned by TI. </t>
        </is>
      </c>
      <c r="C84" s="3" t="inlineStr">
        <is>
          <t>/data/adasuser_bangvideoapps02/pdk_jenkin_build/pdk_jenkin_kw_build/workarea/pdk/packages/ti/kernel/freertos/FreeRTOS-LTS/FreeRTOS-Kernel/queue.c</t>
        </is>
      </c>
      <c r="D84" s="3" t="n">
        <v>2700890</v>
      </c>
      <c r="E84" s="3" t="n">
        <v>645</v>
      </c>
      <c r="F84" s="3" t="inlineStr">
        <is>
          <t>Constant NULL may be dereferenced by passing argument 2 to function 'xQueueGenericSend' at line 645.</t>
        </is>
      </c>
      <c r="G84" s="3" t="inlineStr">
        <is>
          <t>xQueueGiveMutexRecursive</t>
        </is>
      </c>
      <c r="H84" s="3" t="inlineStr">
        <is>
          <t>unowned</t>
        </is>
      </c>
      <c r="I84" s="3" t="inlineStr">
        <is>
          <t>Critical</t>
        </is>
      </c>
      <c r="J84" s="3" t="n">
        <v>1</v>
      </c>
      <c r="K84" s="3" t="inlineStr">
        <is>
          <t>Existing</t>
        </is>
      </c>
      <c r="L84" s="3" t="inlineStr">
        <is>
          <t>Ignore</t>
        </is>
      </c>
      <c r="M84" s="3" t="inlineStr">
        <is>
          <t>C and C++</t>
        </is>
      </c>
      <c r="N84" s="3">
        <f>HYPERLINK("https://klocwork.india.ti.com:443/review/insight-review.html#issuedetails_goto:problemid=2700890,project=EP_PDK_K3,searchquery=taxonomy:'C and C++' build:PDK_KW_BUILD_Feb_19_2023_10_00_AM grouping:off severity:'MISRA Mandatory','MISRA Required','MISRA Advisory',Critical,Error","KW Issue Link")</f>
        <v/>
      </c>
      <c r="O84" s="3" t="inlineStr">
        <is>
          <t>*default*</t>
        </is>
      </c>
    </row>
    <row r="85">
      <c r="A85" s="3" t="inlineStr">
        <is>
          <t>NPD.CHECK.CALL.MIGHT</t>
        </is>
      </c>
      <c r="B85" s="3" t="inlineStr">
        <is>
          <t>We don't need to fix FreeRTOS Kernel as it is not owned by TI.</t>
        </is>
      </c>
      <c r="C85" s="3" t="inlineStr">
        <is>
          <t>/data/adasuser_bangvideoapps02/pdk_jenkin_build/pdk_jenkin_kw_build/workarea/pdk/packages/ti/kernel/freertos/FreeRTOS-LTS/FreeRTOS-Kernel/queue.c</t>
        </is>
      </c>
      <c r="D85" s="3" t="n">
        <v>2700891</v>
      </c>
      <c r="E85" s="3" t="n">
        <v>866</v>
      </c>
      <c r="F85" s="3" t="inlineStr">
        <is>
          <t>Pointer 'pvItemToQueue' checked for NULL at line 781 may be passed to function and may be dereferenced there by passing argument 2 to function 'prvCopyDataToQueue' at line 866.</t>
        </is>
      </c>
      <c r="G85" s="3" t="inlineStr">
        <is>
          <t>xQueueGenericSend</t>
        </is>
      </c>
      <c r="H85" s="3" t="inlineStr">
        <is>
          <t>unowned</t>
        </is>
      </c>
      <c r="I85" s="3" t="inlineStr">
        <is>
          <t>Critical</t>
        </is>
      </c>
      <c r="J85" s="3" t="n">
        <v>1</v>
      </c>
      <c r="K85" s="3" t="inlineStr">
        <is>
          <t>Existing</t>
        </is>
      </c>
      <c r="L85" s="3" t="inlineStr">
        <is>
          <t>Ignore</t>
        </is>
      </c>
      <c r="M85" s="3" t="inlineStr">
        <is>
          <t>C and C++</t>
        </is>
      </c>
      <c r="N85" s="3">
        <f>HYPERLINK("https://klocwork.india.ti.com:443/review/insight-review.html#issuedetails_goto:problemid=2700891,project=EP_PDK_K3,searchquery=taxonomy:'C and C++' build:PDK_KW_BUILD_Feb_19_2023_10_00_AM grouping:off severity:'MISRA Mandatory','MISRA Required','MISRA Advisory',Critical,Error","KW Issue Link")</f>
        <v/>
      </c>
      <c r="O85" s="3" t="inlineStr">
        <is>
          <t>*default*</t>
        </is>
      </c>
    </row>
    <row r="86">
      <c r="A86" s="3" t="inlineStr">
        <is>
          <t>NPD.CHECK.CALL.MIGHT</t>
        </is>
      </c>
      <c r="B86" s="3" t="inlineStr">
        <is>
          <t>We don't need to fix FreeRTOS Kernel as it is not owned by TI.</t>
        </is>
      </c>
      <c r="C86" s="3" t="inlineStr">
        <is>
          <t>/data/adasuser_bangvideoapps02/pdk_jenkin_build/pdk_jenkin_kw_build/workarea/pdk/packages/ti/kernel/freertos/FreeRTOS-LTS/FreeRTOS-Kernel/queue.c</t>
        </is>
      </c>
      <c r="D86" s="3" t="n">
        <v>2700892</v>
      </c>
      <c r="E86" s="3" t="n">
        <v>1031</v>
      </c>
      <c r="F86" s="3" t="inlineStr">
        <is>
          <t>Pointer 'pvItemToQueue' checked for NULL at line 993 may be passed to function and may be dereferenced there by passing argument 2 to function 'prvCopyDataToQueue' at line 1031.</t>
        </is>
      </c>
      <c r="G86" s="3" t="inlineStr">
        <is>
          <t>xQueueGenericSendFromISR</t>
        </is>
      </c>
      <c r="H86" s="3" t="inlineStr">
        <is>
          <t>unowned</t>
        </is>
      </c>
      <c r="I86" s="3" t="inlineStr">
        <is>
          <t>Critical</t>
        </is>
      </c>
      <c r="J86" s="3" t="n">
        <v>1</v>
      </c>
      <c r="K86" s="3" t="inlineStr">
        <is>
          <t>Existing</t>
        </is>
      </c>
      <c r="L86" s="3" t="inlineStr">
        <is>
          <t>Ignore</t>
        </is>
      </c>
      <c r="M86" s="3" t="inlineStr">
        <is>
          <t>C and C++</t>
        </is>
      </c>
      <c r="N86" s="3">
        <f>HYPERLINK("https://klocwork.india.ti.com:443/review/insight-review.html#issuedetails_goto:problemid=2700892,project=EP_PDK_K3,searchquery=taxonomy:'C and C++' build:PDK_KW_BUILD_Feb_19_2023_10_00_AM grouping:off severity:'MISRA Mandatory','MISRA Required','MISRA Advisory',Critical,Error","KW Issue Link")</f>
        <v/>
      </c>
      <c r="O86" s="3" t="inlineStr">
        <is>
          <t>*default*</t>
        </is>
      </c>
    </row>
    <row r="87">
      <c r="A87" s="3" t="inlineStr">
        <is>
          <t>NPD.CHECK.CALL.MIGHT</t>
        </is>
      </c>
      <c r="B87" s="3" t="inlineStr">
        <is>
          <t>We don't need to fix FreeRTOS Kernel as it is not owned by TI.</t>
        </is>
      </c>
      <c r="C87" s="3" t="inlineStr">
        <is>
          <t>/data/adasuser_bangvideoapps02/pdk_jenkin_build/pdk_jenkin_kw_build/workarea/pdk/packages/ti/kernel/freertos/FreeRTOS-LTS/FreeRTOS-Kernel/queue.c</t>
        </is>
      </c>
      <c r="D87" s="3" t="n">
        <v>2700893</v>
      </c>
      <c r="E87" s="3" t="n">
        <v>1354</v>
      </c>
      <c r="F87" s="3" t="inlineStr">
        <is>
          <t>Pointer 'pvBuffer' checked for NULL at line 1331 may be passed to function and may be dereferenced there by passing argument 2 to function 'prvCopyDataFromQueue' at line 1354.</t>
        </is>
      </c>
      <c r="G87" s="3" t="inlineStr">
        <is>
          <t>xQueueReceive</t>
        </is>
      </c>
      <c r="H87" s="3" t="inlineStr">
        <is>
          <t>unowned</t>
        </is>
      </c>
      <c r="I87" s="3" t="inlineStr">
        <is>
          <t>Critical</t>
        </is>
      </c>
      <c r="J87" s="3" t="n">
        <v>1</v>
      </c>
      <c r="K87" s="3" t="inlineStr">
        <is>
          <t>Existing</t>
        </is>
      </c>
      <c r="L87" s="3" t="inlineStr">
        <is>
          <t>Ignore</t>
        </is>
      </c>
      <c r="M87" s="3" t="inlineStr">
        <is>
          <t>C and C++</t>
        </is>
      </c>
      <c r="N87" s="3">
        <f>HYPERLINK("https://klocwork.india.ti.com:443/review/insight-review.html#issuedetails_goto:problemid=2700893,project=EP_PDK_K3,searchquery=taxonomy:'C and C++' build:PDK_KW_BUILD_Feb_19_2023_10_00_AM grouping:off severity:'MISRA Mandatory','MISRA Required','MISRA Advisory',Critical,Error","KW Issue Link")</f>
        <v/>
      </c>
      <c r="O87" s="3" t="inlineStr">
        <is>
          <t>*default*</t>
        </is>
      </c>
    </row>
    <row r="88">
      <c r="A88" s="3" t="inlineStr">
        <is>
          <t>NPD.CHECK.CALL.MIGHT</t>
        </is>
      </c>
      <c r="B88" s="3" t="inlineStr">
        <is>
          <t>We don't need to fix FreeRTOS Kernel as it is not owned by TI.</t>
        </is>
      </c>
      <c r="C88" s="3" t="inlineStr">
        <is>
          <t>/data/adasuser_bangvideoapps02/pdk_jenkin_build/pdk_jenkin_kw_build/workarea/pdk/packages/ti/kernel/freertos/FreeRTOS-LTS/FreeRTOS-Kernel/queue.c</t>
        </is>
      </c>
      <c r="D88" s="3" t="n">
        <v>2700894</v>
      </c>
      <c r="E88" s="3" t="n">
        <v>1721</v>
      </c>
      <c r="F88" s="3" t="inlineStr">
        <is>
          <t>Pointer 'pvBuffer' checked for NULL at line 1694 may be passed to function and may be dereferenced there by passing argument 2 to function 'prvCopyDataFromQueue' at line 1721.</t>
        </is>
      </c>
      <c r="G88" s="3" t="inlineStr">
        <is>
          <t>xQueuePeek</t>
        </is>
      </c>
      <c r="H88" s="3" t="inlineStr">
        <is>
          <t>unowned</t>
        </is>
      </c>
      <c r="I88" s="3" t="inlineStr">
        <is>
          <t>Critical</t>
        </is>
      </c>
      <c r="J88" s="3" t="n">
        <v>1</v>
      </c>
      <c r="K88" s="3" t="inlineStr">
        <is>
          <t>Existing</t>
        </is>
      </c>
      <c r="L88" s="3" t="inlineStr">
        <is>
          <t>Ignore</t>
        </is>
      </c>
      <c r="M88" s="3" t="inlineStr">
        <is>
          <t>C and C++</t>
        </is>
      </c>
      <c r="N88" s="3">
        <f>HYPERLINK("https://klocwork.india.ti.com:443/review/insight-review.html#issuedetails_goto:problemid=2700894,project=EP_PDK_K3,searchquery=taxonomy:'C and C++' build:PDK_KW_BUILD_Feb_19_2023_10_00_AM grouping:off severity:'MISRA Mandatory','MISRA Required','MISRA Advisory',Critical,Error","KW Issue Link")</f>
        <v/>
      </c>
      <c r="O88" s="3" t="inlineStr">
        <is>
          <t>*default*</t>
        </is>
      </c>
    </row>
    <row r="89">
      <c r="A89" s="3" t="inlineStr">
        <is>
          <t>NPD.CHECK.CALL.MIGHT</t>
        </is>
      </c>
      <c r="B89" s="3" t="inlineStr">
        <is>
          <t>We don't need to fix FreeRTOS Kernel as it is not owned by TI.</t>
        </is>
      </c>
      <c r="C89" s="3" t="inlineStr">
        <is>
          <t>/data/adasuser_bangvideoapps02/pdk_jenkin_build/pdk_jenkin_kw_build/workarea/pdk/packages/ti/kernel/freertos/FreeRTOS-LTS/FreeRTOS-Kernel/queue.c</t>
        </is>
      </c>
      <c r="D89" s="3" t="n">
        <v>2700895</v>
      </c>
      <c r="E89" s="3" t="n">
        <v>1869</v>
      </c>
      <c r="F89" s="3" t="inlineStr">
        <is>
          <t>Pointer 'pvBuffer' checked for NULL at line 1840 may be passed to function and may be dereferenced there by passing argument 2 to function 'prvCopyDataFromQueue' at line 1869.</t>
        </is>
      </c>
      <c r="G89" s="3" t="inlineStr">
        <is>
          <t>xQueueReceiveFromISR</t>
        </is>
      </c>
      <c r="H89" s="3" t="inlineStr">
        <is>
          <t>unowned</t>
        </is>
      </c>
      <c r="I89" s="3" t="inlineStr">
        <is>
          <t>Critical</t>
        </is>
      </c>
      <c r="J89" s="3" t="n">
        <v>1</v>
      </c>
      <c r="K89" s="3" t="inlineStr">
        <is>
          <t>Existing</t>
        </is>
      </c>
      <c r="L89" s="3" t="inlineStr">
        <is>
          <t>Ignore</t>
        </is>
      </c>
      <c r="M89" s="3" t="inlineStr">
        <is>
          <t>C and C++</t>
        </is>
      </c>
      <c r="N89" s="3">
        <f>HYPERLINK("https://klocwork.india.ti.com:443/review/insight-review.html#issuedetails_goto:problemid=2700895,project=EP_PDK_K3,searchquery=taxonomy:'C and C++' build:PDK_KW_BUILD_Feb_19_2023_10_00_AM grouping:off severity:'MISRA Mandatory','MISRA Required','MISRA Advisory',Critical,Error","KW Issue Link")</f>
        <v/>
      </c>
      <c r="O89" s="3" t="inlineStr">
        <is>
          <t>*default*</t>
        </is>
      </c>
    </row>
    <row r="90">
      <c r="A90" s="3" t="inlineStr">
        <is>
          <t>NPD.CHECK.CALL.MIGHT</t>
        </is>
      </c>
      <c r="B90" s="3" t="inlineStr">
        <is>
          <t>We don't need to fix FreeRTOS Kernel as it is not owned by TI.</t>
        </is>
      </c>
      <c r="C90" s="3" t="inlineStr">
        <is>
          <t>/data/adasuser_bangvideoapps02/pdk_jenkin_build/pdk_jenkin_kw_build/workarea/pdk/packages/ti/kernel/freertos/FreeRTOS-LTS/FreeRTOS-Kernel/queue.c</t>
        </is>
      </c>
      <c r="D90" s="3" t="n">
        <v>2700896</v>
      </c>
      <c r="E90" s="3" t="n">
        <v>1964</v>
      </c>
      <c r="F90" s="3" t="inlineStr">
        <is>
          <t>Pointer 'pvBuffer' checked for NULL at line 1935 may be passed to function and may be dereferenced there by passing argument 2 to function 'prvCopyDataFromQueue' at line 1964.</t>
        </is>
      </c>
      <c r="G90" s="3" t="inlineStr">
        <is>
          <t>xQueuePeekFromISR</t>
        </is>
      </c>
      <c r="H90" s="3" t="inlineStr">
        <is>
          <t>unowned</t>
        </is>
      </c>
      <c r="I90" s="3" t="inlineStr">
        <is>
          <t>Critical</t>
        </is>
      </c>
      <c r="J90" s="3" t="n">
        <v>1</v>
      </c>
      <c r="K90" s="3" t="inlineStr">
        <is>
          <t>Existing</t>
        </is>
      </c>
      <c r="L90" s="3" t="inlineStr">
        <is>
          <t>Ignore</t>
        </is>
      </c>
      <c r="M90" s="3" t="inlineStr">
        <is>
          <t>C and C++</t>
        </is>
      </c>
      <c r="N90" s="3">
        <f>HYPERLINK("https://klocwork.india.ti.com:443/review/insight-review.html#issuedetails_goto:problemid=2700896,project=EP_PDK_K3,searchquery=taxonomy:'C and C++' build:PDK_KW_BUILD_Feb_19_2023_10_00_AM grouping:off severity:'MISRA Mandatory','MISRA Required','MISRA Advisory',Critical,Error","KW Issue Link")</f>
        <v/>
      </c>
      <c r="O90" s="3" t="inlineStr">
        <is>
          <t>*default*</t>
        </is>
      </c>
    </row>
    <row r="91">
      <c r="A91" s="3" t="inlineStr">
        <is>
          <t>INFINITE_LOOP.LOCAL</t>
        </is>
      </c>
      <c r="B91" s="3" t="inlineStr">
        <is>
          <t xml:space="preserve">We don’t need to fix the FreeRTOS Kernal  issue as it is not owned by TI. </t>
        </is>
      </c>
      <c r="C91" s="3" t="inlineStr">
        <is>
          <t>/data/adasuser_bangvideoapps02/pdk_jenkin_build/pdk_jenkin_kw_build/workarea/pdk/packages/ti/kernel/freertos/FreeRTOS-LTS/FreeRTOS-Kernel/tasks.c</t>
        </is>
      </c>
      <c r="D91" s="3" t="n">
        <v>2702304</v>
      </c>
      <c r="E91" s="3" t="n">
        <v>3436</v>
      </c>
      <c r="F91" s="3" t="inlineStr">
        <is>
          <t>Infinite loop</t>
        </is>
      </c>
      <c r="G91" s="3" t="inlineStr">
        <is>
          <t>prvIdleTask</t>
        </is>
      </c>
      <c r="H91" s="3" t="inlineStr">
        <is>
          <t>unowned</t>
        </is>
      </c>
      <c r="I91" s="3" t="inlineStr">
        <is>
          <t>Error</t>
        </is>
      </c>
      <c r="J91" s="3" t="n">
        <v>2</v>
      </c>
      <c r="K91" s="3" t="inlineStr">
        <is>
          <t>Existing</t>
        </is>
      </c>
      <c r="L91" s="3" t="inlineStr">
        <is>
          <t>Ignore</t>
        </is>
      </c>
      <c r="M91" s="3" t="inlineStr">
        <is>
          <t>C and C++</t>
        </is>
      </c>
      <c r="N91" s="3">
        <f>HYPERLINK("https://klocwork.india.ti.com:443/review/insight-review.html#issuedetails_goto:problemid=2702304,project=EP_PDK_K3,searchquery=taxonomy:'C and C++' build:PDK_KW_BUILD_Feb_19_2023_10_00_AM grouping:off severity:'MISRA Mandatory','MISRA Required','MISRA Advisory',Critical,Error","KW Issue Link")</f>
        <v/>
      </c>
      <c r="O91" s="3" t="inlineStr">
        <is>
          <t>*default*</t>
        </is>
      </c>
    </row>
    <row r="92">
      <c r="A92" s="3" t="inlineStr">
        <is>
          <t>INFINITE_LOOP.LOCAL</t>
        </is>
      </c>
      <c r="B92" s="3" t="inlineStr">
        <is>
          <t>We don't need to fix FreeRTOS Kernel as it is not owned by TI.</t>
        </is>
      </c>
      <c r="C92" s="3" t="inlineStr">
        <is>
          <t>/data/adasuser_bangvideoapps02/pdk_jenkin_build/pdk_jenkin_kw_build/workarea/pdk/packages/ti/kernel/freertos/FreeRTOS-LTS/FreeRTOS-Kernel/timers.c</t>
        </is>
      </c>
      <c r="D92" s="3" t="n">
        <v>2702364</v>
      </c>
      <c r="E92" s="3" t="n">
        <v>571</v>
      </c>
      <c r="F92" s="3" t="inlineStr">
        <is>
          <t>Infinite loop</t>
        </is>
      </c>
      <c r="G92" s="3" t="inlineStr">
        <is>
          <t>prvTimerTask</t>
        </is>
      </c>
      <c r="H92" s="3" t="inlineStr">
        <is>
          <t>unowned</t>
        </is>
      </c>
      <c r="I92" s="3" t="inlineStr">
        <is>
          <t>Error</t>
        </is>
      </c>
      <c r="J92" s="3" t="n">
        <v>2</v>
      </c>
      <c r="K92" s="3" t="inlineStr">
        <is>
          <t>Existing</t>
        </is>
      </c>
      <c r="L92" s="3" t="inlineStr">
        <is>
          <t>Ignore</t>
        </is>
      </c>
      <c r="M92" s="3" t="inlineStr">
        <is>
          <t>C and C++</t>
        </is>
      </c>
      <c r="N92" s="3">
        <f>HYPERLINK("https://klocwork.india.ti.com:443/review/insight-review.html#issuedetails_goto:problemid=2702364,project=EP_PDK_K3,searchquery=taxonomy:'C and C++' build:PDK_KW_BUILD_Feb_19_2023_10_00_AM grouping:off severity:'MISRA Mandatory','MISRA Required','MISRA Advisory',Critical,Error","KW Issue Link")</f>
        <v/>
      </c>
      <c r="O92" s="3" t="inlineStr">
        <is>
          <t>*default*</t>
        </is>
      </c>
    </row>
    <row r="93">
      <c r="A93" s="3" t="inlineStr">
        <is>
          <t>NPD.FUNC.MUST</t>
        </is>
      </c>
      <c r="B93" s="3" t="inlineStr">
        <is>
          <t>Permitted by deviation: PSDKRA_SA_DR_003</t>
        </is>
      </c>
      <c r="C93" s="3" t="inlineStr">
        <is>
          <t>/data/adasuser_bangvideoapps02/pdk_jenkin_build/pdk_jenkin_kw_build/workarea/pdk/packages/ti/drv/dss/src/drv/m2m/dss_m2mApi.c</t>
        </is>
      </c>
      <c r="D93" s="3" t="n">
        <v>2704337</v>
      </c>
      <c r="E93" s="3" t="n">
        <v>1608</v>
      </c>
      <c r="F93" s="3" t="inlineStr">
        <is>
          <t>Pointer 'qObj' returned from call to function 'Fvid2Utils_dequeue' at line 1606 may be NULL and will be dereferenced at line 1608.</t>
        </is>
      </c>
      <c r="G93" s="3" t="inlineStr">
        <is>
          <t>Dss_wbPipeDmaCompletionCbFxn</t>
        </is>
      </c>
      <c r="H93" s="3" t="inlineStr">
        <is>
          <t>unowned</t>
        </is>
      </c>
      <c r="I93" s="3" t="inlineStr">
        <is>
          <t>Critical</t>
        </is>
      </c>
      <c r="J93" s="3" t="n">
        <v>1</v>
      </c>
      <c r="K93" s="3" t="inlineStr">
        <is>
          <t>Existing</t>
        </is>
      </c>
      <c r="L93" s="3" t="inlineStr">
        <is>
          <t>Ignore</t>
        </is>
      </c>
      <c r="M93" s="3" t="inlineStr">
        <is>
          <t>C and C++</t>
        </is>
      </c>
      <c r="N93" s="3">
        <f>HYPERLINK("https://klocwork.india.ti.com:443/review/insight-review.html#issuedetails_goto:problemid=2704337,project=EP_PDK_K3,searchquery=taxonomy:'C and C++' build:PDK_KW_BUILD_Feb_19_2023_10_00_AM grouping:off severity:'MISRA Mandatory','MISRA Required','MISRA Advisory',Critical,Error","KW Issue Link")</f>
        <v/>
      </c>
      <c r="O93" s="3" t="inlineStr">
        <is>
          <t>*default*, DSS_LIB</t>
        </is>
      </c>
    </row>
    <row r="94">
      <c r="A94" s="3" t="inlineStr">
        <is>
          <t>ABV.STACK</t>
        </is>
      </c>
      <c r="B94" s="3" t="inlineStr">
        <is>
          <t xml:space="preserve">Permitted by deviation: PSDKRA_SA_DR_001
</t>
        </is>
      </c>
      <c r="C94" s="3" t="inlineStr">
        <is>
          <t>/data/adasuser_bangvideoapps02/pdk_jenkin_build/pdk_jenkin_kw_build/workarea/pdk/packages/ti/drv/dss/src/drv/m2m/dss_m2mDisp.c</t>
        </is>
      </c>
      <c r="D94" s="3" t="n">
        <v>2704352</v>
      </c>
      <c r="E94" s="3" t="n">
        <v>365</v>
      </c>
      <c r="F94" s="3" t="inlineStr">
        <is>
          <t>Array 'instObj-&gt;ovrRegs-&gt;ATTRIBUTES2' of size 5 may use index value(s) 255</t>
        </is>
      </c>
      <c r="G94" s="3" t="inlineStr">
        <is>
          <t>Dss_m2mDrvPrgramDisp</t>
        </is>
      </c>
      <c r="H94" s="3" t="inlineStr">
        <is>
          <t>unowned</t>
        </is>
      </c>
      <c r="I94" s="3" t="inlineStr">
        <is>
          <t>Critical</t>
        </is>
      </c>
      <c r="J94" s="3" t="n">
        <v>1</v>
      </c>
      <c r="K94" s="3" t="inlineStr">
        <is>
          <t>Existing</t>
        </is>
      </c>
      <c r="L94" s="3" t="inlineStr">
        <is>
          <t>Ignore</t>
        </is>
      </c>
      <c r="M94" s="3" t="inlineStr">
        <is>
          <t>C and C++</t>
        </is>
      </c>
      <c r="N94" s="3">
        <f>HYPERLINK("https://klocwork.india.ti.com:443/review/insight-review.html#issuedetails_goto:problemid=2704352,project=EP_PDK_K3,searchquery=taxonomy:'C and C++' build:PDK_KW_BUILD_Feb_19_2023_10_00_AM grouping:off severity:'MISRA Mandatory','MISRA Required','MISRA Advisory',Critical,Error","KW Issue Link")</f>
        <v/>
      </c>
      <c r="O94" s="3" t="inlineStr">
        <is>
          <t>*default*, DSS_LIB</t>
        </is>
      </c>
    </row>
    <row r="95">
      <c r="A95" s="3" t="inlineStr">
        <is>
          <t>ABV.GENERAL</t>
        </is>
      </c>
      <c r="B95" s="3" t="inlineStr">
        <is>
          <t xml:space="preserve">Permitted by deviation: PSDKRA_SA_DR_001
</t>
        </is>
      </c>
      <c r="C95" s="3" t="inlineStr">
        <is>
          <t>/data/adasuser_bangvideoapps02/pdk_jenkin_build/pdk_jenkin_kw_build/workarea/pdk/packages/ti/drv/dss/src/drv/m2m/dss_m2mDisp.c</t>
        </is>
      </c>
      <c r="D95" s="3" t="n">
        <v>2704353</v>
      </c>
      <c r="E95" s="3" t="n">
        <v>365</v>
      </c>
      <c r="F95" s="3" t="inlineStr">
        <is>
          <t>Array 'instObj-&gt;ovrRegs-&gt;ATTRIBUTES2' of size 20 may use index value(s) 20..255</t>
        </is>
      </c>
      <c r="G95" s="3" t="inlineStr">
        <is>
          <t>Dss_m2mDrvPrgramDisp</t>
        </is>
      </c>
      <c r="H95" s="3" t="inlineStr">
        <is>
          <t>unowned</t>
        </is>
      </c>
      <c r="I95" s="3" t="inlineStr">
        <is>
          <t>Critical</t>
        </is>
      </c>
      <c r="J95" s="3" t="n">
        <v>1</v>
      </c>
      <c r="K95" s="3" t="inlineStr">
        <is>
          <t>Existing</t>
        </is>
      </c>
      <c r="L95" s="3" t="inlineStr">
        <is>
          <t>Ignore</t>
        </is>
      </c>
      <c r="M95" s="3" t="inlineStr">
        <is>
          <t>C and C++</t>
        </is>
      </c>
      <c r="N95" s="3">
        <f>HYPERLINK("https://klocwork.india.ti.com:443/review/insight-review.html#issuedetails_goto:problemid=2704353,project=EP_PDK_K3,searchquery=taxonomy:'C and C++' build:PDK_KW_BUILD_Feb_19_2023_10_00_AM grouping:off severity:'MISRA Mandatory','MISRA Required','MISRA Advisory',Critical,Error","KW Issue Link")</f>
        <v/>
      </c>
      <c r="O95" s="3" t="inlineStr">
        <is>
          <t>*default*, DSS_LIB</t>
        </is>
      </c>
    </row>
    <row r="96">
      <c r="A96" s="3" t="inlineStr">
        <is>
          <t>NPD.FUNC.MUST</t>
        </is>
      </c>
      <c r="B96" s="3" t="inlineStr">
        <is>
          <t>Permitted by deviation: PSDKRA_SA_DR_003</t>
        </is>
      </c>
      <c r="C96" s="3" t="inlineStr">
        <is>
          <t>/data/adasuser_bangvideoapps02/pdk_jenkin_build/pdk_jenkin_kw_build/workarea/pdk/packages/ti/drv/dss/src/drv/m2m/dss_m2mApi.c</t>
        </is>
      </c>
      <c r="D96" s="3" t="n">
        <v>2704623</v>
      </c>
      <c r="E96" s="3" t="n">
        <v>775</v>
      </c>
      <c r="F96" s="3" t="inlineStr">
        <is>
          <t>Pointer 'qObj' returned from call to function 'Fvid2Utils_dequeue' at line 765 may be NULL and will be dereferenced at line 775.</t>
        </is>
      </c>
      <c r="G96" s="3" t="inlineStr">
        <is>
          <t>Dss_m2mProcessRequest</t>
        </is>
      </c>
      <c r="H96" s="3" t="inlineStr">
        <is>
          <t>unowned</t>
        </is>
      </c>
      <c r="I96" s="3" t="inlineStr">
        <is>
          <t>Critical</t>
        </is>
      </c>
      <c r="J96" s="3" t="n">
        <v>1</v>
      </c>
      <c r="K96" s="3" t="inlineStr">
        <is>
          <t>Existing</t>
        </is>
      </c>
      <c r="L96" s="3" t="inlineStr">
        <is>
          <t>Ignore</t>
        </is>
      </c>
      <c r="M96" s="3" t="inlineStr">
        <is>
          <t>C and C++</t>
        </is>
      </c>
      <c r="N96" s="3">
        <f>HYPERLINK("https://klocwork.india.ti.com:443/review/insight-review.html#issuedetails_goto:problemid=2704623,project=EP_PDK_K3,searchquery=taxonomy:'C and C++' build:PDK_KW_BUILD_Feb_19_2023_10_00_AM grouping:off severity:'MISRA Mandatory','MISRA Required','MISRA Advisory',Critical,Error","KW Issue Link")</f>
        <v/>
      </c>
      <c r="O96" s="3" t="inlineStr">
        <is>
          <t>*default*, DSS_LIB</t>
        </is>
      </c>
    </row>
    <row r="97">
      <c r="A97" s="3" t="inlineStr">
        <is>
          <t>NPD.FUNC.MUST</t>
        </is>
      </c>
      <c r="B97" s="3" t="inlineStr">
        <is>
          <t>Permitted by deviation: PSDKRA_SA_DR_003</t>
        </is>
      </c>
      <c r="C97" s="3" t="inlineStr">
        <is>
          <t>/data/adasuser_bangvideoapps02/pdk_jenkin_build/pdk_jenkin_kw_build/workarea/pdk/packages/ti/drv/dss/src/drv/m2m/dss_m2mApi.c</t>
        </is>
      </c>
      <c r="D97" s="3" t="n">
        <v>2704624</v>
      </c>
      <c r="E97" s="3" t="n">
        <v>1380</v>
      </c>
      <c r="F97" s="3" t="inlineStr">
        <is>
          <t>Pointer 'qObj' returned from call to function 'Fvid2Utils_dequeue' at line 1378 may be NULL and will be dereferenced at line 1380.</t>
        </is>
      </c>
      <c r="G97" s="3" t="inlineStr">
        <is>
          <t>Dss_m2mDrvIoctlStop</t>
        </is>
      </c>
      <c r="H97" s="3" t="inlineStr">
        <is>
          <t>unowned</t>
        </is>
      </c>
      <c r="I97" s="3" t="inlineStr">
        <is>
          <t>Critical</t>
        </is>
      </c>
      <c r="J97" s="3" t="n">
        <v>1</v>
      </c>
      <c r="K97" s="3" t="inlineStr">
        <is>
          <t>Existing</t>
        </is>
      </c>
      <c r="L97" s="3" t="inlineStr">
        <is>
          <t>Ignore</t>
        </is>
      </c>
      <c r="M97" s="3" t="inlineStr">
        <is>
          <t>C and C++</t>
        </is>
      </c>
      <c r="N97" s="3">
        <f>HYPERLINK("https://klocwork.india.ti.com:443/review/insight-review.html#issuedetails_goto:problemid=2704624,project=EP_PDK_K3,searchquery=taxonomy:'C and C++' build:PDK_KW_BUILD_Feb_19_2023_10_00_AM grouping:off severity:'MISRA Mandatory','MISRA Required','MISRA Advisory',Critical,Error","KW Issue Link")</f>
        <v/>
      </c>
      <c r="O97" s="3" t="inlineStr">
        <is>
          <t>*default*, DSS_LIB</t>
        </is>
      </c>
    </row>
    <row r="98">
      <c r="A98" s="3" t="inlineStr">
        <is>
          <t>NPD.FUNC.MUST</t>
        </is>
      </c>
      <c r="B98" s="3" t="inlineStr">
        <is>
          <t>Permitted by deviation: PSDKRA_SA_DR_003</t>
        </is>
      </c>
      <c r="C98" s="3" t="inlineStr">
        <is>
          <t>/data/adasuser_bangvideoapps02/pdk_jenkin_build/pdk_jenkin_kw_build/workarea/pdk/packages/ti/drv/dss/src/drv/m2m/dss_m2mApi.c</t>
        </is>
      </c>
      <c r="D98" s="3" t="n">
        <v>2704625</v>
      </c>
      <c r="E98" s="3" t="n">
        <v>1646</v>
      </c>
      <c r="F98" s="3" t="inlineStr">
        <is>
          <t>Pointer 'qObj' returned from call to function 'Fvid2Utils_dequeue' at line 1636 may be NULL and will be dereferenced at line 1646.</t>
        </is>
      </c>
      <c r="G98" s="3" t="inlineStr">
        <is>
          <t>Dss_wbPipeDmaCompletionCbFxn</t>
        </is>
      </c>
      <c r="H98" s="3" t="inlineStr">
        <is>
          <t>unowned</t>
        </is>
      </c>
      <c r="I98" s="3" t="inlineStr">
        <is>
          <t>Critical</t>
        </is>
      </c>
      <c r="J98" s="3" t="n">
        <v>1</v>
      </c>
      <c r="K98" s="3" t="inlineStr">
        <is>
          <t>Existing</t>
        </is>
      </c>
      <c r="L98" s="3" t="inlineStr">
        <is>
          <t>Ignore</t>
        </is>
      </c>
      <c r="M98" s="3" t="inlineStr">
        <is>
          <t>C and C++</t>
        </is>
      </c>
      <c r="N98" s="3">
        <f>HYPERLINK("https://klocwork.india.ti.com:443/review/insight-review.html#issuedetails_goto:problemid=2704625,project=EP_PDK_K3,searchquery=taxonomy:'C and C++' build:PDK_KW_BUILD_Feb_19_2023_10_00_AM grouping:off severity:'MISRA Mandatory','MISRA Required','MISRA Advisory',Critical,Error","KW Issue Link")</f>
        <v/>
      </c>
      <c r="O98" s="3" t="inlineStr">
        <is>
          <t>*default*, DSS_LIB</t>
        </is>
      </c>
    </row>
    <row r="99">
      <c r="A99" s="3" t="inlineStr">
        <is>
          <t>NPD.CHECK.MIGHT</t>
        </is>
      </c>
      <c r="B99" s="3" t="inlineStr">
        <is>
          <t>As Assert and checks are in place for NULL pointer.</t>
        </is>
      </c>
      <c r="C99" s="3" t="inlineStr">
        <is>
          <t>/data/adasuser_bangvideoapps02/pdk_jenkin_build/pdk_jenkin_kw_build/workarea/pdk/packages/ti/drv/dss/src/drv/m2m/dss_m2mApi.c</t>
        </is>
      </c>
      <c r="D99" s="3" t="n">
        <v>2704754</v>
      </c>
      <c r="E99" s="3" t="n">
        <v>748</v>
      </c>
      <c r="F99" s="3" t="inlineStr">
        <is>
          <t>Pointer 'instObj' checked for NULL at line 703 may be dereferenced at line 748.</t>
        </is>
      </c>
      <c r="G99" s="3" t="inlineStr">
        <is>
          <t>Dss_m2mProcessRequest</t>
        </is>
      </c>
      <c r="H99" s="3" t="inlineStr">
        <is>
          <t>unowned</t>
        </is>
      </c>
      <c r="I99" s="3" t="inlineStr">
        <is>
          <t>Critical</t>
        </is>
      </c>
      <c r="J99" s="3" t="n">
        <v>1</v>
      </c>
      <c r="K99" s="3" t="inlineStr">
        <is>
          <t>Existing</t>
        </is>
      </c>
      <c r="L99" s="3" t="inlineStr">
        <is>
          <t>Not a Problem</t>
        </is>
      </c>
      <c r="M99" s="3" t="inlineStr">
        <is>
          <t>C and C++</t>
        </is>
      </c>
      <c r="N99" s="3">
        <f>HYPERLINK("https://klocwork.india.ti.com:443/review/insight-review.html#issuedetails_goto:problemid=2704754,project=EP_PDK_K3,searchquery=taxonomy:'C and C++' build:PDK_KW_BUILD_Feb_19_2023_10_00_AM grouping:off severity:'MISRA Mandatory','MISRA Required','MISRA Advisory',Critical,Error","KW Issue Link")</f>
        <v/>
      </c>
      <c r="O99" s="3" t="inlineStr">
        <is>
          <t>*default*, DSS_LIB</t>
        </is>
      </c>
    </row>
    <row r="100">
      <c r="A100" s="3" t="inlineStr">
        <is>
          <t>NPD.CHECK.MIGHT</t>
        </is>
      </c>
      <c r="B100" s="3" t="inlineStr">
        <is>
          <t>As Assert and checks are in place for NULL pointer.</t>
        </is>
      </c>
      <c r="C100" s="3" t="inlineStr">
        <is>
          <t>/data/adasuser_bangvideoapps02/pdk_jenkin_build/pdk_jenkin_kw_build/workarea/pdk/packages/ti/drv/dss/src/drv/m2m/dss_m2mApi.c</t>
        </is>
      </c>
      <c r="D100" s="3" t="n">
        <v>2704755</v>
      </c>
      <c r="E100" s="3" t="n">
        <v>910</v>
      </c>
      <c r="F100" s="3" t="inlineStr">
        <is>
          <t>Pointer 'instObj' checked for NULL at line 879 may be dereferenced at line 910.</t>
        </is>
      </c>
      <c r="G100" s="3" t="inlineStr">
        <is>
          <t>Dss_m2mGetProcessedRequest</t>
        </is>
      </c>
      <c r="H100" s="3" t="inlineStr">
        <is>
          <t>unowned</t>
        </is>
      </c>
      <c r="I100" s="3" t="inlineStr">
        <is>
          <t>Critical</t>
        </is>
      </c>
      <c r="J100" s="3" t="n">
        <v>1</v>
      </c>
      <c r="K100" s="3" t="inlineStr">
        <is>
          <t>Existing</t>
        </is>
      </c>
      <c r="L100" s="3" t="inlineStr">
        <is>
          <t>Not a Problem</t>
        </is>
      </c>
      <c r="M100" s="3" t="inlineStr">
        <is>
          <t>C and C++</t>
        </is>
      </c>
      <c r="N100" s="3">
        <f>HYPERLINK("https://klocwork.india.ti.com:443/review/insight-review.html#issuedetails_goto:problemid=2704755,project=EP_PDK_K3,searchquery=taxonomy:'C and C++' build:PDK_KW_BUILD_Feb_19_2023_10_00_AM grouping:off severity:'MISRA Mandatory','MISRA Required','MISRA Advisory',Critical,Error","KW Issue Link")</f>
        <v/>
      </c>
      <c r="O100" s="3" t="inlineStr">
        <is>
          <t>*default*, DSS_LIB</t>
        </is>
      </c>
    </row>
    <row r="101">
      <c r="A101" s="3" t="inlineStr">
        <is>
          <t>NPD.FUNC.MUST</t>
        </is>
      </c>
      <c r="B101" s="3" t="inlineStr">
        <is>
          <t>This is a generic lwIP stack/contrib file not owned by TI.</t>
        </is>
      </c>
      <c r="C101" s="3" t="inlineStr">
        <is>
          <t>/data/adasuser_bangvideoapps02/pdk_jenkin_build/pdk_jenkin_kw_build/workarea/pdk/packages/ti/transport/lwip/lwip-stack/src/apps/http/altcp_proxyconnect.c</t>
        </is>
      </c>
      <c r="D101" s="3" t="n">
        <v>2710784</v>
      </c>
      <c r="E101" s="3" t="n">
        <v>142</v>
      </c>
      <c r="F101" s="3" t="inlineStr">
        <is>
          <t>Pointer 'host' returned from call to function 'ip4addr_ntoa' at line 141 may be NULL and will be dereferenced at line 142.</t>
        </is>
      </c>
      <c r="G101" s="3" t="inlineStr">
        <is>
          <t>altcp_proxyconnect_send_request</t>
        </is>
      </c>
      <c r="H101" s="3" t="inlineStr">
        <is>
          <t>unowned</t>
        </is>
      </c>
      <c r="I101" s="3" t="inlineStr">
        <is>
          <t>Critical</t>
        </is>
      </c>
      <c r="J101" s="3" t="n">
        <v>1</v>
      </c>
      <c r="K101" s="3" t="inlineStr">
        <is>
          <t>Existing</t>
        </is>
      </c>
      <c r="L101" s="3" t="inlineStr">
        <is>
          <t>Ignore</t>
        </is>
      </c>
      <c r="M101" s="3" t="inlineStr">
        <is>
          <t>C and C++</t>
        </is>
      </c>
      <c r="N101" s="3">
        <f>HYPERLINK("https://klocwork.india.ti.com:443/review/insight-review.html#issuedetails_goto:problemid=2710784,project=EP_PDK_K3,searchquery=taxonomy:'C and C++' build:PDK_KW_BUILD_Feb_19_2023_10_00_AM grouping:off severity:'MISRA Mandatory','MISRA Required','MISRA Advisory',Critical,Error","KW Issue Link")</f>
        <v/>
      </c>
      <c r="O101" s="3" t="inlineStr">
        <is>
          <t>*default*, TRANSPORT_LIB</t>
        </is>
      </c>
    </row>
    <row r="102">
      <c r="A102" s="3" t="inlineStr">
        <is>
          <t>INFINITE_LOOP.LOCAL</t>
        </is>
      </c>
      <c r="B102" s="3" t="inlineStr">
        <is>
          <t>Open Source Code. No plan to fix Static Analysis.</t>
        </is>
      </c>
      <c r="C102" s="3" t="inlineStr">
        <is>
          <t>/data/adasuser_bangvideoapps02/pdk_jenkin_build/pdk_jenkin_kw_build/workarea/pdk/packages/ti/transport/lwip/lwip-contrib/apps/chargen/chargen.c</t>
        </is>
      </c>
      <c r="D102" s="3" t="n">
        <v>2713664</v>
      </c>
      <c r="E102" s="3" t="n">
        <v>177</v>
      </c>
      <c r="F102" s="3" t="inlineStr">
        <is>
          <t>Infinite loop</t>
        </is>
      </c>
      <c r="G102" s="3" t="inlineStr">
        <is>
          <t>chargen_thread</t>
        </is>
      </c>
      <c r="H102" s="3" t="inlineStr">
        <is>
          <t>unowned</t>
        </is>
      </c>
      <c r="I102" s="3" t="inlineStr">
        <is>
          <t>Error</t>
        </is>
      </c>
      <c r="J102" s="3" t="n">
        <v>2</v>
      </c>
      <c r="K102" s="3" t="inlineStr">
        <is>
          <t>Existing</t>
        </is>
      </c>
      <c r="L102" s="3" t="inlineStr">
        <is>
          <t>Ignore</t>
        </is>
      </c>
      <c r="M102" s="3" t="inlineStr">
        <is>
          <t>C and C++</t>
        </is>
      </c>
      <c r="N102" s="3">
        <f>HYPERLINK("https://klocwork.india.ti.com:443/review/insight-review.html#issuedetails_goto:problemid=2713664,project=EP_PDK_K3,searchquery=taxonomy:'C and C++' build:PDK_KW_BUILD_Feb_19_2023_10_00_AM grouping:off severity:'MISRA Mandatory','MISRA Required','MISRA Advisory',Critical,Error","KW Issue Link")</f>
        <v/>
      </c>
      <c r="O102" s="3" t="inlineStr">
        <is>
          <t>*default*, TRANSPORT_LIB</t>
        </is>
      </c>
    </row>
    <row r="103">
      <c r="A103" s="3" t="inlineStr">
        <is>
          <t>ABV.GENERAL</t>
        </is>
      </c>
      <c r="B103" s="3" t="inlineStr">
        <is>
          <t>This is a generic lwIP stack/contrib file not owned by TI.</t>
        </is>
      </c>
      <c r="C103" s="3" t="inlineStr">
        <is>
          <t>/data/adasuser_bangvideoapps02/pdk_jenkin_build/pdk_jenkin_kw_build/workarea/pdk/packages/ti/transport/lwip/lwip-stack/src/core/ipv4/dhcp.c</t>
        </is>
      </c>
      <c r="D103" s="3" t="n">
        <v>2715581</v>
      </c>
      <c r="E103" s="3" t="n">
        <v>390</v>
      </c>
      <c r="F103" s="3" t="inlineStr">
        <is>
          <t>Array 'msg_out-&gt;options' of size 68 may use index value(s) 68</t>
        </is>
      </c>
      <c r="G103" s="3" t="inlineStr">
        <is>
          <t>dhcp_select</t>
        </is>
      </c>
      <c r="H103" s="3" t="inlineStr">
        <is>
          <t>unowned</t>
        </is>
      </c>
      <c r="I103" s="3" t="inlineStr">
        <is>
          <t>Critical</t>
        </is>
      </c>
      <c r="J103" s="3" t="n">
        <v>1</v>
      </c>
      <c r="K103" s="3" t="inlineStr">
        <is>
          <t>Existing</t>
        </is>
      </c>
      <c r="L103" s="3" t="inlineStr">
        <is>
          <t>Ignore</t>
        </is>
      </c>
      <c r="M103" s="3" t="inlineStr">
        <is>
          <t>C and C++</t>
        </is>
      </c>
      <c r="N103" s="3">
        <f>HYPERLINK("https://klocwork.india.ti.com:443/review/insight-review.html#issuedetails_goto:problemid=2715581,project=EP_PDK_K3,searchquery=taxonomy:'C and C++' build:PDK_KW_BUILD_Feb_19_2023_10_00_AM grouping:off severity:'MISRA Mandatory','MISRA Required','MISRA Advisory',Critical,Error","KW Issue Link")</f>
        <v/>
      </c>
      <c r="O103" s="3" t="inlineStr">
        <is>
          <t>*default*, TRANSPORT_LIB</t>
        </is>
      </c>
    </row>
    <row r="104">
      <c r="A104" s="3" t="inlineStr">
        <is>
          <t>ABV.GENERAL</t>
        </is>
      </c>
      <c r="B104" s="3" t="inlineStr">
        <is>
          <t>This is a generic lwIP stack/contrib file not owned by TI.</t>
        </is>
      </c>
      <c r="C104" s="3" t="inlineStr">
        <is>
          <t>/data/adasuser_bangvideoapps02/pdk_jenkin_build/pdk_jenkin_kw_build/workarea/pdk/packages/ti/transport/lwip/lwip-stack/src/core/ipv4/dhcp.c</t>
        </is>
      </c>
      <c r="D104" s="3" t="n">
        <v>2715582</v>
      </c>
      <c r="E104" s="3" t="n">
        <v>390</v>
      </c>
      <c r="F104" s="3" t="inlineStr">
        <is>
          <t>Array 'msg_out-&gt;options' of size 68 may use index value(s) 68..69</t>
        </is>
      </c>
      <c r="G104" s="3" t="inlineStr">
        <is>
          <t>dhcp_select</t>
        </is>
      </c>
      <c r="H104" s="3" t="inlineStr">
        <is>
          <t>unowned</t>
        </is>
      </c>
      <c r="I104" s="3" t="inlineStr">
        <is>
          <t>Critical</t>
        </is>
      </c>
      <c r="J104" s="3" t="n">
        <v>1</v>
      </c>
      <c r="K104" s="3" t="inlineStr">
        <is>
          <t>Existing</t>
        </is>
      </c>
      <c r="L104" s="3" t="inlineStr">
        <is>
          <t>Ignore</t>
        </is>
      </c>
      <c r="M104" s="3" t="inlineStr">
        <is>
          <t>C and C++</t>
        </is>
      </c>
      <c r="N104" s="3">
        <f>HYPERLINK("https://klocwork.india.ti.com:443/review/insight-review.html#issuedetails_goto:problemid=2715582,project=EP_PDK_K3,searchquery=taxonomy:'C and C++' build:PDK_KW_BUILD_Feb_19_2023_10_00_AM grouping:off severity:'MISRA Mandatory','MISRA Required','MISRA Advisory',Critical,Error","KW Issue Link")</f>
        <v/>
      </c>
      <c r="O104" s="3" t="inlineStr">
        <is>
          <t>*default*, TRANSPORT_LIB</t>
        </is>
      </c>
    </row>
    <row r="105">
      <c r="A105" s="3" t="inlineStr">
        <is>
          <t>ABV.GENERAL</t>
        </is>
      </c>
      <c r="B105" s="3" t="inlineStr">
        <is>
          <t>This is a generic lwIP stack/contrib file not owned by TI.</t>
        </is>
      </c>
      <c r="C105" s="3" t="inlineStr">
        <is>
          <t>/data/adasuser_bangvideoapps02/pdk_jenkin_build/pdk_jenkin_kw_build/workarea/pdk/packages/ti/transport/lwip/lwip-stack/src/core/ipv4/dhcp.c</t>
        </is>
      </c>
      <c r="D105" s="3" t="n">
        <v>2715583</v>
      </c>
      <c r="E105" s="3" t="n">
        <v>393</v>
      </c>
      <c r="F105" s="3" t="inlineStr">
        <is>
          <t>Array 'msg_out-&gt;options' of size 68 may use index value(s) 68</t>
        </is>
      </c>
      <c r="G105" s="3" t="inlineStr">
        <is>
          <t>dhcp_select</t>
        </is>
      </c>
      <c r="H105" s="3" t="inlineStr">
        <is>
          <t>unowned</t>
        </is>
      </c>
      <c r="I105" s="3" t="inlineStr">
        <is>
          <t>Critical</t>
        </is>
      </c>
      <c r="J105" s="3" t="n">
        <v>1</v>
      </c>
      <c r="K105" s="3" t="inlineStr">
        <is>
          <t>Existing</t>
        </is>
      </c>
      <c r="L105" s="3" t="inlineStr">
        <is>
          <t>Ignore</t>
        </is>
      </c>
      <c r="M105" s="3" t="inlineStr">
        <is>
          <t>C and C++</t>
        </is>
      </c>
      <c r="N105" s="3">
        <f>HYPERLINK("https://klocwork.india.ti.com:443/review/insight-review.html#issuedetails_goto:problemid=2715583,project=EP_PDK_K3,searchquery=taxonomy:'C and C++' build:PDK_KW_BUILD_Feb_19_2023_10_00_AM grouping:off severity:'MISRA Mandatory','MISRA Required','MISRA Advisory',Critical,Error","KW Issue Link")</f>
        <v/>
      </c>
      <c r="O105" s="3" t="inlineStr">
        <is>
          <t>*default*, TRANSPORT_LIB</t>
        </is>
      </c>
    </row>
    <row r="106">
      <c r="A106" s="3" t="inlineStr">
        <is>
          <t>ABV.GENERAL</t>
        </is>
      </c>
      <c r="B106" s="3" t="inlineStr">
        <is>
          <t>This is a generic lwIP stack/contrib file not owned by TI.</t>
        </is>
      </c>
      <c r="C106" s="3" t="inlineStr">
        <is>
          <t>/data/adasuser_bangvideoapps02/pdk_jenkin_build/pdk_jenkin_kw_build/workarea/pdk/packages/ti/transport/lwip/lwip-stack/src/core/ipv4/dhcp.c</t>
        </is>
      </c>
      <c r="D106" s="3" t="n">
        <v>2715584</v>
      </c>
      <c r="E106" s="3" t="n">
        <v>393</v>
      </c>
      <c r="F106" s="3" t="inlineStr">
        <is>
          <t>Array 'msg_out-&gt;options' of size 68 may use index value(s) 68..69</t>
        </is>
      </c>
      <c r="G106" s="3" t="inlineStr">
        <is>
          <t>dhcp_select</t>
        </is>
      </c>
      <c r="H106" s="3" t="inlineStr">
        <is>
          <t>unowned</t>
        </is>
      </c>
      <c r="I106" s="3" t="inlineStr">
        <is>
          <t>Critical</t>
        </is>
      </c>
      <c r="J106" s="3" t="n">
        <v>1</v>
      </c>
      <c r="K106" s="3" t="inlineStr">
        <is>
          <t>Existing</t>
        </is>
      </c>
      <c r="L106" s="3" t="inlineStr">
        <is>
          <t>Ignore</t>
        </is>
      </c>
      <c r="M106" s="3" t="inlineStr">
        <is>
          <t>C and C++</t>
        </is>
      </c>
      <c r="N106" s="3">
        <f>HYPERLINK("https://klocwork.india.ti.com:443/review/insight-review.html#issuedetails_goto:problemid=2715584,project=EP_PDK_K3,searchquery=taxonomy:'C and C++' build:PDK_KW_BUILD_Feb_19_2023_10_00_AM grouping:off severity:'MISRA Mandatory','MISRA Required','MISRA Advisory',Critical,Error","KW Issue Link")</f>
        <v/>
      </c>
      <c r="O106" s="3" t="inlineStr">
        <is>
          <t>*default*, TRANSPORT_LIB</t>
        </is>
      </c>
    </row>
    <row r="107">
      <c r="A107" s="3" t="inlineStr">
        <is>
          <t>ABV.GENERAL</t>
        </is>
      </c>
      <c r="B107" s="3" t="inlineStr">
        <is>
          <t>This is a generic lwIP stack/contrib file not owned by TI.</t>
        </is>
      </c>
      <c r="C107" s="3" t="inlineStr">
        <is>
          <t>/data/adasuser_bangvideoapps02/pdk_jenkin_build/pdk_jenkin_kw_build/workarea/pdk/packages/ti/transport/lwip/lwip-stack/src/core/ipv4/dhcp.c</t>
        </is>
      </c>
      <c r="D107" s="3" t="n">
        <v>2715585</v>
      </c>
      <c r="E107" s="3" t="n">
        <v>396</v>
      </c>
      <c r="F107" s="3" t="inlineStr">
        <is>
          <t>Array 'msg_out-&gt;options' of size 68 may use index value(s) 68</t>
        </is>
      </c>
      <c r="G107" s="3" t="inlineStr">
        <is>
          <t>dhcp_select</t>
        </is>
      </c>
      <c r="H107" s="3" t="inlineStr">
        <is>
          <t>unowned</t>
        </is>
      </c>
      <c r="I107" s="3" t="inlineStr">
        <is>
          <t>Critical</t>
        </is>
      </c>
      <c r="J107" s="3" t="n">
        <v>1</v>
      </c>
      <c r="K107" s="3" t="inlineStr">
        <is>
          <t>Existing</t>
        </is>
      </c>
      <c r="L107" s="3" t="inlineStr">
        <is>
          <t>Ignore</t>
        </is>
      </c>
      <c r="M107" s="3" t="inlineStr">
        <is>
          <t>C and C++</t>
        </is>
      </c>
      <c r="N107" s="3">
        <f>HYPERLINK("https://klocwork.india.ti.com:443/review/insight-review.html#issuedetails_goto:problemid=2715585,project=EP_PDK_K3,searchquery=taxonomy:'C and C++' build:PDK_KW_BUILD_Feb_19_2023_10_00_AM grouping:off severity:'MISRA Mandatory','MISRA Required','MISRA Advisory',Critical,Error","KW Issue Link")</f>
        <v/>
      </c>
      <c r="O107" s="3" t="inlineStr">
        <is>
          <t>*default*, TRANSPORT_LIB</t>
        </is>
      </c>
    </row>
    <row r="108">
      <c r="A108" s="3" t="inlineStr">
        <is>
          <t>ABV.GENERAL</t>
        </is>
      </c>
      <c r="B108" s="3" t="inlineStr">
        <is>
          <t>This is a generic lwIP stack/contrib file not owned by TI.</t>
        </is>
      </c>
      <c r="C108" s="3" t="inlineStr">
        <is>
          <t>/data/adasuser_bangvideoapps02/pdk_jenkin_build/pdk_jenkin_kw_build/workarea/pdk/packages/ti/transport/lwip/lwip-stack/src/core/ipv4/dhcp.c</t>
        </is>
      </c>
      <c r="D108" s="3" t="n">
        <v>2715586</v>
      </c>
      <c r="E108" s="3" t="n">
        <v>396</v>
      </c>
      <c r="F108" s="3" t="inlineStr">
        <is>
          <t>Array 'msg_out-&gt;options' of size 68 may use index value(s) 68..69</t>
        </is>
      </c>
      <c r="G108" s="3" t="inlineStr">
        <is>
          <t>dhcp_select</t>
        </is>
      </c>
      <c r="H108" s="3" t="inlineStr">
        <is>
          <t>unowned</t>
        </is>
      </c>
      <c r="I108" s="3" t="inlineStr">
        <is>
          <t>Critical</t>
        </is>
      </c>
      <c r="J108" s="3" t="n">
        <v>1</v>
      </c>
      <c r="K108" s="3" t="inlineStr">
        <is>
          <t>Existing</t>
        </is>
      </c>
      <c r="L108" s="3" t="inlineStr">
        <is>
          <t>Ignore</t>
        </is>
      </c>
      <c r="M108" s="3" t="inlineStr">
        <is>
          <t>C and C++</t>
        </is>
      </c>
      <c r="N108" s="3">
        <f>HYPERLINK("https://klocwork.india.ti.com:443/review/insight-review.html#issuedetails_goto:problemid=2715586,project=EP_PDK_K3,searchquery=taxonomy:'C and C++' build:PDK_KW_BUILD_Feb_19_2023_10_00_AM grouping:off severity:'MISRA Mandatory','MISRA Required','MISRA Advisory',Critical,Error","KW Issue Link")</f>
        <v/>
      </c>
      <c r="O108" s="3" t="inlineStr">
        <is>
          <t>*default*, TRANSPORT_LIB</t>
        </is>
      </c>
    </row>
    <row r="109">
      <c r="A109" s="3" t="inlineStr">
        <is>
          <t>ABV.GENERAL</t>
        </is>
      </c>
      <c r="B109" s="3" t="inlineStr">
        <is>
          <t>This is a generic lwIP stack/contrib file not owned by TI.</t>
        </is>
      </c>
      <c r="C109" s="3" t="inlineStr">
        <is>
          <t>/data/adasuser_bangvideoapps02/pdk_jenkin_build/pdk_jenkin_kw_build/workarea/pdk/packages/ti/transport/lwip/lwip-stack/src/core/ipv4/dhcp.c</t>
        </is>
      </c>
      <c r="D109" s="3" t="n">
        <v>2715587</v>
      </c>
      <c r="E109" s="3" t="n">
        <v>406</v>
      </c>
      <c r="F109" s="3" t="inlineStr">
        <is>
          <t>Array 'msg_out-&gt;options' of size 68 may use index value(s) 68</t>
        </is>
      </c>
      <c r="G109" s="3" t="inlineStr">
        <is>
          <t>dhcp_select</t>
        </is>
      </c>
      <c r="H109" s="3" t="inlineStr">
        <is>
          <t>unowned</t>
        </is>
      </c>
      <c r="I109" s="3" t="inlineStr">
        <is>
          <t>Critical</t>
        </is>
      </c>
      <c r="J109" s="3" t="n">
        <v>1</v>
      </c>
      <c r="K109" s="3" t="inlineStr">
        <is>
          <t>Existing</t>
        </is>
      </c>
      <c r="L109" s="3" t="inlineStr">
        <is>
          <t>Ignore</t>
        </is>
      </c>
      <c r="M109" s="3" t="inlineStr">
        <is>
          <t>C and C++</t>
        </is>
      </c>
      <c r="N109" s="3">
        <f>HYPERLINK("https://klocwork.india.ti.com:443/review/insight-review.html#issuedetails_goto:problemid=2715587,project=EP_PDK_K3,searchquery=taxonomy:'C and C++' build:PDK_KW_BUILD_Feb_19_2023_10_00_AM grouping:off severity:'MISRA Mandatory','MISRA Required','MISRA Advisory',Critical,Error","KW Issue Link")</f>
        <v/>
      </c>
      <c r="O109" s="3" t="inlineStr">
        <is>
          <t>*default*, TRANSPORT_LIB</t>
        </is>
      </c>
    </row>
    <row r="110">
      <c r="A110" s="3" t="inlineStr">
        <is>
          <t>ABV.GENERAL</t>
        </is>
      </c>
      <c r="B110" s="3" t="inlineStr">
        <is>
          <t>This is a generic lwIP stack/contrib file not owned by TI.</t>
        </is>
      </c>
      <c r="C110" s="3" t="inlineStr">
        <is>
          <t>/data/adasuser_bangvideoapps02/pdk_jenkin_build/pdk_jenkin_kw_build/workarea/pdk/packages/ti/transport/lwip/lwip-stack/src/core/ipv4/dhcp.c</t>
        </is>
      </c>
      <c r="D110" s="3" t="n">
        <v>2715588</v>
      </c>
      <c r="E110" s="3" t="n">
        <v>838</v>
      </c>
      <c r="F110" s="3" t="inlineStr">
        <is>
          <t>Array 'msg_out-&gt;options' of size 68 may use index value(s) 68</t>
        </is>
      </c>
      <c r="G110" s="3" t="inlineStr">
        <is>
          <t>dhcp_inform</t>
        </is>
      </c>
      <c r="H110" s="3" t="inlineStr">
        <is>
          <t>unowned</t>
        </is>
      </c>
      <c r="I110" s="3" t="inlineStr">
        <is>
          <t>Critical</t>
        </is>
      </c>
      <c r="J110" s="3" t="n">
        <v>1</v>
      </c>
      <c r="K110" s="3" t="inlineStr">
        <is>
          <t>Existing</t>
        </is>
      </c>
      <c r="L110" s="3" t="inlineStr">
        <is>
          <t>Ignore</t>
        </is>
      </c>
      <c r="M110" s="3" t="inlineStr">
        <is>
          <t>C and C++</t>
        </is>
      </c>
      <c r="N110" s="3">
        <f>HYPERLINK("https://klocwork.india.ti.com:443/review/insight-review.html#issuedetails_goto:problemid=2715588,project=EP_PDK_K3,searchquery=taxonomy:'C and C++' build:PDK_KW_BUILD_Feb_19_2023_10_00_AM grouping:off severity:'MISRA Mandatory','MISRA Required','MISRA Advisory',Critical,Error","KW Issue Link")</f>
        <v/>
      </c>
      <c r="O110" s="3" t="inlineStr">
        <is>
          <t>*default*, TRANSPORT_LIB</t>
        </is>
      </c>
    </row>
    <row r="111">
      <c r="A111" s="3" t="inlineStr">
        <is>
          <t>ABV.GENERAL</t>
        </is>
      </c>
      <c r="B111" s="3" t="inlineStr">
        <is>
          <t>This is a generic lwIP stack/contrib file not owned by TI.</t>
        </is>
      </c>
      <c r="C111" s="3" t="inlineStr">
        <is>
          <t>/data/adasuser_bangvideoapps02/pdk_jenkin_build/pdk_jenkin_kw_build/workarea/pdk/packages/ti/transport/lwip/lwip-stack/src/core/ipv4/dhcp.c</t>
        </is>
      </c>
      <c r="D111" s="3" t="n">
        <v>2715589</v>
      </c>
      <c r="E111" s="3" t="n">
        <v>953</v>
      </c>
      <c r="F111" s="3" t="inlineStr">
        <is>
          <t>Array 'msg_out-&gt;options' of size 68 may use index value(s) 68</t>
        </is>
      </c>
      <c r="G111" s="3" t="inlineStr">
        <is>
          <t>dhcp_decline</t>
        </is>
      </c>
      <c r="H111" s="3" t="inlineStr">
        <is>
          <t>unowned</t>
        </is>
      </c>
      <c r="I111" s="3" t="inlineStr">
        <is>
          <t>Critical</t>
        </is>
      </c>
      <c r="J111" s="3" t="n">
        <v>1</v>
      </c>
      <c r="K111" s="3" t="inlineStr">
        <is>
          <t>Existing</t>
        </is>
      </c>
      <c r="L111" s="3" t="inlineStr">
        <is>
          <t>Ignore</t>
        </is>
      </c>
      <c r="M111" s="3" t="inlineStr">
        <is>
          <t>C and C++</t>
        </is>
      </c>
      <c r="N111" s="3">
        <f>HYPERLINK("https://klocwork.india.ti.com:443/review/insight-review.html#issuedetails_goto:problemid=2715589,project=EP_PDK_K3,searchquery=taxonomy:'C and C++' build:PDK_KW_BUILD_Feb_19_2023_10_00_AM grouping:off severity:'MISRA Mandatory','MISRA Required','MISRA Advisory',Critical,Error","KW Issue Link")</f>
        <v/>
      </c>
      <c r="O111" s="3" t="inlineStr">
        <is>
          <t>*default*, TRANSPORT_LIB</t>
        </is>
      </c>
    </row>
    <row r="112">
      <c r="A112" s="3" t="inlineStr">
        <is>
          <t>ABV.GENERAL</t>
        </is>
      </c>
      <c r="B112" s="3" t="inlineStr">
        <is>
          <t>This is a generic lwIP stack/contrib file not owned by TI.</t>
        </is>
      </c>
      <c r="C112" s="3" t="inlineStr">
        <is>
          <t>/data/adasuser_bangvideoapps02/pdk_jenkin_build/pdk_jenkin_kw_build/workarea/pdk/packages/ti/transport/lwip/lwip-stack/src/core/ipv4/dhcp.c</t>
        </is>
      </c>
      <c r="D112" s="3" t="n">
        <v>2715590</v>
      </c>
      <c r="E112" s="3" t="n">
        <v>1003</v>
      </c>
      <c r="F112" s="3" t="inlineStr">
        <is>
          <t>Array 'msg_out-&gt;options' of size 68 may use index value(s) 68</t>
        </is>
      </c>
      <c r="G112" s="3" t="inlineStr">
        <is>
          <t>dhcp_discover</t>
        </is>
      </c>
      <c r="H112" s="3" t="inlineStr">
        <is>
          <t>unowned</t>
        </is>
      </c>
      <c r="I112" s="3" t="inlineStr">
        <is>
          <t>Critical</t>
        </is>
      </c>
      <c r="J112" s="3" t="n">
        <v>1</v>
      </c>
      <c r="K112" s="3" t="inlineStr">
        <is>
          <t>Existing</t>
        </is>
      </c>
      <c r="L112" s="3" t="inlineStr">
        <is>
          <t>Ignore</t>
        </is>
      </c>
      <c r="M112" s="3" t="inlineStr">
        <is>
          <t>C and C++</t>
        </is>
      </c>
      <c r="N112" s="3">
        <f>HYPERLINK("https://klocwork.india.ti.com:443/review/insight-review.html#issuedetails_goto:problemid=2715590,project=EP_PDK_K3,searchquery=taxonomy:'C and C++' build:PDK_KW_BUILD_Feb_19_2023_10_00_AM grouping:off severity:'MISRA Mandatory','MISRA Required','MISRA Advisory',Critical,Error","KW Issue Link")</f>
        <v/>
      </c>
      <c r="O112" s="3" t="inlineStr">
        <is>
          <t>*default*, TRANSPORT_LIB</t>
        </is>
      </c>
    </row>
    <row r="113">
      <c r="A113" s="3" t="inlineStr">
        <is>
          <t>ABV.GENERAL</t>
        </is>
      </c>
      <c r="B113" s="3" t="inlineStr">
        <is>
          <t>This is a generic lwIP stack/contrib file not owned by TI.</t>
        </is>
      </c>
      <c r="C113" s="3" t="inlineStr">
        <is>
          <t>/data/adasuser_bangvideoapps02/pdk_jenkin_build/pdk_jenkin_kw_build/workarea/pdk/packages/ti/transport/lwip/lwip-stack/src/core/ipv4/dhcp.c</t>
        </is>
      </c>
      <c r="D113" s="3" t="n">
        <v>2715591</v>
      </c>
      <c r="E113" s="3" t="n">
        <v>1003</v>
      </c>
      <c r="F113" s="3" t="inlineStr">
        <is>
          <t>Array 'msg_out-&gt;options' of size 68 may use index value(s) 68..69</t>
        </is>
      </c>
      <c r="G113" s="3" t="inlineStr">
        <is>
          <t>dhcp_discover</t>
        </is>
      </c>
      <c r="H113" s="3" t="inlineStr">
        <is>
          <t>unowned</t>
        </is>
      </c>
      <c r="I113" s="3" t="inlineStr">
        <is>
          <t>Critical</t>
        </is>
      </c>
      <c r="J113" s="3" t="n">
        <v>1</v>
      </c>
      <c r="K113" s="3" t="inlineStr">
        <is>
          <t>Existing</t>
        </is>
      </c>
      <c r="L113" s="3" t="inlineStr">
        <is>
          <t>Ignore</t>
        </is>
      </c>
      <c r="M113" s="3" t="inlineStr">
        <is>
          <t>C and C++</t>
        </is>
      </c>
      <c r="N113" s="3">
        <f>HYPERLINK("https://klocwork.india.ti.com:443/review/insight-review.html#issuedetails_goto:problemid=2715591,project=EP_PDK_K3,searchquery=taxonomy:'C and C++' build:PDK_KW_BUILD_Feb_19_2023_10_00_AM grouping:off severity:'MISRA Mandatory','MISRA Required','MISRA Advisory',Critical,Error","KW Issue Link")</f>
        <v/>
      </c>
      <c r="O113" s="3" t="inlineStr">
        <is>
          <t>*default*, TRANSPORT_LIB</t>
        </is>
      </c>
    </row>
    <row r="114">
      <c r="A114" s="3" t="inlineStr">
        <is>
          <t>ABV.GENERAL</t>
        </is>
      </c>
      <c r="B114" s="3" t="inlineStr">
        <is>
          <t>This is a generic lwIP stack/contrib file not owned by TI.</t>
        </is>
      </c>
      <c r="C114" s="3" t="inlineStr">
        <is>
          <t>/data/adasuser_bangvideoapps02/pdk_jenkin_build/pdk_jenkin_kw_build/workarea/pdk/packages/ti/transport/lwip/lwip-stack/src/core/ipv4/dhcp.c</t>
        </is>
      </c>
      <c r="D114" s="3" t="n">
        <v>2715592</v>
      </c>
      <c r="E114" s="3" t="n">
        <v>1008</v>
      </c>
      <c r="F114" s="3" t="inlineStr">
        <is>
          <t>Array 'msg_out-&gt;options' of size 68 may use index value(s) 68</t>
        </is>
      </c>
      <c r="G114" s="3" t="inlineStr">
        <is>
          <t>dhcp_discover</t>
        </is>
      </c>
      <c r="H114" s="3" t="inlineStr">
        <is>
          <t>unowned</t>
        </is>
      </c>
      <c r="I114" s="3" t="inlineStr">
        <is>
          <t>Critical</t>
        </is>
      </c>
      <c r="J114" s="3" t="n">
        <v>1</v>
      </c>
      <c r="K114" s="3" t="inlineStr">
        <is>
          <t>Existing</t>
        </is>
      </c>
      <c r="L114" s="3" t="inlineStr">
        <is>
          <t>Ignore</t>
        </is>
      </c>
      <c r="M114" s="3" t="inlineStr">
        <is>
          <t>C and C++</t>
        </is>
      </c>
      <c r="N114" s="3">
        <f>HYPERLINK("https://klocwork.india.ti.com:443/review/insight-review.html#issuedetails_goto:problemid=2715592,project=EP_PDK_K3,searchquery=taxonomy:'C and C++' build:PDK_KW_BUILD_Feb_19_2023_10_00_AM grouping:off severity:'MISRA Mandatory','MISRA Required','MISRA Advisory',Critical,Error","KW Issue Link")</f>
        <v/>
      </c>
      <c r="O114" s="3" t="inlineStr">
        <is>
          <t>*default*, TRANSPORT_LIB</t>
        </is>
      </c>
    </row>
    <row r="115">
      <c r="A115" s="3" t="inlineStr">
        <is>
          <t>ABV.GENERAL</t>
        </is>
      </c>
      <c r="B115" s="3" t="inlineStr">
        <is>
          <t>This is a generic lwIP stack/contrib file not owned by TI.</t>
        </is>
      </c>
      <c r="C115" s="3" t="inlineStr">
        <is>
          <t>/data/adasuser_bangvideoapps02/pdk_jenkin_build/pdk_jenkin_kw_build/workarea/pdk/packages/ti/transport/lwip/lwip-stack/src/core/ipv4/dhcp.c</t>
        </is>
      </c>
      <c r="D115" s="3" t="n">
        <v>2715593</v>
      </c>
      <c r="E115" s="3" t="n">
        <v>1170</v>
      </c>
      <c r="F115" s="3" t="inlineStr">
        <is>
          <t>Array 'msg_out-&gt;options' of size 68 may use index value(s) 68</t>
        </is>
      </c>
      <c r="G115" s="3" t="inlineStr">
        <is>
          <t>dhcp_renew</t>
        </is>
      </c>
      <c r="H115" s="3" t="inlineStr">
        <is>
          <t>unowned</t>
        </is>
      </c>
      <c r="I115" s="3" t="inlineStr">
        <is>
          <t>Critical</t>
        </is>
      </c>
      <c r="J115" s="3" t="n">
        <v>1</v>
      </c>
      <c r="K115" s="3" t="inlineStr">
        <is>
          <t>Existing</t>
        </is>
      </c>
      <c r="L115" s="3" t="inlineStr">
        <is>
          <t>Ignore</t>
        </is>
      </c>
      <c r="M115" s="3" t="inlineStr">
        <is>
          <t>C and C++</t>
        </is>
      </c>
      <c r="N115" s="3">
        <f>HYPERLINK("https://klocwork.india.ti.com:443/review/insight-review.html#issuedetails_goto:problemid=2715593,project=EP_PDK_K3,searchquery=taxonomy:'C and C++' build:PDK_KW_BUILD_Feb_19_2023_10_00_AM grouping:off severity:'MISRA Mandatory','MISRA Required','MISRA Advisory',Critical,Error","KW Issue Link")</f>
        <v/>
      </c>
      <c r="O115" s="3" t="inlineStr">
        <is>
          <t>*default*, TRANSPORT_LIB</t>
        </is>
      </c>
    </row>
    <row r="116">
      <c r="A116" s="3" t="inlineStr">
        <is>
          <t>ABV.GENERAL</t>
        </is>
      </c>
      <c r="B116" s="3" t="inlineStr">
        <is>
          <t>This is a generic lwIP stack/contrib file not owned by TI.</t>
        </is>
      </c>
      <c r="C116" s="3" t="inlineStr">
        <is>
          <t>/data/adasuser_bangvideoapps02/pdk_jenkin_build/pdk_jenkin_kw_build/workarea/pdk/packages/ti/transport/lwip/lwip-stack/src/core/ipv4/dhcp.c</t>
        </is>
      </c>
      <c r="D116" s="3" t="n">
        <v>2715594</v>
      </c>
      <c r="E116" s="3" t="n">
        <v>1170</v>
      </c>
      <c r="F116" s="3" t="inlineStr">
        <is>
          <t>Array 'msg_out-&gt;options' of size 68 may use index value(s) 68..69</t>
        </is>
      </c>
      <c r="G116" s="3" t="inlineStr">
        <is>
          <t>dhcp_renew</t>
        </is>
      </c>
      <c r="H116" s="3" t="inlineStr">
        <is>
          <t>unowned</t>
        </is>
      </c>
      <c r="I116" s="3" t="inlineStr">
        <is>
          <t>Critical</t>
        </is>
      </c>
      <c r="J116" s="3" t="n">
        <v>1</v>
      </c>
      <c r="K116" s="3" t="inlineStr">
        <is>
          <t>Existing</t>
        </is>
      </c>
      <c r="L116" s="3" t="inlineStr">
        <is>
          <t>Ignore</t>
        </is>
      </c>
      <c r="M116" s="3" t="inlineStr">
        <is>
          <t>C and C++</t>
        </is>
      </c>
      <c r="N116" s="3">
        <f>HYPERLINK("https://klocwork.india.ti.com:443/review/insight-review.html#issuedetails_goto:problemid=2715594,project=EP_PDK_K3,searchquery=taxonomy:'C and C++' build:PDK_KW_BUILD_Feb_19_2023_10_00_AM grouping:off severity:'MISRA Mandatory','MISRA Required','MISRA Advisory',Critical,Error","KW Issue Link")</f>
        <v/>
      </c>
      <c r="O116" s="3" t="inlineStr">
        <is>
          <t>*default*, TRANSPORT_LIB</t>
        </is>
      </c>
    </row>
    <row r="117">
      <c r="A117" s="3" t="inlineStr">
        <is>
          <t>ABV.GENERAL</t>
        </is>
      </c>
      <c r="B117" s="3" t="inlineStr">
        <is>
          <t>This is a generic lwIP stack/contrib file not owned by TI.</t>
        </is>
      </c>
      <c r="C117" s="3" t="inlineStr">
        <is>
          <t>/data/adasuser_bangvideoapps02/pdk_jenkin_build/pdk_jenkin_kw_build/workarea/pdk/packages/ti/transport/lwip/lwip-stack/src/core/ipv4/dhcp.c</t>
        </is>
      </c>
      <c r="D117" s="3" t="n">
        <v>2715595</v>
      </c>
      <c r="E117" s="3" t="n">
        <v>1180</v>
      </c>
      <c r="F117" s="3" t="inlineStr">
        <is>
          <t>Array 'msg_out-&gt;options' of size 68 may use index value(s) 68</t>
        </is>
      </c>
      <c r="G117" s="3" t="inlineStr">
        <is>
          <t>dhcp_renew</t>
        </is>
      </c>
      <c r="H117" s="3" t="inlineStr">
        <is>
          <t>unowned</t>
        </is>
      </c>
      <c r="I117" s="3" t="inlineStr">
        <is>
          <t>Critical</t>
        </is>
      </c>
      <c r="J117" s="3" t="n">
        <v>1</v>
      </c>
      <c r="K117" s="3" t="inlineStr">
        <is>
          <t>Existing</t>
        </is>
      </c>
      <c r="L117" s="3" t="inlineStr">
        <is>
          <t>Ignore</t>
        </is>
      </c>
      <c r="M117" s="3" t="inlineStr">
        <is>
          <t>C and C++</t>
        </is>
      </c>
      <c r="N117" s="3">
        <f>HYPERLINK("https://klocwork.india.ti.com:443/review/insight-review.html#issuedetails_goto:problemid=2715595,project=EP_PDK_K3,searchquery=taxonomy:'C and C++' build:PDK_KW_BUILD_Feb_19_2023_10_00_AM grouping:off severity:'MISRA Mandatory','MISRA Required','MISRA Advisory',Critical,Error","KW Issue Link")</f>
        <v/>
      </c>
      <c r="O117" s="3" t="inlineStr">
        <is>
          <t>*default*, TRANSPORT_LIB</t>
        </is>
      </c>
    </row>
    <row r="118">
      <c r="A118" s="3" t="inlineStr">
        <is>
          <t>ABV.GENERAL</t>
        </is>
      </c>
      <c r="B118" s="3" t="inlineStr">
        <is>
          <t>This is a generic lwIP stack/contrib file not owned by TI.</t>
        </is>
      </c>
      <c r="C118" s="3" t="inlineStr">
        <is>
          <t>/data/adasuser_bangvideoapps02/pdk_jenkin_build/pdk_jenkin_kw_build/workarea/pdk/packages/ti/transport/lwip/lwip-stack/src/core/ipv4/dhcp.c</t>
        </is>
      </c>
      <c r="D118" s="3" t="n">
        <v>2715596</v>
      </c>
      <c r="E118" s="3" t="n">
        <v>1225</v>
      </c>
      <c r="F118" s="3" t="inlineStr">
        <is>
          <t>Array 'msg_out-&gt;options' of size 68 may use index value(s) 68</t>
        </is>
      </c>
      <c r="G118" s="3" t="inlineStr">
        <is>
          <t>dhcp_rebind</t>
        </is>
      </c>
      <c r="H118" s="3" t="inlineStr">
        <is>
          <t>unowned</t>
        </is>
      </c>
      <c r="I118" s="3" t="inlineStr">
        <is>
          <t>Critical</t>
        </is>
      </c>
      <c r="J118" s="3" t="n">
        <v>1</v>
      </c>
      <c r="K118" s="3" t="inlineStr">
        <is>
          <t>Existing</t>
        </is>
      </c>
      <c r="L118" s="3" t="inlineStr">
        <is>
          <t>Ignore</t>
        </is>
      </c>
      <c r="M118" s="3" t="inlineStr">
        <is>
          <t>C and C++</t>
        </is>
      </c>
      <c r="N118" s="3">
        <f>HYPERLINK("https://klocwork.india.ti.com:443/review/insight-review.html#issuedetails_goto:problemid=2715596,project=EP_PDK_K3,searchquery=taxonomy:'C and C++' build:PDK_KW_BUILD_Feb_19_2023_10_00_AM grouping:off severity:'MISRA Mandatory','MISRA Required','MISRA Advisory',Critical,Error","KW Issue Link")</f>
        <v/>
      </c>
      <c r="O118" s="3" t="inlineStr">
        <is>
          <t>*default*, TRANSPORT_LIB</t>
        </is>
      </c>
    </row>
    <row r="119">
      <c r="A119" s="3" t="inlineStr">
        <is>
          <t>ABV.GENERAL</t>
        </is>
      </c>
      <c r="B119" s="3" t="inlineStr">
        <is>
          <t>This is a generic lwIP stack/contrib file not owned by TI.</t>
        </is>
      </c>
      <c r="C119" s="3" t="inlineStr">
        <is>
          <t>/data/adasuser_bangvideoapps02/pdk_jenkin_build/pdk_jenkin_kw_build/workarea/pdk/packages/ti/transport/lwip/lwip-stack/src/core/ipv4/dhcp.c</t>
        </is>
      </c>
      <c r="D119" s="3" t="n">
        <v>2715597</v>
      </c>
      <c r="E119" s="3" t="n">
        <v>1225</v>
      </c>
      <c r="F119" s="3" t="inlineStr">
        <is>
          <t>Array 'msg_out-&gt;options' of size 68 may use index value(s) 68..69</t>
        </is>
      </c>
      <c r="G119" s="3" t="inlineStr">
        <is>
          <t>dhcp_rebind</t>
        </is>
      </c>
      <c r="H119" s="3" t="inlineStr">
        <is>
          <t>unowned</t>
        </is>
      </c>
      <c r="I119" s="3" t="inlineStr">
        <is>
          <t>Critical</t>
        </is>
      </c>
      <c r="J119" s="3" t="n">
        <v>1</v>
      </c>
      <c r="K119" s="3" t="inlineStr">
        <is>
          <t>Existing</t>
        </is>
      </c>
      <c r="L119" s="3" t="inlineStr">
        <is>
          <t>Ignore</t>
        </is>
      </c>
      <c r="M119" s="3" t="inlineStr">
        <is>
          <t>C and C++</t>
        </is>
      </c>
      <c r="N119" s="3">
        <f>HYPERLINK("https://klocwork.india.ti.com:443/review/insight-review.html#issuedetails_goto:problemid=2715597,project=EP_PDK_K3,searchquery=taxonomy:'C and C++' build:PDK_KW_BUILD_Feb_19_2023_10_00_AM grouping:off severity:'MISRA Mandatory','MISRA Required','MISRA Advisory',Critical,Error","KW Issue Link")</f>
        <v/>
      </c>
      <c r="O119" s="3" t="inlineStr">
        <is>
          <t>*default*, TRANSPORT_LIB</t>
        </is>
      </c>
    </row>
    <row r="120">
      <c r="A120" s="3" t="inlineStr">
        <is>
          <t>ABV.GENERAL</t>
        </is>
      </c>
      <c r="B120" s="3" t="inlineStr">
        <is>
          <t>This is a generic lwIP stack/contrib file not owned by TI.</t>
        </is>
      </c>
      <c r="C120" s="3" t="inlineStr">
        <is>
          <t>/data/adasuser_bangvideoapps02/pdk_jenkin_build/pdk_jenkin_kw_build/workarea/pdk/packages/ti/transport/lwip/lwip-stack/src/core/ipv4/dhcp.c</t>
        </is>
      </c>
      <c r="D120" s="3" t="n">
        <v>2715598</v>
      </c>
      <c r="E120" s="3" t="n">
        <v>1235</v>
      </c>
      <c r="F120" s="3" t="inlineStr">
        <is>
          <t>Array 'msg_out-&gt;options' of size 68 may use index value(s) 68</t>
        </is>
      </c>
      <c r="G120" s="3" t="inlineStr">
        <is>
          <t>dhcp_rebind</t>
        </is>
      </c>
      <c r="H120" s="3" t="inlineStr">
        <is>
          <t>unowned</t>
        </is>
      </c>
      <c r="I120" s="3" t="inlineStr">
        <is>
          <t>Critical</t>
        </is>
      </c>
      <c r="J120" s="3" t="n">
        <v>1</v>
      </c>
      <c r="K120" s="3" t="inlineStr">
        <is>
          <t>Existing</t>
        </is>
      </c>
      <c r="L120" s="3" t="inlineStr">
        <is>
          <t>Ignore</t>
        </is>
      </c>
      <c r="M120" s="3" t="inlineStr">
        <is>
          <t>C and C++</t>
        </is>
      </c>
      <c r="N120" s="3">
        <f>HYPERLINK("https://klocwork.india.ti.com:443/review/insight-review.html#issuedetails_goto:problemid=2715598,project=EP_PDK_K3,searchquery=taxonomy:'C and C++' build:PDK_KW_BUILD_Feb_19_2023_10_00_AM grouping:off severity:'MISRA Mandatory','MISRA Required','MISRA Advisory',Critical,Error","KW Issue Link")</f>
        <v/>
      </c>
      <c r="O120" s="3" t="inlineStr">
        <is>
          <t>*default*, TRANSPORT_LIB</t>
        </is>
      </c>
    </row>
    <row r="121">
      <c r="A121" s="3" t="inlineStr">
        <is>
          <t>ABV.GENERAL</t>
        </is>
      </c>
      <c r="B121" s="3" t="inlineStr">
        <is>
          <t>This is a generic lwIP stack/contrib file not owned by TI.</t>
        </is>
      </c>
      <c r="C121" s="3" t="inlineStr">
        <is>
          <t>/data/adasuser_bangvideoapps02/pdk_jenkin_build/pdk_jenkin_kw_build/workarea/pdk/packages/ti/transport/lwip/lwip-stack/src/core/ipv4/dhcp.c</t>
        </is>
      </c>
      <c r="D121" s="3" t="n">
        <v>2715599</v>
      </c>
      <c r="E121" s="3" t="n">
        <v>1279</v>
      </c>
      <c r="F121" s="3" t="inlineStr">
        <is>
          <t>Array 'msg_out-&gt;options' of size 68 may use index value(s) 68</t>
        </is>
      </c>
      <c r="G121" s="3" t="inlineStr">
        <is>
          <t>dhcp_reboot</t>
        </is>
      </c>
      <c r="H121" s="3" t="inlineStr">
        <is>
          <t>unowned</t>
        </is>
      </c>
      <c r="I121" s="3" t="inlineStr">
        <is>
          <t>Critical</t>
        </is>
      </c>
      <c r="J121" s="3" t="n">
        <v>1</v>
      </c>
      <c r="K121" s="3" t="inlineStr">
        <is>
          <t>Existing</t>
        </is>
      </c>
      <c r="L121" s="3" t="inlineStr">
        <is>
          <t>Ignore</t>
        </is>
      </c>
      <c r="M121" s="3" t="inlineStr">
        <is>
          <t>C and C++</t>
        </is>
      </c>
      <c r="N121" s="3">
        <f>HYPERLINK("https://klocwork.india.ti.com:443/review/insight-review.html#issuedetails_goto:problemid=2715599,project=EP_PDK_K3,searchquery=taxonomy:'C and C++' build:PDK_KW_BUILD_Feb_19_2023_10_00_AM grouping:off severity:'MISRA Mandatory','MISRA Required','MISRA Advisory',Critical,Error","KW Issue Link")</f>
        <v/>
      </c>
      <c r="O121" s="3" t="inlineStr">
        <is>
          <t>*default*, TRANSPORT_LIB</t>
        </is>
      </c>
    </row>
    <row r="122">
      <c r="A122" s="3" t="inlineStr">
        <is>
          <t>ABV.GENERAL</t>
        </is>
      </c>
      <c r="B122" s="3" t="inlineStr">
        <is>
          <t>This is a generic lwIP stack/contrib file not owned by TI.</t>
        </is>
      </c>
      <c r="C122" s="3" t="inlineStr">
        <is>
          <t>/data/adasuser_bangvideoapps02/pdk_jenkin_build/pdk_jenkin_kw_build/workarea/pdk/packages/ti/transport/lwip/lwip-stack/src/core/ipv4/dhcp.c</t>
        </is>
      </c>
      <c r="D122" s="3" t="n">
        <v>2715600</v>
      </c>
      <c r="E122" s="3" t="n">
        <v>1279</v>
      </c>
      <c r="F122" s="3" t="inlineStr">
        <is>
          <t>Array 'msg_out-&gt;options' of size 68 may use index value(s) 68..69</t>
        </is>
      </c>
      <c r="G122" s="3" t="inlineStr">
        <is>
          <t>dhcp_reboot</t>
        </is>
      </c>
      <c r="H122" s="3" t="inlineStr">
        <is>
          <t>unowned</t>
        </is>
      </c>
      <c r="I122" s="3" t="inlineStr">
        <is>
          <t>Critical</t>
        </is>
      </c>
      <c r="J122" s="3" t="n">
        <v>1</v>
      </c>
      <c r="K122" s="3" t="inlineStr">
        <is>
          <t>Existing</t>
        </is>
      </c>
      <c r="L122" s="3" t="inlineStr">
        <is>
          <t>Ignore</t>
        </is>
      </c>
      <c r="M122" s="3" t="inlineStr">
        <is>
          <t>C and C++</t>
        </is>
      </c>
      <c r="N122" s="3">
        <f>HYPERLINK("https://klocwork.india.ti.com:443/review/insight-review.html#issuedetails_goto:problemid=2715600,project=EP_PDK_K3,searchquery=taxonomy:'C and C++' build:PDK_KW_BUILD_Feb_19_2023_10_00_AM grouping:off severity:'MISRA Mandatory','MISRA Required','MISRA Advisory',Critical,Error","KW Issue Link")</f>
        <v/>
      </c>
      <c r="O122" s="3" t="inlineStr">
        <is>
          <t>*default*, TRANSPORT_LIB</t>
        </is>
      </c>
    </row>
    <row r="123">
      <c r="A123" s="3" t="inlineStr">
        <is>
          <t>ABV.GENERAL</t>
        </is>
      </c>
      <c r="B123" s="3" t="inlineStr">
        <is>
          <t>This is a generic lwIP stack/contrib file not owned by TI.</t>
        </is>
      </c>
      <c r="C123" s="3" t="inlineStr">
        <is>
          <t>/data/adasuser_bangvideoapps02/pdk_jenkin_build/pdk_jenkin_kw_build/workarea/pdk/packages/ti/transport/lwip/lwip-stack/src/core/ipv4/dhcp.c</t>
        </is>
      </c>
      <c r="D123" s="3" t="n">
        <v>2715601</v>
      </c>
      <c r="E123" s="3" t="n">
        <v>1282</v>
      </c>
      <c r="F123" s="3" t="inlineStr">
        <is>
          <t>Array 'msg_out-&gt;options' of size 68 may use index value(s) 68</t>
        </is>
      </c>
      <c r="G123" s="3" t="inlineStr">
        <is>
          <t>dhcp_reboot</t>
        </is>
      </c>
      <c r="H123" s="3" t="inlineStr">
        <is>
          <t>unowned</t>
        </is>
      </c>
      <c r="I123" s="3" t="inlineStr">
        <is>
          <t>Critical</t>
        </is>
      </c>
      <c r="J123" s="3" t="n">
        <v>1</v>
      </c>
      <c r="K123" s="3" t="inlineStr">
        <is>
          <t>Existing</t>
        </is>
      </c>
      <c r="L123" s="3" t="inlineStr">
        <is>
          <t>Ignore</t>
        </is>
      </c>
      <c r="M123" s="3" t="inlineStr">
        <is>
          <t>C and C++</t>
        </is>
      </c>
      <c r="N123" s="3">
        <f>HYPERLINK("https://klocwork.india.ti.com:443/review/insight-review.html#issuedetails_goto:problemid=2715601,project=EP_PDK_K3,searchquery=taxonomy:'C and C++' build:PDK_KW_BUILD_Feb_19_2023_10_00_AM grouping:off severity:'MISRA Mandatory','MISRA Required','MISRA Advisory',Critical,Error","KW Issue Link")</f>
        <v/>
      </c>
      <c r="O123" s="3" t="inlineStr">
        <is>
          <t>*default*, TRANSPORT_LIB</t>
        </is>
      </c>
    </row>
    <row r="124">
      <c r="A124" s="3" t="inlineStr">
        <is>
          <t>ABV.GENERAL</t>
        </is>
      </c>
      <c r="B124" s="3" t="inlineStr">
        <is>
          <t>This is a generic lwIP stack/contrib file not owned by TI.</t>
        </is>
      </c>
      <c r="C124" s="3" t="inlineStr">
        <is>
          <t>/data/adasuser_bangvideoapps02/pdk_jenkin_build/pdk_jenkin_kw_build/workarea/pdk/packages/ti/transport/lwip/lwip-stack/src/core/ipv4/dhcp.c</t>
        </is>
      </c>
      <c r="D124" s="3" t="n">
        <v>2715602</v>
      </c>
      <c r="E124" s="3" t="n">
        <v>1282</v>
      </c>
      <c r="F124" s="3" t="inlineStr">
        <is>
          <t>Array 'msg_out-&gt;options' of size 68 may use index value(s) 68..69</t>
        </is>
      </c>
      <c r="G124" s="3" t="inlineStr">
        <is>
          <t>dhcp_reboot</t>
        </is>
      </c>
      <c r="H124" s="3" t="inlineStr">
        <is>
          <t>unowned</t>
        </is>
      </c>
      <c r="I124" s="3" t="inlineStr">
        <is>
          <t>Critical</t>
        </is>
      </c>
      <c r="J124" s="3" t="n">
        <v>1</v>
      </c>
      <c r="K124" s="3" t="inlineStr">
        <is>
          <t>Existing</t>
        </is>
      </c>
      <c r="L124" s="3" t="inlineStr">
        <is>
          <t>Ignore</t>
        </is>
      </c>
      <c r="M124" s="3" t="inlineStr">
        <is>
          <t>C and C++</t>
        </is>
      </c>
      <c r="N124" s="3">
        <f>HYPERLINK("https://klocwork.india.ti.com:443/review/insight-review.html#issuedetails_goto:problemid=2715602,project=EP_PDK_K3,searchquery=taxonomy:'C and C++' build:PDK_KW_BUILD_Feb_19_2023_10_00_AM grouping:off severity:'MISRA Mandatory','MISRA Required','MISRA Advisory',Critical,Error","KW Issue Link")</f>
        <v/>
      </c>
      <c r="O124" s="3" t="inlineStr">
        <is>
          <t>*default*, TRANSPORT_LIB</t>
        </is>
      </c>
    </row>
    <row r="125">
      <c r="A125" s="3" t="inlineStr">
        <is>
          <t>ABV.GENERAL</t>
        </is>
      </c>
      <c r="B125" s="3" t="inlineStr">
        <is>
          <t>This is a generic lwIP stack/contrib file not owned by TI.</t>
        </is>
      </c>
      <c r="C125" s="3" t="inlineStr">
        <is>
          <t>/data/adasuser_bangvideoapps02/pdk_jenkin_build/pdk_jenkin_kw_build/workarea/pdk/packages/ti/transport/lwip/lwip-stack/src/core/ipv4/dhcp.c</t>
        </is>
      </c>
      <c r="D125" s="3" t="n">
        <v>2715603</v>
      </c>
      <c r="E125" s="3" t="n">
        <v>1292</v>
      </c>
      <c r="F125" s="3" t="inlineStr">
        <is>
          <t>Array 'msg_out-&gt;options' of size 68 may use index value(s) 68</t>
        </is>
      </c>
      <c r="G125" s="3" t="inlineStr">
        <is>
          <t>dhcp_reboot</t>
        </is>
      </c>
      <c r="H125" s="3" t="inlineStr">
        <is>
          <t>unowned</t>
        </is>
      </c>
      <c r="I125" s="3" t="inlineStr">
        <is>
          <t>Critical</t>
        </is>
      </c>
      <c r="J125" s="3" t="n">
        <v>1</v>
      </c>
      <c r="K125" s="3" t="inlineStr">
        <is>
          <t>Existing</t>
        </is>
      </c>
      <c r="L125" s="3" t="inlineStr">
        <is>
          <t>Ignore</t>
        </is>
      </c>
      <c r="M125" s="3" t="inlineStr">
        <is>
          <t>C and C++</t>
        </is>
      </c>
      <c r="N125" s="3">
        <f>HYPERLINK("https://klocwork.india.ti.com:443/review/insight-review.html#issuedetails_goto:problemid=2715603,project=EP_PDK_K3,searchquery=taxonomy:'C and C++' build:PDK_KW_BUILD_Feb_19_2023_10_00_AM grouping:off severity:'MISRA Mandatory','MISRA Required','MISRA Advisory',Critical,Error","KW Issue Link")</f>
        <v/>
      </c>
      <c r="O125" s="3" t="inlineStr">
        <is>
          <t>*default*, TRANSPORT_LIB</t>
        </is>
      </c>
    </row>
    <row r="126">
      <c r="A126" s="3" t="inlineStr">
        <is>
          <t>ABV.GENERAL</t>
        </is>
      </c>
      <c r="B126" s="3" t="inlineStr">
        <is>
          <t>This is a generic lwIP stack/contrib file not owned by TI.</t>
        </is>
      </c>
      <c r="C126" s="3" t="inlineStr">
        <is>
          <t>/data/adasuser_bangvideoapps02/pdk_jenkin_build/pdk_jenkin_kw_build/workarea/pdk/packages/ti/transport/lwip/lwip-stack/src/core/ipv4/dhcp.c</t>
        </is>
      </c>
      <c r="D126" s="3" t="n">
        <v>2715604</v>
      </c>
      <c r="E126" s="3" t="n">
        <v>1359</v>
      </c>
      <c r="F126" s="3" t="inlineStr">
        <is>
          <t>Array 'msg_out-&gt;options' of size 68 may use index value(s) 68</t>
        </is>
      </c>
      <c r="G126" s="3" t="inlineStr">
        <is>
          <t>dhcp_release_and_stop</t>
        </is>
      </c>
      <c r="H126" s="3" t="inlineStr">
        <is>
          <t>unowned</t>
        </is>
      </c>
      <c r="I126" s="3" t="inlineStr">
        <is>
          <t>Critical</t>
        </is>
      </c>
      <c r="J126" s="3" t="n">
        <v>1</v>
      </c>
      <c r="K126" s="3" t="inlineStr">
        <is>
          <t>Existing</t>
        </is>
      </c>
      <c r="L126" s="3" t="inlineStr">
        <is>
          <t>Ignore</t>
        </is>
      </c>
      <c r="M126" s="3" t="inlineStr">
        <is>
          <t>C and C++</t>
        </is>
      </c>
      <c r="N126" s="3">
        <f>HYPERLINK("https://klocwork.india.ti.com:443/review/insight-review.html#issuedetails_goto:problemid=2715604,project=EP_PDK_K3,searchquery=taxonomy:'C and C++' build:PDK_KW_BUILD_Feb_19_2023_10_00_AM grouping:off severity:'MISRA Mandatory','MISRA Required','MISRA Advisory',Critical,Error","KW Issue Link")</f>
        <v/>
      </c>
      <c r="O126" s="3" t="inlineStr">
        <is>
          <t>*default*, TRANSPORT_LIB</t>
        </is>
      </c>
    </row>
    <row r="127">
      <c r="A127" s="3" t="inlineStr">
        <is>
          <t>NPD.FUNC.MUST</t>
        </is>
      </c>
      <c r="B127" s="3" t="inlineStr">
        <is>
          <t>This is a generic lwIP stack/contrib file not owned by TI.</t>
        </is>
      </c>
      <c r="C127" s="3" t="inlineStr">
        <is>
          <t>/data/adasuser_bangvideoapps02/pdk_jenkin_build/pdk_jenkin_kw_build/workarea/pdk/packages/ti/transport/lwip/lwip-contrib/examples/lwiperf/lwiperf_example.c</t>
        </is>
      </c>
      <c r="D127" s="3" t="n">
        <v>2720965</v>
      </c>
      <c r="E127" s="3" t="n">
        <v>44</v>
      </c>
      <c r="F127" s="3" t="inlineStr">
        <is>
          <t>Pointer 'ip4addr_ntoa(remote_addr)' returned from call to function 'ip4addr_ntoa' at line 44 may be NULL and will be dereferenced at line 44.</t>
        </is>
      </c>
      <c r="G127" s="3" t="inlineStr">
        <is>
          <t>lwiperf_report</t>
        </is>
      </c>
      <c r="H127" s="3" t="inlineStr">
        <is>
          <t>unowned</t>
        </is>
      </c>
      <c r="I127" s="3" t="inlineStr">
        <is>
          <t>Critical</t>
        </is>
      </c>
      <c r="J127" s="3" t="n">
        <v>1</v>
      </c>
      <c r="K127" s="3" t="inlineStr">
        <is>
          <t>Existing</t>
        </is>
      </c>
      <c r="L127" s="3" t="inlineStr">
        <is>
          <t>Ignore</t>
        </is>
      </c>
      <c r="M127" s="3" t="inlineStr">
        <is>
          <t>C and C++</t>
        </is>
      </c>
      <c r="N127" s="3">
        <f>HYPERLINK("https://klocwork.india.ti.com:443/review/insight-review.html#issuedetails_goto:problemid=2720965,project=EP_PDK_K3,searchquery=taxonomy:'C and C++' build:PDK_KW_BUILD_Feb_19_2023_10_00_AM grouping:off severity:'MISRA Mandatory','MISRA Required','MISRA Advisory',Critical,Error","KW Issue Link")</f>
        <v/>
      </c>
      <c r="O127" s="3" t="inlineStr">
        <is>
          <t>*default*, TRANSPORT_LIB</t>
        </is>
      </c>
    </row>
    <row r="128">
      <c r="A128" s="3" t="inlineStr">
        <is>
          <t>INFINITE_LOOP.LOCAL</t>
        </is>
      </c>
      <c r="B128" s="3" t="inlineStr">
        <is>
          <t>Open Source Code. No plan to fix Static Analysis.</t>
        </is>
      </c>
      <c r="C128" s="3" t="inlineStr">
        <is>
          <t>/data/adasuser_bangvideoapps02/pdk_jenkin_build/pdk_jenkin_kw_build/workarea/pdk/packages/ti/transport/lwip/lwip-contrib/apps/rtp/rtp.c</t>
        </is>
      </c>
      <c r="D128" s="3" t="n">
        <v>2725859</v>
      </c>
      <c r="E128" s="3" t="n">
        <v>200</v>
      </c>
      <c r="F128" s="3" t="inlineStr">
        <is>
          <t>Infinite loop</t>
        </is>
      </c>
      <c r="G128" s="3" t="inlineStr">
        <is>
          <t>rtp_send_thread</t>
        </is>
      </c>
      <c r="H128" s="3" t="inlineStr">
        <is>
          <t>unowned</t>
        </is>
      </c>
      <c r="I128" s="3" t="inlineStr">
        <is>
          <t>Error</t>
        </is>
      </c>
      <c r="J128" s="3" t="n">
        <v>2</v>
      </c>
      <c r="K128" s="3" t="inlineStr">
        <is>
          <t>Existing</t>
        </is>
      </c>
      <c r="L128" s="3" t="inlineStr">
        <is>
          <t>Ignore</t>
        </is>
      </c>
      <c r="M128" s="3" t="inlineStr">
        <is>
          <t>C and C++</t>
        </is>
      </c>
      <c r="N128" s="3">
        <f>HYPERLINK("https://klocwork.india.ti.com:443/review/insight-review.html#issuedetails_goto:problemid=2725859,project=EP_PDK_K3,searchquery=taxonomy:'C and C++' build:PDK_KW_BUILD_Feb_19_2023_10_00_AM grouping:off severity:'MISRA Mandatory','MISRA Required','MISRA Advisory',Critical,Error","KW Issue Link")</f>
        <v/>
      </c>
      <c r="O128" s="3" t="inlineStr">
        <is>
          <t>*default*, TRANSPORT_LIB</t>
        </is>
      </c>
    </row>
    <row r="129">
      <c r="A129" s="3" t="inlineStr">
        <is>
          <t>INFINITE_LOOP.LOCAL</t>
        </is>
      </c>
      <c r="B129" s="3" t="inlineStr">
        <is>
          <t>Open Source Code. No plan to fix Static Analysis.</t>
        </is>
      </c>
      <c r="C129" s="3" t="inlineStr">
        <is>
          <t>/data/adasuser_bangvideoapps02/pdk_jenkin_build/pdk_jenkin_kw_build/workarea/pdk/packages/ti/transport/lwip/lwip-contrib/apps/rtp/rtp.c</t>
        </is>
      </c>
      <c r="D129" s="3" t="n">
        <v>2725860</v>
      </c>
      <c r="E129" s="3" t="n">
        <v>263</v>
      </c>
      <c r="F129" s="3" t="inlineStr">
        <is>
          <t>Infinite loop</t>
        </is>
      </c>
      <c r="G129" s="3" t="inlineStr">
        <is>
          <t>rtp_recv_thread</t>
        </is>
      </c>
      <c r="H129" s="3" t="inlineStr">
        <is>
          <t>unowned</t>
        </is>
      </c>
      <c r="I129" s="3" t="inlineStr">
        <is>
          <t>Error</t>
        </is>
      </c>
      <c r="J129" s="3" t="n">
        <v>2</v>
      </c>
      <c r="K129" s="3" t="inlineStr">
        <is>
          <t>Existing</t>
        </is>
      </c>
      <c r="L129" s="3" t="inlineStr">
        <is>
          <t>Ignore</t>
        </is>
      </c>
      <c r="M129" s="3" t="inlineStr">
        <is>
          <t>C and C++</t>
        </is>
      </c>
      <c r="N129" s="3">
        <f>HYPERLINK("https://klocwork.india.ti.com:443/review/insight-review.html#issuedetails_goto:problemid=2725860,project=EP_PDK_K3,searchquery=taxonomy:'C and C++' build:PDK_KW_BUILD_Feb_19_2023_10_00_AM grouping:off severity:'MISRA Mandatory','MISRA Required','MISRA Advisory',Critical,Error","KW Issue Link")</f>
        <v/>
      </c>
      <c r="O129" s="3" t="inlineStr">
        <is>
          <t>*default*, TRANSPORT_LIB</t>
        </is>
      </c>
    </row>
    <row r="130">
      <c r="A130" s="3" t="inlineStr">
        <is>
          <t>ABV.GENERAL</t>
        </is>
      </c>
      <c r="B130" s="3" t="inlineStr">
        <is>
          <t>This is a generic lwIP stack/contrib file not owned by TI.</t>
        </is>
      </c>
      <c r="C130" s="3" t="inlineStr">
        <is>
          <t>/data/adasuser_bangvideoapps02/pdk_jenkin_build/pdk_jenkin_kw_build/workarea/pdk/packages/ti/transport/lwip/lwip-contrib/apps/shell/shell.c</t>
        </is>
      </c>
      <c r="D130" s="3" t="n">
        <v>2726272</v>
      </c>
      <c r="E130" s="3" t="n">
        <v>331</v>
      </c>
      <c r="F130" s="3" t="inlineStr">
        <is>
          <t>Array 'conns' of size 10 may use index value(s) 10</t>
        </is>
      </c>
      <c r="G130" s="3" t="inlineStr">
        <is>
          <t>com_clos</t>
        </is>
      </c>
      <c r="H130" s="3" t="inlineStr">
        <is>
          <t>unowned</t>
        </is>
      </c>
      <c r="I130" s="3" t="inlineStr">
        <is>
          <t>Critical</t>
        </is>
      </c>
      <c r="J130" s="3" t="n">
        <v>1</v>
      </c>
      <c r="K130" s="3" t="inlineStr">
        <is>
          <t>Existing</t>
        </is>
      </c>
      <c r="L130" s="3" t="inlineStr">
        <is>
          <t>Ignore</t>
        </is>
      </c>
      <c r="M130" s="3" t="inlineStr">
        <is>
          <t>C and C++</t>
        </is>
      </c>
      <c r="N130" s="3">
        <f>HYPERLINK("https://klocwork.india.ti.com:443/review/insight-review.html#issuedetails_goto:problemid=2726272,project=EP_PDK_K3,searchquery=taxonomy:'C and C++' build:PDK_KW_BUILD_Feb_19_2023_10_00_AM grouping:off severity:'MISRA Mandatory','MISRA Required','MISRA Advisory',Critical,Error","KW Issue Link")</f>
        <v/>
      </c>
      <c r="O130" s="3" t="inlineStr">
        <is>
          <t>*default*, TRANSPORT_LIB</t>
        </is>
      </c>
    </row>
    <row r="131">
      <c r="A131" s="3" t="inlineStr">
        <is>
          <t>ABV.GENERAL</t>
        </is>
      </c>
      <c r="B131" s="3" t="inlineStr">
        <is>
          <t>This is a generic lwIP stack/contrib file not owned by TI.</t>
        </is>
      </c>
      <c r="C131" s="3" t="inlineStr">
        <is>
          <t>/data/adasuser_bangvideoapps02/pdk_jenkin_build/pdk_jenkin_kw_build/workarea/pdk/packages/ti/transport/lwip/lwip-contrib/apps/shell/shell.c</t>
        </is>
      </c>
      <c r="D131" s="3" t="n">
        <v>2726273</v>
      </c>
      <c r="E131" s="3" t="n">
        <v>336</v>
      </c>
      <c r="F131" s="3" t="inlineStr">
        <is>
          <t>Array 'conns' of size 10 may use index value(s) 10</t>
        </is>
      </c>
      <c r="G131" s="3" t="inlineStr">
        <is>
          <t>com_clos</t>
        </is>
      </c>
      <c r="H131" s="3" t="inlineStr">
        <is>
          <t>unowned</t>
        </is>
      </c>
      <c r="I131" s="3" t="inlineStr">
        <is>
          <t>Critical</t>
        </is>
      </c>
      <c r="J131" s="3" t="n">
        <v>1</v>
      </c>
      <c r="K131" s="3" t="inlineStr">
        <is>
          <t>Existing</t>
        </is>
      </c>
      <c r="L131" s="3" t="inlineStr">
        <is>
          <t>Ignore</t>
        </is>
      </c>
      <c r="M131" s="3" t="inlineStr">
        <is>
          <t>C and C++</t>
        </is>
      </c>
      <c r="N131" s="3">
        <f>HYPERLINK("https://klocwork.india.ti.com:443/review/insight-review.html#issuedetails_goto:problemid=2726273,project=EP_PDK_K3,searchquery=taxonomy:'C and C++' build:PDK_KW_BUILD_Feb_19_2023_10_00_AM grouping:off severity:'MISRA Mandatory','MISRA Required','MISRA Advisory',Critical,Error","KW Issue Link")</f>
        <v/>
      </c>
      <c r="O131" s="3" t="inlineStr">
        <is>
          <t>*default*, TRANSPORT_LIB</t>
        </is>
      </c>
    </row>
    <row r="132">
      <c r="A132" s="3" t="inlineStr">
        <is>
          <t>ABV.GENERAL</t>
        </is>
      </c>
      <c r="B132" s="3" t="inlineStr">
        <is>
          <t>This is a generic lwIP stack/contrib file not owned by TI.</t>
        </is>
      </c>
      <c r="C132" s="3" t="inlineStr">
        <is>
          <t>/data/adasuser_bangvideoapps02/pdk_jenkin_build/pdk_jenkin_kw_build/workarea/pdk/packages/ti/transport/lwip/lwip-contrib/apps/shell/shell.c</t>
        </is>
      </c>
      <c r="D132" s="3" t="n">
        <v>2726274</v>
      </c>
      <c r="E132" s="3" t="n">
        <v>349</v>
      </c>
      <c r="F132" s="3" t="inlineStr">
        <is>
          <t>Array 'conns' of size 10 may use index value(s) 10</t>
        </is>
      </c>
      <c r="G132" s="3" t="inlineStr">
        <is>
          <t>com_clos</t>
        </is>
      </c>
      <c r="H132" s="3" t="inlineStr">
        <is>
          <t>unowned</t>
        </is>
      </c>
      <c r="I132" s="3" t="inlineStr">
        <is>
          <t>Critical</t>
        </is>
      </c>
      <c r="J132" s="3" t="n">
        <v>1</v>
      </c>
      <c r="K132" s="3" t="inlineStr">
        <is>
          <t>Existing</t>
        </is>
      </c>
      <c r="L132" s="3" t="inlineStr">
        <is>
          <t>Ignore</t>
        </is>
      </c>
      <c r="M132" s="3" t="inlineStr">
        <is>
          <t>C and C++</t>
        </is>
      </c>
      <c r="N132" s="3">
        <f>HYPERLINK("https://klocwork.india.ti.com:443/review/insight-review.html#issuedetails_goto:problemid=2726274,project=EP_PDK_K3,searchquery=taxonomy:'C and C++' build:PDK_KW_BUILD_Feb_19_2023_10_00_AM grouping:off severity:'MISRA Mandatory','MISRA Required','MISRA Advisory',Critical,Error","KW Issue Link")</f>
        <v/>
      </c>
      <c r="O132" s="3" t="inlineStr">
        <is>
          <t>*default*, TRANSPORT_LIB</t>
        </is>
      </c>
    </row>
    <row r="133">
      <c r="A133" s="3" t="inlineStr">
        <is>
          <t>ABV.GENERAL</t>
        </is>
      </c>
      <c r="B133" s="3" t="inlineStr">
        <is>
          <t>This is a generic lwIP stack/contrib file not owned by TI.</t>
        </is>
      </c>
      <c r="C133" s="3" t="inlineStr">
        <is>
          <t>/data/adasuser_bangvideoapps02/pdk_jenkin_build/pdk_jenkin_kw_build/workarea/pdk/packages/ti/transport/lwip/lwip-contrib/apps/shell/shell.c</t>
        </is>
      </c>
      <c r="D133" s="3" t="n">
        <v>2726275</v>
      </c>
      <c r="E133" s="3" t="n">
        <v>350</v>
      </c>
      <c r="F133" s="3" t="inlineStr">
        <is>
          <t>Array 'conns' of size 10 may use index value(s) 10</t>
        </is>
      </c>
      <c r="G133" s="3" t="inlineStr">
        <is>
          <t>com_clos</t>
        </is>
      </c>
      <c r="H133" s="3" t="inlineStr">
        <is>
          <t>unowned</t>
        </is>
      </c>
      <c r="I133" s="3" t="inlineStr">
        <is>
          <t>Critical</t>
        </is>
      </c>
      <c r="J133" s="3" t="n">
        <v>1</v>
      </c>
      <c r="K133" s="3" t="inlineStr">
        <is>
          <t>Existing</t>
        </is>
      </c>
      <c r="L133" s="3" t="inlineStr">
        <is>
          <t>Ignore</t>
        </is>
      </c>
      <c r="M133" s="3" t="inlineStr">
        <is>
          <t>C and C++</t>
        </is>
      </c>
      <c r="N133" s="3">
        <f>HYPERLINK("https://klocwork.india.ti.com:443/review/insight-review.html#issuedetails_goto:problemid=2726275,project=EP_PDK_K3,searchquery=taxonomy:'C and C++' build:PDK_KW_BUILD_Feb_19_2023_10_00_AM grouping:off severity:'MISRA Mandatory','MISRA Required','MISRA Advisory',Critical,Error","KW Issue Link")</f>
        <v/>
      </c>
      <c r="O133" s="3" t="inlineStr">
        <is>
          <t>*default*, TRANSPORT_LIB</t>
        </is>
      </c>
    </row>
    <row r="134">
      <c r="A134" s="3" t="inlineStr">
        <is>
          <t>ABV.GENERAL</t>
        </is>
      </c>
      <c r="B134" s="3" t="inlineStr">
        <is>
          <t>This is a generic lwIP stack/contrib file not owned by TI.</t>
        </is>
      </c>
      <c r="C134" s="3" t="inlineStr">
        <is>
          <t>/data/adasuser_bangvideoapps02/pdk_jenkin_build/pdk_jenkin_kw_build/workarea/pdk/packages/ti/transport/lwip/lwip-contrib/apps/shell/shell.c</t>
        </is>
      </c>
      <c r="D134" s="3" t="n">
        <v>2726276</v>
      </c>
      <c r="E134" s="3" t="n">
        <v>374</v>
      </c>
      <c r="F134" s="3" t="inlineStr">
        <is>
          <t>Array 'conns' of size 10 may use index value(s) 10</t>
        </is>
      </c>
      <c r="G134" s="3" t="inlineStr">
        <is>
          <t>com_acpt</t>
        </is>
      </c>
      <c r="H134" s="3" t="inlineStr">
        <is>
          <t>unowned</t>
        </is>
      </c>
      <c r="I134" s="3" t="inlineStr">
        <is>
          <t>Critical</t>
        </is>
      </c>
      <c r="J134" s="3" t="n">
        <v>1</v>
      </c>
      <c r="K134" s="3" t="inlineStr">
        <is>
          <t>Existing</t>
        </is>
      </c>
      <c r="L134" s="3" t="inlineStr">
        <is>
          <t>Ignore</t>
        </is>
      </c>
      <c r="M134" s="3" t="inlineStr">
        <is>
          <t>C and C++</t>
        </is>
      </c>
      <c r="N134" s="3">
        <f>HYPERLINK("https://klocwork.india.ti.com:443/review/insight-review.html#issuedetails_goto:problemid=2726276,project=EP_PDK_K3,searchquery=taxonomy:'C and C++' build:PDK_KW_BUILD_Feb_19_2023_10_00_AM grouping:off severity:'MISRA Mandatory','MISRA Required','MISRA Advisory',Critical,Error","KW Issue Link")</f>
        <v/>
      </c>
      <c r="O134" s="3" t="inlineStr">
        <is>
          <t>*default*, TRANSPORT_LIB</t>
        </is>
      </c>
    </row>
    <row r="135">
      <c r="A135" s="3" t="inlineStr">
        <is>
          <t>ABV.GENERAL</t>
        </is>
      </c>
      <c r="B135" s="3" t="inlineStr">
        <is>
          <t>This is a generic lwIP stack/contrib file not owned by TI.</t>
        </is>
      </c>
      <c r="C135" s="3" t="inlineStr">
        <is>
          <t>/data/adasuser_bangvideoapps02/pdk_jenkin_build/pdk_jenkin_kw_build/workarea/pdk/packages/ti/transport/lwip/lwip-contrib/apps/shell/shell.c</t>
        </is>
      </c>
      <c r="D135" s="3" t="n">
        <v>2726277</v>
      </c>
      <c r="E135" s="3" t="n">
        <v>379</v>
      </c>
      <c r="F135" s="3" t="inlineStr">
        <is>
          <t>Array 'conns' of size 10 may use index value(s) 10</t>
        </is>
      </c>
      <c r="G135" s="3" t="inlineStr">
        <is>
          <t>com_acpt</t>
        </is>
      </c>
      <c r="H135" s="3" t="inlineStr">
        <is>
          <t>unowned</t>
        </is>
      </c>
      <c r="I135" s="3" t="inlineStr">
        <is>
          <t>Critical</t>
        </is>
      </c>
      <c r="J135" s="3" t="n">
        <v>1</v>
      </c>
      <c r="K135" s="3" t="inlineStr">
        <is>
          <t>Existing</t>
        </is>
      </c>
      <c r="L135" s="3" t="inlineStr">
        <is>
          <t>Ignore</t>
        </is>
      </c>
      <c r="M135" s="3" t="inlineStr">
        <is>
          <t>C and C++</t>
        </is>
      </c>
      <c r="N135" s="3">
        <f>HYPERLINK("https://klocwork.india.ti.com:443/review/insight-review.html#issuedetails_goto:problemid=2726277,project=EP_PDK_K3,searchquery=taxonomy:'C and C++' build:PDK_KW_BUILD_Feb_19_2023_10_00_AM grouping:off severity:'MISRA Mandatory','MISRA Required','MISRA Advisory',Critical,Error","KW Issue Link")</f>
        <v/>
      </c>
      <c r="O135" s="3" t="inlineStr">
        <is>
          <t>*default*, TRANSPORT_LIB</t>
        </is>
      </c>
    </row>
    <row r="136">
      <c r="A136" s="3" t="inlineStr">
        <is>
          <t>ABV.GENERAL</t>
        </is>
      </c>
      <c r="B136" s="3" t="inlineStr">
        <is>
          <t>This is a generic lwIP stack/contrib file not owned by TI.</t>
        </is>
      </c>
      <c r="C136" s="3" t="inlineStr">
        <is>
          <t>/data/adasuser_bangvideoapps02/pdk_jenkin_build/pdk_jenkin_kw_build/workarea/pdk/packages/ti/transport/lwip/lwip-contrib/apps/shell/shell.c</t>
        </is>
      </c>
      <c r="D136" s="3" t="n">
        <v>2726278</v>
      </c>
      <c r="E136" s="3" t="n">
        <v>468</v>
      </c>
      <c r="F136" s="3" t="inlineStr">
        <is>
          <t>Array 'c' of size 1 may use index value(s) 1..11</t>
        </is>
      </c>
      <c r="G136" s="3" t="inlineStr">
        <is>
          <t>com_stat</t>
        </is>
      </c>
      <c r="H136" s="3" t="inlineStr">
        <is>
          <t>unowned</t>
        </is>
      </c>
      <c r="I136" s="3" t="inlineStr">
        <is>
          <t>Critical</t>
        </is>
      </c>
      <c r="J136" s="3" t="n">
        <v>1</v>
      </c>
      <c r="K136" s="3" t="inlineStr">
        <is>
          <t>Existing</t>
        </is>
      </c>
      <c r="L136" s="3" t="inlineStr">
        <is>
          <t>Ignore</t>
        </is>
      </c>
      <c r="M136" s="3" t="inlineStr">
        <is>
          <t>C and C++</t>
        </is>
      </c>
      <c r="N136" s="3">
        <f>HYPERLINK("https://klocwork.india.ti.com:443/review/insight-review.html#issuedetails_goto:problemid=2726278,project=EP_PDK_K3,searchquery=taxonomy:'C and C++' build:PDK_KW_BUILD_Feb_19_2023_10_00_AM grouping:off severity:'MISRA Mandatory','MISRA Required','MISRA Advisory',Critical,Error","KW Issue Link")</f>
        <v/>
      </c>
      <c r="O136" s="3" t="inlineStr">
        <is>
          <t>*default*, TRANSPORT_LIB</t>
        </is>
      </c>
    </row>
    <row r="137">
      <c r="A137" s="3" t="inlineStr">
        <is>
          <t>ABV.GENERAL</t>
        </is>
      </c>
      <c r="B137" s="3" t="inlineStr">
        <is>
          <t>This is a generic lwIP stack/contrib file not owned by TI.</t>
        </is>
      </c>
      <c r="C137" s="3" t="inlineStr">
        <is>
          <t>/data/adasuser_bangvideoapps02/pdk_jenkin_build/pdk_jenkin_kw_build/workarea/pdk/packages/ti/transport/lwip/lwip-contrib/apps/shell/shell.c</t>
        </is>
      </c>
      <c r="D137" s="3" t="n">
        <v>2726279</v>
      </c>
      <c r="E137" s="3" t="n">
        <v>505</v>
      </c>
      <c r="F137" s="3" t="inlineStr">
        <is>
          <t>Array 'conns' of size 10 may use index value(s) 10</t>
        </is>
      </c>
      <c r="G137" s="3" t="inlineStr">
        <is>
          <t>com_send</t>
        </is>
      </c>
      <c r="H137" s="3" t="inlineStr">
        <is>
          <t>unowned</t>
        </is>
      </c>
      <c r="I137" s="3" t="inlineStr">
        <is>
          <t>Critical</t>
        </is>
      </c>
      <c r="J137" s="3" t="n">
        <v>1</v>
      </c>
      <c r="K137" s="3" t="inlineStr">
        <is>
          <t>Existing</t>
        </is>
      </c>
      <c r="L137" s="3" t="inlineStr">
        <is>
          <t>Ignore</t>
        </is>
      </c>
      <c r="M137" s="3" t="inlineStr">
        <is>
          <t>C and C++</t>
        </is>
      </c>
      <c r="N137" s="3">
        <f>HYPERLINK("https://klocwork.india.ti.com:443/review/insight-review.html#issuedetails_goto:problemid=2726279,project=EP_PDK_K3,searchquery=taxonomy:'C and C++' build:PDK_KW_BUILD_Feb_19_2023_10_00_AM grouping:off severity:'MISRA Mandatory','MISRA Required','MISRA Advisory',Critical,Error","KW Issue Link")</f>
        <v/>
      </c>
      <c r="O137" s="3" t="inlineStr">
        <is>
          <t>*default*, TRANSPORT_LIB</t>
        </is>
      </c>
    </row>
    <row r="138">
      <c r="A138" s="3" t="inlineStr">
        <is>
          <t>ABV.GENERAL</t>
        </is>
      </c>
      <c r="B138" s="3" t="inlineStr">
        <is>
          <t>This is a generic lwIP stack/contrib file not owned by TI.</t>
        </is>
      </c>
      <c r="C138" s="3" t="inlineStr">
        <is>
          <t>/data/adasuser_bangvideoapps02/pdk_jenkin_build/pdk_jenkin_kw_build/workarea/pdk/packages/ti/transport/lwip/lwip-contrib/apps/shell/shell.c</t>
        </is>
      </c>
      <c r="D138" s="3" t="n">
        <v>2726280</v>
      </c>
      <c r="E138" s="3" t="n">
        <v>515</v>
      </c>
      <c r="F138" s="3" t="inlineStr">
        <is>
          <t>Array 'conns' of size 10 may use index value(s) 10</t>
        </is>
      </c>
      <c r="G138" s="3" t="inlineStr">
        <is>
          <t>com_send</t>
        </is>
      </c>
      <c r="H138" s="3" t="inlineStr">
        <is>
          <t>unowned</t>
        </is>
      </c>
      <c r="I138" s="3" t="inlineStr">
        <is>
          <t>Critical</t>
        </is>
      </c>
      <c r="J138" s="3" t="n">
        <v>1</v>
      </c>
      <c r="K138" s="3" t="inlineStr">
        <is>
          <t>Existing</t>
        </is>
      </c>
      <c r="L138" s="3" t="inlineStr">
        <is>
          <t>Ignore</t>
        </is>
      </c>
      <c r="M138" s="3" t="inlineStr">
        <is>
          <t>C and C++</t>
        </is>
      </c>
      <c r="N138" s="3">
        <f>HYPERLINK("https://klocwork.india.ti.com:443/review/insight-review.html#issuedetails_goto:problemid=2726280,project=EP_PDK_K3,searchquery=taxonomy:'C and C++' build:PDK_KW_BUILD_Feb_19_2023_10_00_AM grouping:off severity:'MISRA Mandatory','MISRA Required','MISRA Advisory',Critical,Error","KW Issue Link")</f>
        <v/>
      </c>
      <c r="O138" s="3" t="inlineStr">
        <is>
          <t>*default*, TRANSPORT_LIB</t>
        </is>
      </c>
    </row>
    <row r="139">
      <c r="A139" s="3" t="inlineStr">
        <is>
          <t>ABV.GENERAL</t>
        </is>
      </c>
      <c r="B139" s="3" t="inlineStr">
        <is>
          <t>This is a generic lwIP stack/contrib file not owned by TI.</t>
        </is>
      </c>
      <c r="C139" s="3" t="inlineStr">
        <is>
          <t>/data/adasuser_bangvideoapps02/pdk_jenkin_build/pdk_jenkin_kw_build/workarea/pdk/packages/ti/transport/lwip/lwip-contrib/apps/shell/shell.c</t>
        </is>
      </c>
      <c r="D139" s="3" t="n">
        <v>2726281</v>
      </c>
      <c r="E139" s="3" t="n">
        <v>546</v>
      </c>
      <c r="F139" s="3" t="inlineStr">
        <is>
          <t>Array 'conns' of size 10 may use index value(s) 10</t>
        </is>
      </c>
      <c r="G139" s="3" t="inlineStr">
        <is>
          <t>com_recv</t>
        </is>
      </c>
      <c r="H139" s="3" t="inlineStr">
        <is>
          <t>unowned</t>
        </is>
      </c>
      <c r="I139" s="3" t="inlineStr">
        <is>
          <t>Critical</t>
        </is>
      </c>
      <c r="J139" s="3" t="n">
        <v>1</v>
      </c>
      <c r="K139" s="3" t="inlineStr">
        <is>
          <t>Existing</t>
        </is>
      </c>
      <c r="L139" s="3" t="inlineStr">
        <is>
          <t>Ignore</t>
        </is>
      </c>
      <c r="M139" s="3" t="inlineStr">
        <is>
          <t>C and C++</t>
        </is>
      </c>
      <c r="N139" s="3">
        <f>HYPERLINK("https://klocwork.india.ti.com:443/review/insight-review.html#issuedetails_goto:problemid=2726281,project=EP_PDK_K3,searchquery=taxonomy:'C and C++' build:PDK_KW_BUILD_Feb_19_2023_10_00_AM grouping:off severity:'MISRA Mandatory','MISRA Required','MISRA Advisory',Critical,Error","KW Issue Link")</f>
        <v/>
      </c>
      <c r="O139" s="3" t="inlineStr">
        <is>
          <t>*default*, TRANSPORT_LIB</t>
        </is>
      </c>
    </row>
    <row r="140">
      <c r="A140" s="3" t="inlineStr">
        <is>
          <t>ABV.GENERAL</t>
        </is>
      </c>
      <c r="B140" s="3" t="inlineStr">
        <is>
          <t>This is a generic lwIP stack/contrib file not owned by TI.</t>
        </is>
      </c>
      <c r="C140" s="3" t="inlineStr">
        <is>
          <t>/data/adasuser_bangvideoapps02/pdk_jenkin_build/pdk_jenkin_kw_build/workarea/pdk/packages/ti/transport/lwip/lwip-contrib/apps/shell/shell.c</t>
        </is>
      </c>
      <c r="D140" s="3" t="n">
        <v>2726282</v>
      </c>
      <c r="E140" s="3" t="n">
        <v>551</v>
      </c>
      <c r="F140" s="3" t="inlineStr">
        <is>
          <t>Array 'conns' of size 10 may use index value(s) 10</t>
        </is>
      </c>
      <c r="G140" s="3" t="inlineStr">
        <is>
          <t>com_recv</t>
        </is>
      </c>
      <c r="H140" s="3" t="inlineStr">
        <is>
          <t>unowned</t>
        </is>
      </c>
      <c r="I140" s="3" t="inlineStr">
        <is>
          <t>Critical</t>
        </is>
      </c>
      <c r="J140" s="3" t="n">
        <v>1</v>
      </c>
      <c r="K140" s="3" t="inlineStr">
        <is>
          <t>Existing</t>
        </is>
      </c>
      <c r="L140" s="3" t="inlineStr">
        <is>
          <t>Ignore</t>
        </is>
      </c>
      <c r="M140" s="3" t="inlineStr">
        <is>
          <t>C and C++</t>
        </is>
      </c>
      <c r="N140" s="3">
        <f>HYPERLINK("https://klocwork.india.ti.com:443/review/insight-review.html#issuedetails_goto:problemid=2726282,project=EP_PDK_K3,searchquery=taxonomy:'C and C++' build:PDK_KW_BUILD_Feb_19_2023_10_00_AM grouping:off severity:'MISRA Mandatory','MISRA Required','MISRA Advisory',Critical,Error","KW Issue Link")</f>
        <v/>
      </c>
      <c r="O140" s="3" t="inlineStr">
        <is>
          <t>*default*, TRANSPORT_LIB</t>
        </is>
      </c>
    </row>
    <row r="141">
      <c r="A141" s="3" t="inlineStr">
        <is>
          <t>ABV.GENERAL</t>
        </is>
      </c>
      <c r="B141" s="3" t="inlineStr">
        <is>
          <t>This is a generic lwIP stack/contrib file not owned by TI.</t>
        </is>
      </c>
      <c r="C141" s="3" t="inlineStr">
        <is>
          <t>/data/adasuser_bangvideoapps02/pdk_jenkin_build/pdk_jenkin_kw_build/workarea/pdk/packages/ti/transport/lwip/lwip-contrib/apps/shell/shell.c</t>
        </is>
      </c>
      <c r="D141" s="3" t="n">
        <v>2726283</v>
      </c>
      <c r="E141" s="3" t="n">
        <v>562</v>
      </c>
      <c r="F141" s="3" t="inlineStr">
        <is>
          <t>Array 'conns' of size 10 may use index value(s) 10</t>
        </is>
      </c>
      <c r="G141" s="3" t="inlineStr">
        <is>
          <t>com_recv</t>
        </is>
      </c>
      <c r="H141" s="3" t="inlineStr">
        <is>
          <t>unowned</t>
        </is>
      </c>
      <c r="I141" s="3" t="inlineStr">
        <is>
          <t>Critical</t>
        </is>
      </c>
      <c r="J141" s="3" t="n">
        <v>1</v>
      </c>
      <c r="K141" s="3" t="inlineStr">
        <is>
          <t>Existing</t>
        </is>
      </c>
      <c r="L141" s="3" t="inlineStr">
        <is>
          <t>Ignore</t>
        </is>
      </c>
      <c r="M141" s="3" t="inlineStr">
        <is>
          <t>C and C++</t>
        </is>
      </c>
      <c r="N141" s="3">
        <f>HYPERLINK("https://klocwork.india.ti.com:443/review/insight-review.html#issuedetails_goto:problemid=2726283,project=EP_PDK_K3,searchquery=taxonomy:'C and C++' build:PDK_KW_BUILD_Feb_19_2023_10_00_AM grouping:off severity:'MISRA Mandatory','MISRA Required','MISRA Advisory',Critical,Error","KW Issue Link")</f>
        <v/>
      </c>
      <c r="O141" s="3" t="inlineStr">
        <is>
          <t>*default*, TRANSPORT_LIB</t>
        </is>
      </c>
    </row>
    <row r="142">
      <c r="A142" s="3" t="inlineStr">
        <is>
          <t>ABV.GENERAL</t>
        </is>
      </c>
      <c r="B142" s="3" t="inlineStr">
        <is>
          <t>This is a generic lwIP stack/contrib file not owned by TI.</t>
        </is>
      </c>
      <c r="C142" s="3" t="inlineStr">
        <is>
          <t>/data/adasuser_bangvideoapps02/pdk_jenkin_build/pdk_jenkin_kw_build/workarea/pdk/packages/ti/transport/lwip/lwip-contrib/apps/shell/shell.c</t>
        </is>
      </c>
      <c r="D142" s="3" t="n">
        <v>2726284</v>
      </c>
      <c r="E142" s="3" t="n">
        <v>932</v>
      </c>
      <c r="F142" s="3" t="inlineStr">
        <is>
          <t>Array 'conns' of size 10 may use index value(s) 10</t>
        </is>
      </c>
      <c r="G142" s="3" t="inlineStr">
        <is>
          <t>com_usnd</t>
        </is>
      </c>
      <c r="H142" s="3" t="inlineStr">
        <is>
          <t>unowned</t>
        </is>
      </c>
      <c r="I142" s="3" t="inlineStr">
        <is>
          <t>Critical</t>
        </is>
      </c>
      <c r="J142" s="3" t="n">
        <v>1</v>
      </c>
      <c r="K142" s="3" t="inlineStr">
        <is>
          <t>Existing</t>
        </is>
      </c>
      <c r="L142" s="3" t="inlineStr">
        <is>
          <t>Ignore</t>
        </is>
      </c>
      <c r="M142" s="3" t="inlineStr">
        <is>
          <t>C and C++</t>
        </is>
      </c>
      <c r="N142" s="3">
        <f>HYPERLINK("https://klocwork.india.ti.com:443/review/insight-review.html#issuedetails_goto:problemid=2726284,project=EP_PDK_K3,searchquery=taxonomy:'C and C++' build:PDK_KW_BUILD_Feb_19_2023_10_00_AM grouping:off severity:'MISRA Mandatory','MISRA Required','MISRA Advisory',Critical,Error","KW Issue Link")</f>
        <v/>
      </c>
      <c r="O142" s="3" t="inlineStr">
        <is>
          <t>*default*, TRANSPORT_LIB</t>
        </is>
      </c>
    </row>
    <row r="143">
      <c r="A143" s="3" t="inlineStr">
        <is>
          <t>ABV.GENERAL</t>
        </is>
      </c>
      <c r="B143" s="3" t="inlineStr">
        <is>
          <t>This is a generic lwIP stack/contrib file not owned by TI.</t>
        </is>
      </c>
      <c r="C143" s="3" t="inlineStr">
        <is>
          <t>/data/adasuser_bangvideoapps02/pdk_jenkin_build/pdk_jenkin_kw_build/workarea/pdk/packages/ti/transport/lwip/lwip-contrib/apps/shell/shell.c</t>
        </is>
      </c>
      <c r="D143" s="3" t="n">
        <v>2726285</v>
      </c>
      <c r="E143" s="3" t="n">
        <v>950</v>
      </c>
      <c r="F143" s="3" t="inlineStr">
        <is>
          <t>Array 'conns' of size 10 may use index value(s) 10</t>
        </is>
      </c>
      <c r="G143" s="3" t="inlineStr">
        <is>
          <t>com_usnd</t>
        </is>
      </c>
      <c r="H143" s="3" t="inlineStr">
        <is>
          <t>unowned</t>
        </is>
      </c>
      <c r="I143" s="3" t="inlineStr">
        <is>
          <t>Critical</t>
        </is>
      </c>
      <c r="J143" s="3" t="n">
        <v>1</v>
      </c>
      <c r="K143" s="3" t="inlineStr">
        <is>
          <t>Existing</t>
        </is>
      </c>
      <c r="L143" s="3" t="inlineStr">
        <is>
          <t>Ignore</t>
        </is>
      </c>
      <c r="M143" s="3" t="inlineStr">
        <is>
          <t>C and C++</t>
        </is>
      </c>
      <c r="N143" s="3">
        <f>HYPERLINK("https://klocwork.india.ti.com:443/review/insight-review.html#issuedetails_goto:problemid=2726285,project=EP_PDK_K3,searchquery=taxonomy:'C and C++' build:PDK_KW_BUILD_Feb_19_2023_10_00_AM grouping:off severity:'MISRA Mandatory','MISRA Required','MISRA Advisory',Critical,Error","KW Issue Link")</f>
        <v/>
      </c>
      <c r="O143" s="3" t="inlineStr">
        <is>
          <t>*default*, TRANSPORT_LIB</t>
        </is>
      </c>
    </row>
    <row r="144">
      <c r="A144" s="3" t="inlineStr">
        <is>
          <t>ABV.STACK</t>
        </is>
      </c>
      <c r="B144" s="3" t="inlineStr">
        <is>
          <t>This is a generic lwIP stack/contrib file not owned by TI.</t>
        </is>
      </c>
      <c r="C144" s="3" t="inlineStr">
        <is>
          <t>/data/adasuser_bangvideoapps02/pdk_jenkin_build/pdk_jenkin_kw_build/workarea/pdk/packages/ti/transport/lwip/lwip-contrib/apps/shell/shell.c</t>
        </is>
      </c>
      <c r="D144" s="3" t="n">
        <v>2726314</v>
      </c>
      <c r="E144" s="3" t="n">
        <v>1202</v>
      </c>
      <c r="F144" s="3" t="inlineStr">
        <is>
          <t>Array 'buffer' of size 1024 may use index value(s) 0..1024</t>
        </is>
      </c>
      <c r="G144" s="3" t="inlineStr">
        <is>
          <t>shell_main</t>
        </is>
      </c>
      <c r="H144" s="3" t="inlineStr">
        <is>
          <t>unowned</t>
        </is>
      </c>
      <c r="I144" s="3" t="inlineStr">
        <is>
          <t>Critical</t>
        </is>
      </c>
      <c r="J144" s="3" t="n">
        <v>1</v>
      </c>
      <c r="K144" s="3" t="inlineStr">
        <is>
          <t>Existing</t>
        </is>
      </c>
      <c r="L144" s="3" t="inlineStr">
        <is>
          <t>Ignore</t>
        </is>
      </c>
      <c r="M144" s="3" t="inlineStr">
        <is>
          <t>C and C++</t>
        </is>
      </c>
      <c r="N144" s="3">
        <f>HYPERLINK("https://klocwork.india.ti.com:443/review/insight-review.html#issuedetails_goto:problemid=2726314,project=EP_PDK_K3,searchquery=taxonomy:'C and C++' build:PDK_KW_BUILD_Feb_19_2023_10_00_AM grouping:off severity:'MISRA Mandatory','MISRA Required','MISRA Advisory',Critical,Error","KW Issue Link")</f>
        <v/>
      </c>
      <c r="O144" s="3" t="inlineStr">
        <is>
          <t>*default*, TRANSPORT_LIB</t>
        </is>
      </c>
    </row>
    <row r="145">
      <c r="A145" s="3" t="inlineStr">
        <is>
          <t>INFINITE_LOOP.LOCAL</t>
        </is>
      </c>
      <c r="B145" s="3" t="inlineStr">
        <is>
          <t>Open Source Code. No plan to fix Static Analysis.</t>
        </is>
      </c>
      <c r="C145" s="3" t="inlineStr">
        <is>
          <t>/data/adasuser_bangvideoapps02/pdk_jenkin_build/pdk_jenkin_kw_build/workarea/pdk/packages/ti/transport/lwip/lwip-contrib/apps/shell/shell.c</t>
        </is>
      </c>
      <c r="D145" s="3" t="n">
        <v>2726319</v>
      </c>
      <c r="E145" s="3" t="n">
        <v>1262</v>
      </c>
      <c r="F145" s="3" t="inlineStr">
        <is>
          <t>Infinite loop</t>
        </is>
      </c>
      <c r="G145" s="3" t="inlineStr">
        <is>
          <t>shell_thread</t>
        </is>
      </c>
      <c r="H145" s="3" t="inlineStr">
        <is>
          <t>unowned</t>
        </is>
      </c>
      <c r="I145" s="3" t="inlineStr">
        <is>
          <t>Error</t>
        </is>
      </c>
      <c r="J145" s="3" t="n">
        <v>2</v>
      </c>
      <c r="K145" s="3" t="inlineStr">
        <is>
          <t>Existing</t>
        </is>
      </c>
      <c r="L145" s="3" t="inlineStr">
        <is>
          <t>Ignore</t>
        </is>
      </c>
      <c r="M145" s="3" t="inlineStr">
        <is>
          <t>C and C++</t>
        </is>
      </c>
      <c r="N145" s="3">
        <f>HYPERLINK("https://klocwork.india.ti.com:443/review/insight-review.html#issuedetails_goto:problemid=2726319,project=EP_PDK_K3,searchquery=taxonomy:'C and C++' build:PDK_KW_BUILD_Feb_19_2023_10_00_AM grouping:off severity:'MISRA Mandatory','MISRA Required','MISRA Advisory',Critical,Error","KW Issue Link")</f>
        <v/>
      </c>
      <c r="O145" s="3" t="inlineStr">
        <is>
          <t>*default*, TRANSPORT_LIB</t>
        </is>
      </c>
    </row>
    <row r="146">
      <c r="A146" s="3" t="inlineStr">
        <is>
          <t>INFINITE_LOOP.LOCAL</t>
        </is>
      </c>
      <c r="B146" s="3" t="inlineStr">
        <is>
          <t>Open Source Code. No plan to fix Static Analysis.</t>
        </is>
      </c>
      <c r="C146" s="3" t="inlineStr">
        <is>
          <t>/data/adasuser_bangvideoapps02/pdk_jenkin_build/pdk_jenkin_kw_build/workarea/pdk/packages/ti/transport/lwip/lwip-stack/src/netif/slipif.c</t>
        </is>
      </c>
      <c r="D146" s="3" t="n">
        <v>2726483</v>
      </c>
      <c r="E146" s="3" t="n">
        <v>336</v>
      </c>
      <c r="F146" s="3" t="inlineStr">
        <is>
          <t>Infinite loop</t>
        </is>
      </c>
      <c r="G146" s="3" t="inlineStr">
        <is>
          <t>slipif_loop_thread</t>
        </is>
      </c>
      <c r="H146" s="3" t="inlineStr">
        <is>
          <t>unowned</t>
        </is>
      </c>
      <c r="I146" s="3" t="inlineStr">
        <is>
          <t>Error</t>
        </is>
      </c>
      <c r="J146" s="3" t="n">
        <v>2</v>
      </c>
      <c r="K146" s="3" t="inlineStr">
        <is>
          <t>Existing</t>
        </is>
      </c>
      <c r="L146" s="3" t="inlineStr">
        <is>
          <t>Ignore</t>
        </is>
      </c>
      <c r="M146" s="3" t="inlineStr">
        <is>
          <t>C and C++</t>
        </is>
      </c>
      <c r="N146" s="3">
        <f>HYPERLINK("https://klocwork.india.ti.com:443/review/insight-review.html#issuedetails_goto:problemid=2726483,project=EP_PDK_K3,searchquery=taxonomy:'C and C++' build:PDK_KW_BUILD_Feb_19_2023_10_00_AM grouping:off severity:'MISRA Mandatory','MISRA Required','MISRA Advisory',Critical,Error","KW Issue Link")</f>
        <v/>
      </c>
      <c r="O146" s="3" t="inlineStr">
        <is>
          <t>*default*, TRANSPORT_LIB</t>
        </is>
      </c>
    </row>
    <row r="147">
      <c r="A147" s="3" t="inlineStr">
        <is>
          <t>NPD.FUNC.MUST</t>
        </is>
      </c>
      <c r="B147" s="3" t="inlineStr">
        <is>
          <t>This is a generic lwIP stack/contrib file not owned by TI.</t>
        </is>
      </c>
      <c r="C147" s="3" t="inlineStr">
        <is>
          <t>/data/adasuser_bangvideoapps02/pdk_jenkin_build/pdk_jenkin_kw_build/workarea/pdk/packages/ti/transport/lwip/lwip-stack/src/apps/smtp/smtp.c</t>
        </is>
      </c>
      <c r="D147" s="3" t="n">
        <v>2727240</v>
      </c>
      <c r="E147" s="3" t="n">
        <v>1034</v>
      </c>
      <c r="F147" s="3" t="inlineStr">
        <is>
          <t>Pointer 'altcp_get_ip(pcb, 1)' returned from call to function 'altcp_get_ip' at line 1034 may be NULL and will be dereferenced at line 1034.</t>
        </is>
      </c>
      <c r="G147" s="3" t="inlineStr">
        <is>
          <t>smtp_prepare_helo</t>
        </is>
      </c>
      <c r="H147" s="3" t="inlineStr">
        <is>
          <t>unowned</t>
        </is>
      </c>
      <c r="I147" s="3" t="inlineStr">
        <is>
          <t>Critical</t>
        </is>
      </c>
      <c r="J147" s="3" t="n">
        <v>1</v>
      </c>
      <c r="K147" s="3" t="inlineStr">
        <is>
          <t>Existing</t>
        </is>
      </c>
      <c r="L147" s="3" t="inlineStr">
        <is>
          <t>Ignore</t>
        </is>
      </c>
      <c r="M147" s="3" t="inlineStr">
        <is>
          <t>C and C++</t>
        </is>
      </c>
      <c r="N147" s="3">
        <f>HYPERLINK("https://klocwork.india.ti.com:443/review/insight-review.html#issuedetails_goto:problemid=2727240,project=EP_PDK_K3,searchquery=taxonomy:'C and C++' build:PDK_KW_BUILD_Feb_19_2023_10_00_AM grouping:off severity:'MISRA Mandatory','MISRA Required','MISRA Advisory',Critical,Error","KW Issue Link")</f>
        <v/>
      </c>
      <c r="O147" s="3" t="inlineStr">
        <is>
          <t>*default*, TRANSPORT_LIB</t>
        </is>
      </c>
    </row>
    <row r="148">
      <c r="A148" s="3" t="inlineStr">
        <is>
          <t>INFINITE_LOOP.LOCAL</t>
        </is>
      </c>
      <c r="B148" s="3" t="inlineStr">
        <is>
          <t>Open Source Code. No plan to fix Static Analysis.</t>
        </is>
      </c>
      <c r="C148" s="3" t="inlineStr">
        <is>
          <t>/data/adasuser_bangvideoapps02/pdk_jenkin_build/pdk_jenkin_kw_build/workarea/pdk/packages/ti/transport/lwip/lwip-contrib/apps/tcpecho/tcpecho.c</t>
        </is>
      </c>
      <c r="D148" s="3" t="n">
        <v>2738410</v>
      </c>
      <c r="E148" s="3" t="n">
        <v>62</v>
      </c>
      <c r="F148" s="3" t="inlineStr">
        <is>
          <t>Infinite loop</t>
        </is>
      </c>
      <c r="G148" s="3" t="inlineStr">
        <is>
          <t>tcpecho_thread</t>
        </is>
      </c>
      <c r="H148" s="3" t="inlineStr">
        <is>
          <t>unowned</t>
        </is>
      </c>
      <c r="I148" s="3" t="inlineStr">
        <is>
          <t>Error</t>
        </is>
      </c>
      <c r="J148" s="3" t="n">
        <v>2</v>
      </c>
      <c r="K148" s="3" t="inlineStr">
        <is>
          <t>Existing</t>
        </is>
      </c>
      <c r="L148" s="3" t="inlineStr">
        <is>
          <t>Ignore</t>
        </is>
      </c>
      <c r="M148" s="3" t="inlineStr">
        <is>
          <t>C and C++</t>
        </is>
      </c>
      <c r="N148" s="3">
        <f>HYPERLINK("https://klocwork.india.ti.com:443/review/insight-review.html#issuedetails_goto:problemid=2738410,project=EP_PDK_K3,searchquery=taxonomy:'C and C++' build:PDK_KW_BUILD_Feb_19_2023_10_00_AM grouping:off severity:'MISRA Mandatory','MISRA Required','MISRA Advisory',Critical,Error","KW Issue Link")</f>
        <v/>
      </c>
      <c r="O148" s="3" t="inlineStr">
        <is>
          <t>*default*, TRANSPORT_LIB</t>
        </is>
      </c>
    </row>
    <row r="149">
      <c r="A149" s="3" t="inlineStr">
        <is>
          <t>INFINITE_LOOP.LOCAL</t>
        </is>
      </c>
      <c r="B149" s="3" t="inlineStr">
        <is>
          <t>Open Source Code. No plan to fix Static Analysis.</t>
        </is>
      </c>
      <c r="C149" s="3" t="inlineStr">
        <is>
          <t>/data/adasuser_bangvideoapps02/pdk_jenkin_build/pdk_jenkin_kw_build/workarea/pdk/packages/ti/transport/lwip/lwip-contrib/apps/udpecho/udpecho.c</t>
        </is>
      </c>
      <c r="D149" s="3" t="n">
        <v>2739767</v>
      </c>
      <c r="E149" s="3" t="n">
        <v>61</v>
      </c>
      <c r="F149" s="3" t="inlineStr">
        <is>
          <t>Infinite loop</t>
        </is>
      </c>
      <c r="G149" s="3" t="inlineStr">
        <is>
          <t>udpecho_thread</t>
        </is>
      </c>
      <c r="H149" s="3" t="inlineStr">
        <is>
          <t>unowned</t>
        </is>
      </c>
      <c r="I149" s="3" t="inlineStr">
        <is>
          <t>Error</t>
        </is>
      </c>
      <c r="J149" s="3" t="n">
        <v>2</v>
      </c>
      <c r="K149" s="3" t="inlineStr">
        <is>
          <t>Existing</t>
        </is>
      </c>
      <c r="L149" s="3" t="inlineStr">
        <is>
          <t>Ignore</t>
        </is>
      </c>
      <c r="M149" s="3" t="inlineStr">
        <is>
          <t>C and C++</t>
        </is>
      </c>
      <c r="N149" s="3">
        <f>HYPERLINK("https://klocwork.india.ti.com:443/review/insight-review.html#issuedetails_goto:problemid=2739767,project=EP_PDK_K3,searchquery=taxonomy:'C and C++' build:PDK_KW_BUILD_Feb_19_2023_10_00_AM grouping:off severity:'MISRA Mandatory','MISRA Required','MISRA Advisory',Critical,Error","KW Issue Link")</f>
        <v/>
      </c>
      <c r="O149" s="3" t="inlineStr">
        <is>
          <t>*default*, TRANSPORT_LIB</t>
        </is>
      </c>
    </row>
    <row r="150">
      <c r="A150" s="3" t="inlineStr">
        <is>
          <t>INFINITE_LOOP.LOCAL</t>
        </is>
      </c>
      <c r="B150" s="3" t="inlineStr">
        <is>
          <t>Task Fxn completed execution.
Hence Putting vTaskSuspend in a loop just in case some calls vTaskResume, it will go back to suspend.</t>
        </is>
      </c>
      <c r="C150" s="3" t="inlineStr">
        <is>
          <t>/data/adasuser_bangvideoapps02/pdk_jenkin_build/pdk_jenkin_kw_build/workarea/pdk/packages/ti/osal/src/freertos/TaskP_freertos.c</t>
        </is>
      </c>
      <c r="D150" s="3" t="n">
        <v>2768265</v>
      </c>
      <c r="E150" s="3" t="n">
        <v>138</v>
      </c>
      <c r="F150" s="3" t="inlineStr">
        <is>
          <t>Infinite loop</t>
        </is>
      </c>
      <c r="G150" s="3" t="inlineStr">
        <is>
          <t>TaskP_Function</t>
        </is>
      </c>
      <c r="H150" s="3" t="inlineStr">
        <is>
          <t>unowned</t>
        </is>
      </c>
      <c r="I150" s="3" t="inlineStr">
        <is>
          <t>Error</t>
        </is>
      </c>
      <c r="J150" s="3" t="n">
        <v>2</v>
      </c>
      <c r="K150" s="3" t="inlineStr">
        <is>
          <t>Existing</t>
        </is>
      </c>
      <c r="L150" s="3" t="inlineStr">
        <is>
          <t>Ignore</t>
        </is>
      </c>
      <c r="M150" s="3" t="inlineStr">
        <is>
          <t>C and C++</t>
        </is>
      </c>
      <c r="N150" s="3">
        <f>HYPERLINK("https://klocwork.india.ti.com:443/review/insight-review.html#issuedetails_goto:problemid=2768265,project=EP_PDK_K3,searchquery=taxonomy:'C and C++' build:PDK_KW_BUILD_Feb_19_2023_10_00_AM grouping:off severity:'MISRA Mandatory','MISRA Required','MISRA Advisory',Critical,Error","KW Issue Link")</f>
        <v/>
      </c>
      <c r="O150" s="3" t="inlineStr">
        <is>
          <t>*default*, OSAL_LIB</t>
        </is>
      </c>
    </row>
    <row r="151">
      <c r="A151" s="3" t="inlineStr">
        <is>
          <t>ABV.GENERAL</t>
        </is>
      </c>
      <c r="B151" s="3" t="inlineStr">
        <is>
          <t xml:space="preserve">Permitted by deviation: PSDKRA_SA_DR_001
</t>
        </is>
      </c>
      <c r="C151" s="3" t="inlineStr">
        <is>
          <t>/data/adasuser_bangvideoapps02/pdk_jenkin_build/pdk_jenkin_kw_build/workarea/pdk/packages/ti/drv/vhwa/src/drv/vhwa_m2mFcDrvApi.c</t>
        </is>
      </c>
      <c r="D151" s="3" t="n">
        <v>2769647</v>
      </c>
      <c r="E151" s="3" t="n">
        <v>1358</v>
      </c>
      <c r="F151" s="3" t="inlineStr">
        <is>
          <t>Array '&amp;cbPrms' of size 16 may use index value(s) 16..31</t>
        </is>
      </c>
      <c r="G151" s="3" t="inlineStr">
        <is>
          <t>Vhwa_m2mFcCreateHndls</t>
        </is>
      </c>
      <c r="H151" s="3" t="inlineStr">
        <is>
          <t>unowned</t>
        </is>
      </c>
      <c r="I151" s="3" t="inlineStr">
        <is>
          <t>Critical</t>
        </is>
      </c>
      <c r="J151" s="3" t="n">
        <v>1</v>
      </c>
      <c r="K151" s="3" t="inlineStr">
        <is>
          <t>Existing</t>
        </is>
      </c>
      <c r="L151" s="3" t="inlineStr">
        <is>
          <t>Not a Problem</t>
        </is>
      </c>
      <c r="M151" s="3" t="inlineStr">
        <is>
          <t>C and C++</t>
        </is>
      </c>
      <c r="N151" s="3">
        <f>HYPERLINK("https://klocwork.india.ti.com:443/review/insight-review.html#issuedetails_goto:problemid=2769647,project=EP_PDK_K3,searchquery=taxonomy:'C and C++' build:PDK_KW_BUILD_Feb_19_2023_10_00_AM grouping:off severity:'MISRA Mandatory','MISRA Required','MISRA Advisory',Critical,Error","KW Issue Link")</f>
        <v/>
      </c>
      <c r="O151" s="3" t="inlineStr">
        <is>
          <t>*default*, VHWA_LIB</t>
        </is>
      </c>
    </row>
    <row r="152">
      <c r="A152" s="3" t="inlineStr">
        <is>
          <t>ABV.GENERAL</t>
        </is>
      </c>
      <c r="B152" s="3" t="inlineStr">
        <is>
          <t xml:space="preserve">Permitted by deviation: PSDKRA_SA_DR_001
</t>
        </is>
      </c>
      <c r="C152" s="3" t="inlineStr">
        <is>
          <t>/data/adasuser_bangvideoapps02/pdk_jenkin_build/pdk_jenkin_kw_build/workarea/pdk/packages/ti/drv/vhwa/src/drv/vhwa_m2mFcDrvApi.c</t>
        </is>
      </c>
      <c r="D152" s="3" t="n">
        <v>2769648</v>
      </c>
      <c r="E152" s="3" t="n">
        <v>1383</v>
      </c>
      <c r="F152" s="3" t="inlineStr">
        <is>
          <t>Array '&amp;cbPrms' of size 16 may use index value(s) 16..31</t>
        </is>
      </c>
      <c r="G152" s="3" t="inlineStr">
        <is>
          <t>Vhwa_m2mFcCreateHndls</t>
        </is>
      </c>
      <c r="H152" s="3" t="inlineStr">
        <is>
          <t>unowned</t>
        </is>
      </c>
      <c r="I152" s="3" t="inlineStr">
        <is>
          <t>Critical</t>
        </is>
      </c>
      <c r="J152" s="3" t="n">
        <v>1</v>
      </c>
      <c r="K152" s="3" t="inlineStr">
        <is>
          <t>Existing</t>
        </is>
      </c>
      <c r="L152" s="3" t="inlineStr">
        <is>
          <t>Not a Problem</t>
        </is>
      </c>
      <c r="M152" s="3" t="inlineStr">
        <is>
          <t>C and C++</t>
        </is>
      </c>
      <c r="N152" s="3">
        <f>HYPERLINK("https://klocwork.india.ti.com:443/review/insight-review.html#issuedetails_goto:problemid=2769648,project=EP_PDK_K3,searchquery=taxonomy:'C and C++' build:PDK_KW_BUILD_Feb_19_2023_10_00_AM grouping:off severity:'MISRA Mandatory','MISRA Required','MISRA Advisory',Critical,Error","KW Issue Link")</f>
        <v/>
      </c>
      <c r="O152" s="3" t="inlineStr">
        <is>
          <t>*default*, VHWA_LIB</t>
        </is>
      </c>
    </row>
    <row r="153">
      <c r="A153" s="3" t="inlineStr">
        <is>
          <t>ABV.GENERAL</t>
        </is>
      </c>
      <c r="B153" s="3" t="inlineStr">
        <is>
          <t xml:space="preserve">Permitted by deviation: PSDKRA_SA_DR_001
</t>
        </is>
      </c>
      <c r="C153" s="3" t="inlineStr">
        <is>
          <t>/data/adasuser_bangvideoapps02/pdk_jenkin_build/pdk_jenkin_kw_build/workarea/pdk/packages/ti/drv/vhwa/src/drv/vhwa_m2mFcDrvApi.c</t>
        </is>
      </c>
      <c r="D153" s="3" t="n">
        <v>2769649</v>
      </c>
      <c r="E153" s="3" t="n">
        <v>1407</v>
      </c>
      <c r="F153" s="3" t="inlineStr">
        <is>
          <t>Array '&amp;cbPrms' of size 16 may use index value(s) 16..31</t>
        </is>
      </c>
      <c r="G153" s="3" t="inlineStr">
        <is>
          <t>Vhwa_m2mFcCreateHndls</t>
        </is>
      </c>
      <c r="H153" s="3" t="inlineStr">
        <is>
          <t>unowned</t>
        </is>
      </c>
      <c r="I153" s="3" t="inlineStr">
        <is>
          <t>Critical</t>
        </is>
      </c>
      <c r="J153" s="3" t="n">
        <v>1</v>
      </c>
      <c r="K153" s="3" t="inlineStr">
        <is>
          <t>Existing</t>
        </is>
      </c>
      <c r="L153" s="3" t="inlineStr">
        <is>
          <t>Not a Problem</t>
        </is>
      </c>
      <c r="M153" s="3" t="inlineStr">
        <is>
          <t>C and C++</t>
        </is>
      </c>
      <c r="N153" s="3">
        <f>HYPERLINK("https://klocwork.india.ti.com:443/review/insight-review.html#issuedetails_goto:problemid=2769649,project=EP_PDK_K3,searchquery=taxonomy:'C and C++' build:PDK_KW_BUILD_Feb_19_2023_10_00_AM grouping:off severity:'MISRA Mandatory','MISRA Required','MISRA Advisory',Critical,Error","KW Issue Link")</f>
        <v/>
      </c>
      <c r="O153" s="3" t="inlineStr">
        <is>
          <t>*default*, VHWA_LIB</t>
        </is>
      </c>
    </row>
    <row r="154">
      <c r="A154" s="3" t="inlineStr">
        <is>
          <t>ABV.GENERAL</t>
        </is>
      </c>
      <c r="B154" s="3" t="inlineStr">
        <is>
          <t>tool issue - klocwork doesn't understand assert. Proper DebugP_assert is added to catch this case.</t>
        </is>
      </c>
      <c r="C154" s="3" t="inlineStr">
        <is>
          <t>/data/adasuser_bangvideoapps02/pdk_jenkin_build/pdk_jenkin_kw_build/workarea/pdk/packages/ti/kernel/freertos/portable/TI_CGT/c66/port_Hwi.c</t>
        </is>
      </c>
      <c r="D154" s="3" t="n">
        <v>2770177</v>
      </c>
      <c r="E154" s="3" t="n">
        <v>135</v>
      </c>
      <c r="F154" s="3" t="inlineStr">
        <is>
          <t>Array 'intDispatchTable' of size 5 may use index value(s) 5</t>
        </is>
      </c>
      <c r="G154" s="3" t="inlineStr">
        <is>
          <t>ti_sysbios_family_c64p_Hwi_dispatchCore__I</t>
        </is>
      </c>
      <c r="H154" s="3" t="inlineStr">
        <is>
          <t>unowned</t>
        </is>
      </c>
      <c r="I154" s="3" t="inlineStr">
        <is>
          <t>Critical</t>
        </is>
      </c>
      <c r="J154" s="3" t="n">
        <v>1</v>
      </c>
      <c r="K154" s="3" t="inlineStr">
        <is>
          <t>Existing</t>
        </is>
      </c>
      <c r="L154" s="3" t="inlineStr">
        <is>
          <t>Ignore</t>
        </is>
      </c>
      <c r="M154" s="3" t="inlineStr">
        <is>
          <t>C and C++</t>
        </is>
      </c>
      <c r="N154" s="3">
        <f>HYPERLINK("https://klocwork.india.ti.com:443/review/insight-review.html#issuedetails_goto:problemid=2770177,project=EP_PDK_K3,searchquery=taxonomy:'C and C++' build:PDK_KW_BUILD_Feb_19_2023_10_00_AM grouping:off severity:'MISRA Mandatory','MISRA Required','MISRA Advisory',Critical,Error","KW Issue Link")</f>
        <v/>
      </c>
      <c r="O154" s="3" t="inlineStr">
        <is>
          <t>*default*</t>
        </is>
      </c>
    </row>
    <row r="155">
      <c r="A155" s="3" t="inlineStr">
        <is>
          <t>NPD.CHECK.MUST</t>
        </is>
      </c>
      <c r="B155" s="3" t="inlineStr">
        <is>
          <t>Not a problem since OSAL_Assert ends up in an infinite while loop when handle is NULL.</t>
        </is>
      </c>
      <c r="C155" s="3" t="inlineStr">
        <is>
          <t>/data/adasuser_bangvideoapps02/pdk_jenkin_build/pdk_jenkin_kw_build/workarea/pdk/packages/ti/osal/src/nonos/MutexP_nonos.c</t>
        </is>
      </c>
      <c r="D155" s="3" t="n">
        <v>2775422</v>
      </c>
      <c r="E155" s="3" t="n">
        <v>77</v>
      </c>
      <c r="F155" s="3" t="inlineStr">
        <is>
          <t>Pointer 'mutexObj' checked for NULL at line 73 will be dereferenced at line 77.</t>
        </is>
      </c>
      <c r="G155" s="3" t="inlineStr">
        <is>
          <t>MutexP_delete</t>
        </is>
      </c>
      <c r="H155" s="3" t="inlineStr">
        <is>
          <t>unowned</t>
        </is>
      </c>
      <c r="I155" s="3" t="inlineStr">
        <is>
          <t>Critical</t>
        </is>
      </c>
      <c r="J155" s="3" t="n">
        <v>1</v>
      </c>
      <c r="K155" s="3" t="inlineStr">
        <is>
          <t>Existing</t>
        </is>
      </c>
      <c r="L155" s="3" t="inlineStr">
        <is>
          <t>Not a Problem</t>
        </is>
      </c>
      <c r="M155" s="3" t="inlineStr">
        <is>
          <t>C and C++</t>
        </is>
      </c>
      <c r="N155" s="3">
        <f>HYPERLINK("https://klocwork.india.ti.com:443/review/insight-review.html#issuedetails_goto:problemid=2775422,project=EP_PDK_K3,searchquery=taxonomy:'C and C++' build:PDK_KW_BUILD_Feb_19_2023_10_00_AM grouping:off severity:'MISRA Mandatory','MISRA Required','MISRA Advisory',Critical,Error","KW Issue Link")</f>
        <v/>
      </c>
      <c r="O155" s="3" t="inlineStr">
        <is>
          <t>*default*, OSAL_LIB</t>
        </is>
      </c>
    </row>
    <row r="156">
      <c r="A156" s="3" t="inlineStr">
        <is>
          <t>NPD.CHECK.MUST</t>
        </is>
      </c>
      <c r="B156" s="3" t="inlineStr">
        <is>
          <t>Not a problem since OSAL_Assert ends up in an infinite while loop when handle is NULL.</t>
        </is>
      </c>
      <c r="C156" s="3" t="inlineStr">
        <is>
          <t>/data/adasuser_bangvideoapps02/pdk_jenkin_build/pdk_jenkin_kw_build/workarea/pdk/packages/ti/osal/src/nonos/MutexP_nonos.c</t>
        </is>
      </c>
      <c r="D156" s="3" t="n">
        <v>2775423</v>
      </c>
      <c r="E156" s="3" t="n">
        <v>88</v>
      </c>
      <c r="F156" s="3" t="inlineStr">
        <is>
          <t>Pointer 'mutexObj' checked for NULL at line 84 will be dereferenced at line 88.</t>
        </is>
      </c>
      <c r="G156" s="3" t="inlineStr">
        <is>
          <t>MutexP_lock</t>
        </is>
      </c>
      <c r="H156" s="3" t="inlineStr">
        <is>
          <t>unowned</t>
        </is>
      </c>
      <c r="I156" s="3" t="inlineStr">
        <is>
          <t>Critical</t>
        </is>
      </c>
      <c r="J156" s="3" t="n">
        <v>1</v>
      </c>
      <c r="K156" s="3" t="inlineStr">
        <is>
          <t>Existing</t>
        </is>
      </c>
      <c r="L156" s="3" t="inlineStr">
        <is>
          <t>Not a Problem</t>
        </is>
      </c>
      <c r="M156" s="3" t="inlineStr">
        <is>
          <t>C and C++</t>
        </is>
      </c>
      <c r="N156" s="3">
        <f>HYPERLINK("https://klocwork.india.ti.com:443/review/insight-review.html#issuedetails_goto:problemid=2775423,project=EP_PDK_K3,searchquery=taxonomy:'C and C++' build:PDK_KW_BUILD_Feb_19_2023_10_00_AM grouping:off severity:'MISRA Mandatory','MISRA Required','MISRA Advisory',Critical,Error","KW Issue Link")</f>
        <v/>
      </c>
      <c r="O156" s="3" t="inlineStr">
        <is>
          <t>*default*, OSAL_LIB</t>
        </is>
      </c>
    </row>
    <row r="157">
      <c r="A157" s="3" t="inlineStr">
        <is>
          <t>NPD.CHECK.MUST</t>
        </is>
      </c>
      <c r="B157" s="3" t="inlineStr">
        <is>
          <t>Not a problem since OSAL_Assert ends up in an infinite while loop when handle is NULL.</t>
        </is>
      </c>
      <c r="C157" s="3" t="inlineStr">
        <is>
          <t>/data/adasuser_bangvideoapps02/pdk_jenkin_build/pdk_jenkin_kw_build/workarea/pdk/packages/ti/osal/src/nonos/MutexP_nonos.c</t>
        </is>
      </c>
      <c r="D157" s="3" t="n">
        <v>2775424</v>
      </c>
      <c r="E157" s="3" t="n">
        <v>99</v>
      </c>
      <c r="F157" s="3" t="inlineStr">
        <is>
          <t>Pointer 'mutexObj' checked for NULL at line 95 will be dereferenced at line 99.</t>
        </is>
      </c>
      <c r="G157" s="3" t="inlineStr">
        <is>
          <t>MutexP_unlock</t>
        </is>
      </c>
      <c r="H157" s="3" t="inlineStr">
        <is>
          <t>unowned</t>
        </is>
      </c>
      <c r="I157" s="3" t="inlineStr">
        <is>
          <t>Critical</t>
        </is>
      </c>
      <c r="J157" s="3" t="n">
        <v>1</v>
      </c>
      <c r="K157" s="3" t="inlineStr">
        <is>
          <t>Existing</t>
        </is>
      </c>
      <c r="L157" s="3" t="inlineStr">
        <is>
          <t>Not a Problem</t>
        </is>
      </c>
      <c r="M157" s="3" t="inlineStr">
        <is>
          <t>C and C++</t>
        </is>
      </c>
      <c r="N157" s="3">
        <f>HYPERLINK("https://klocwork.india.ti.com:443/review/insight-review.html#issuedetails_goto:problemid=2775424,project=EP_PDK_K3,searchquery=taxonomy:'C and C++' build:PDK_KW_BUILD_Feb_19_2023_10_00_AM grouping:off severity:'MISRA Mandatory','MISRA Required','MISRA Advisory',Critical,Error","KW Issue Link")</f>
        <v/>
      </c>
      <c r="O157" s="3" t="inlineStr">
        <is>
          <t>*default*, OSAL_LIB</t>
        </is>
      </c>
    </row>
    <row r="158">
      <c r="A158" s="3" t="inlineStr">
        <is>
          <t>UNINIT.STACK.MIGHT</t>
        </is>
      </c>
      <c r="B158" s="3" t="inlineStr">
        <is>
          <t>KW Issue.
info.grpId and info.cpuID is set by CSL_armR5GetCpuID</t>
        </is>
      </c>
      <c r="C158" s="3" t="inlineStr">
        <is>
          <t>/data/adasuser_bangvideoapps02/pdk_jenkin_build/pdk_jenkin_kw_build/workarea/pdk/packages/ti/osal/arch/core/r5/Arch_util.c</t>
        </is>
      </c>
      <c r="D158" s="3" t="n">
        <v>2775497</v>
      </c>
      <c r="E158" s="3" t="n">
        <v>368</v>
      </c>
      <c r="F158" s="3" t="inlineStr">
        <is>
          <t>'info.grpId' might be used uninitialized in this function.</t>
        </is>
      </c>
      <c r="G158" s="3" t="inlineStr">
        <is>
          <t>OsalArch_HwiPCreateDirect</t>
        </is>
      </c>
      <c r="H158" s="3" t="inlineStr">
        <is>
          <t>unowned</t>
        </is>
      </c>
      <c r="I158" s="3" t="inlineStr">
        <is>
          <t>Critical</t>
        </is>
      </c>
      <c r="J158" s="3" t="n">
        <v>1</v>
      </c>
      <c r="K158" s="3" t="inlineStr">
        <is>
          <t>Existing</t>
        </is>
      </c>
      <c r="L158" s="3" t="inlineStr">
        <is>
          <t>Ignore</t>
        </is>
      </c>
      <c r="M158" s="3" t="inlineStr">
        <is>
          <t>C and C++</t>
        </is>
      </c>
      <c r="N158" s="3">
        <f>HYPERLINK("https://klocwork.india.ti.com:443/review/insight-review.html#issuedetails_goto:problemid=2775497,project=EP_PDK_K3,searchquery=taxonomy:'C and C++' build:PDK_KW_BUILD_Feb_19_2023_10_00_AM grouping:off severity:'MISRA Mandatory','MISRA Required','MISRA Advisory',Critical,Error","KW Issue Link")</f>
        <v/>
      </c>
      <c r="O158" s="3" t="inlineStr">
        <is>
          <t>*default*, OSAL_LIB</t>
        </is>
      </c>
    </row>
    <row r="159">
      <c r="A159" s="3" t="inlineStr">
        <is>
          <t>UNINIT.STACK.MIGHT</t>
        </is>
      </c>
      <c r="B159" s="3" t="inlineStr">
        <is>
          <t>KW Issue.
info.cpuID is set by  CSL_armR5GetCpuID</t>
        </is>
      </c>
      <c r="C159" s="3" t="inlineStr">
        <is>
          <t>/data/adasuser_bangvideoapps02/pdk_jenkin_build/pdk_jenkin_kw_build/workarea/pdk/packages/ti/osal/arch/core/r5/Arch_util.c</t>
        </is>
      </c>
      <c r="D159" s="3" t="n">
        <v>2775498</v>
      </c>
      <c r="E159" s="3" t="n">
        <v>371</v>
      </c>
      <c r="F159" s="3" t="inlineStr">
        <is>
          <t>'info.cpuID' might be used uninitialized in this function.</t>
        </is>
      </c>
      <c r="G159" s="3" t="inlineStr">
        <is>
          <t>OsalArch_HwiPCreateDirect</t>
        </is>
      </c>
      <c r="H159" s="3" t="inlineStr">
        <is>
          <t>unowned</t>
        </is>
      </c>
      <c r="I159" s="3" t="inlineStr">
        <is>
          <t>Critical</t>
        </is>
      </c>
      <c r="J159" s="3" t="n">
        <v>1</v>
      </c>
      <c r="K159" s="3" t="inlineStr">
        <is>
          <t>Existing</t>
        </is>
      </c>
      <c r="L159" s="3" t="inlineStr">
        <is>
          <t>Ignore</t>
        </is>
      </c>
      <c r="M159" s="3" t="inlineStr">
        <is>
          <t>C and C++</t>
        </is>
      </c>
      <c r="N159" s="3">
        <f>HYPERLINK("https://klocwork.india.ti.com:443/review/insight-review.html#issuedetails_goto:problemid=2775498,project=EP_PDK_K3,searchquery=taxonomy:'C and C++' build:PDK_KW_BUILD_Feb_19_2023_10_00_AM grouping:off severity:'MISRA Mandatory','MISRA Required','MISRA Advisory',Critical,Error","KW Issue Link")</f>
        <v/>
      </c>
      <c r="O159" s="3" t="inlineStr">
        <is>
          <t>*default*, OSAL_LIB</t>
        </is>
      </c>
    </row>
    <row r="160">
      <c r="A160" s="3" t="inlineStr">
        <is>
          <t>UNINIT.STACK.MIGHT</t>
        </is>
      </c>
      <c r="B160" s="3" t="inlineStr">
        <is>
          <t>KW Issue.
info.cpuID is set by  CSL_armR5GetCpuID</t>
        </is>
      </c>
      <c r="C160" s="3" t="inlineStr">
        <is>
          <t>/data/adasuser_bangvideoapps02/pdk_jenkin_build/pdk_jenkin_kw_build/workarea/pdk/packages/ti/osal/arch/core/r5/Arch_util.c</t>
        </is>
      </c>
      <c r="D160" s="3" t="n">
        <v>2775499</v>
      </c>
      <c r="E160" s="3" t="n">
        <v>383</v>
      </c>
      <c r="F160" s="3" t="inlineStr">
        <is>
          <t>'info.cpuID' might be used uninitialized in this function.</t>
        </is>
      </c>
      <c r="G160" s="3" t="inlineStr">
        <is>
          <t>OsalArch_HwiPCreateDirect</t>
        </is>
      </c>
      <c r="H160" s="3" t="inlineStr">
        <is>
          <t>unowned</t>
        </is>
      </c>
      <c r="I160" s="3" t="inlineStr">
        <is>
          <t>Critical</t>
        </is>
      </c>
      <c r="J160" s="3" t="n">
        <v>1</v>
      </c>
      <c r="K160" s="3" t="inlineStr">
        <is>
          <t>Existing</t>
        </is>
      </c>
      <c r="L160" s="3" t="inlineStr">
        <is>
          <t>Ignore</t>
        </is>
      </c>
      <c r="M160" s="3" t="inlineStr">
        <is>
          <t>C and C++</t>
        </is>
      </c>
      <c r="N160" s="3">
        <f>HYPERLINK("https://klocwork.india.ti.com:443/review/insight-review.html#issuedetails_goto:problemid=2775499,project=EP_PDK_K3,searchquery=taxonomy:'C and C++' build:PDK_KW_BUILD_Feb_19_2023_10_00_AM grouping:off severity:'MISRA Mandatory','MISRA Required','MISRA Advisory',Critical,Error","KW Issue Link")</f>
        <v/>
      </c>
      <c r="O160" s="3" t="inlineStr">
        <is>
          <t>*default*, OSAL_LIB</t>
        </is>
      </c>
    </row>
    <row r="161">
      <c r="A161" s="3" t="inlineStr">
        <is>
          <t>UNINIT.STACK.MIGHT</t>
        </is>
      </c>
      <c r="B161" s="3" t="inlineStr">
        <is>
          <t>vlanMemList is properly initialized for 4G and 9G ALE table types.</t>
        </is>
      </c>
      <c r="C161" s="3" t="inlineStr">
        <is>
          <t>/data/adasuser_bangvideoapps02/pdk_jenkin_build/pdk_jenkin_kw_build/workarea/pdk/packages/ti/drv/enet/src/mod/cpsw_ale.c</t>
        </is>
      </c>
      <c r="D161" s="3" t="n">
        <v>2775999</v>
      </c>
      <c r="E161" s="3" t="n">
        <v>2580</v>
      </c>
      <c r="F161" s="3" t="inlineStr">
        <is>
          <t>'oVlanEntry.vlanMemList' might be used uninitialized in this function.</t>
        </is>
      </c>
      <c r="G161" s="3" t="inlineStr">
        <is>
          <t>CpswAle_updateVlanMcastHostPortMask</t>
        </is>
      </c>
      <c r="H161" s="3" t="inlineStr">
        <is>
          <t>unowned</t>
        </is>
      </c>
      <c r="I161" s="3" t="inlineStr">
        <is>
          <t>Critical</t>
        </is>
      </c>
      <c r="J161" s="3" t="n">
        <v>1</v>
      </c>
      <c r="K161" s="3" t="inlineStr">
        <is>
          <t>Existing</t>
        </is>
      </c>
      <c r="L161" s="3" t="inlineStr">
        <is>
          <t>Not a Problem</t>
        </is>
      </c>
      <c r="M161" s="3" t="inlineStr">
        <is>
          <t>C and C++</t>
        </is>
      </c>
      <c r="N161" s="3">
        <f>HYPERLINK("https://klocwork.india.ti.com:443/review/insight-review.html#issuedetails_goto:problemid=2775999,project=EP_PDK_K3,searchquery=taxonomy:'C and C++' build:PDK_KW_BUILD_Feb_19_2023_10_00_AM grouping:off severity:'MISRA Mandatory','MISRA Required','MISRA Advisory',Critical,Error","KW Issue Link")</f>
        <v/>
      </c>
      <c r="O161" s="3" t="inlineStr">
        <is>
          <t>*default*, ENET_LIB</t>
        </is>
      </c>
    </row>
    <row r="162">
      <c r="A162" s="3" t="inlineStr">
        <is>
          <t>UNINIT.STACK.MIGHT</t>
        </is>
      </c>
      <c r="B162" s="3" t="inlineStr">
        <is>
          <t>vlanMemList is unconditionally set for 4G and 9G ALE table types.</t>
        </is>
      </c>
      <c r="C162" s="3" t="inlineStr">
        <is>
          <t>/data/adasuser_bangvideoapps02/pdk_jenkin_build/pdk_jenkin_kw_build/workarea/pdk/packages/ti/drv/enet/src/mod/cpsw_ale.c</t>
        </is>
      </c>
      <c r="D162" s="3" t="n">
        <v>2776000</v>
      </c>
      <c r="E162" s="3" t="n">
        <v>2626</v>
      </c>
      <c r="F162" s="3" t="inlineStr">
        <is>
          <t>'vlanEntry.vlanMemList' might be used uninitialized in this function.</t>
        </is>
      </c>
      <c r="G162" s="3" t="inlineStr">
        <is>
          <t>CpswAle_updateVlanMcastHostPortMask</t>
        </is>
      </c>
      <c r="H162" s="3" t="inlineStr">
        <is>
          <t>unowned</t>
        </is>
      </c>
      <c r="I162" s="3" t="inlineStr">
        <is>
          <t>Critical</t>
        </is>
      </c>
      <c r="J162" s="3" t="n">
        <v>1</v>
      </c>
      <c r="K162" s="3" t="inlineStr">
        <is>
          <t>Existing</t>
        </is>
      </c>
      <c r="L162" s="3" t="inlineStr">
        <is>
          <t>Not a Problem</t>
        </is>
      </c>
      <c r="M162" s="3" t="inlineStr">
        <is>
          <t>C and C++</t>
        </is>
      </c>
      <c r="N162" s="3">
        <f>HYPERLINK("https://klocwork.india.ti.com:443/review/insight-review.html#issuedetails_goto:problemid=2776000,project=EP_PDK_K3,searchquery=taxonomy:'C and C++' build:PDK_KW_BUILD_Feb_19_2023_10_00_AM grouping:off severity:'MISRA Mandatory','MISRA Required','MISRA Advisory',Critical,Error","KW Issue Link")</f>
        <v/>
      </c>
      <c r="O162" s="3" t="inlineStr">
        <is>
          <t>*default*, ENET_LIB</t>
        </is>
      </c>
    </row>
    <row r="163">
      <c r="A163" s="3" t="inlineStr">
        <is>
          <t>UNINIT.STACK.MIGHT</t>
        </is>
      </c>
      <c r="B163" s="3" t="inlineStr">
        <is>
          <t>This is a FP. All fields of oVlanEntry are unconditionally set by CSL for ALE table types 4G and 9G.</t>
        </is>
      </c>
      <c r="C163" s="3" t="inlineStr">
        <is>
          <t>/data/adasuser_bangvideoapps02/pdk_jenkin_build/pdk_jenkin_kw_build/workarea/pdk/packages/ti/drv/enet/src/mod/cpsw_ale.c</t>
        </is>
      </c>
      <c r="D163" s="3" t="n">
        <v>2776001</v>
      </c>
      <c r="E163" s="3" t="n">
        <v>2869</v>
      </c>
      <c r="F163" s="3" t="inlineStr">
        <is>
          <t>'oVlanEntry.vlanId' might be used uninitialized in this function.</t>
        </is>
      </c>
      <c r="G163" s="3" t="inlineStr">
        <is>
          <t>CpswAle_findVlan</t>
        </is>
      </c>
      <c r="H163" s="3" t="inlineStr">
        <is>
          <t>unowned</t>
        </is>
      </c>
      <c r="I163" s="3" t="inlineStr">
        <is>
          <t>Critical</t>
        </is>
      </c>
      <c r="J163" s="3" t="n">
        <v>1</v>
      </c>
      <c r="K163" s="3" t="inlineStr">
        <is>
          <t>Existing</t>
        </is>
      </c>
      <c r="L163" s="3" t="inlineStr">
        <is>
          <t>Not a Problem</t>
        </is>
      </c>
      <c r="M163" s="3" t="inlineStr">
        <is>
          <t>C and C++</t>
        </is>
      </c>
      <c r="N163" s="3">
        <f>HYPERLINK("https://klocwork.india.ti.com:443/review/insight-review.html#issuedetails_goto:problemid=2776001,project=EP_PDK_K3,searchquery=taxonomy:'C and C++' build:PDK_KW_BUILD_Feb_19_2023_10_00_AM grouping:off severity:'MISRA Mandatory','MISRA Required','MISRA Advisory',Critical,Error","KW Issue Link")</f>
        <v/>
      </c>
      <c r="O163" s="3" t="inlineStr">
        <is>
          <t>*default*, ENET_LIB</t>
        </is>
      </c>
    </row>
    <row r="164">
      <c r="A164" s="3" t="inlineStr">
        <is>
          <t>UNINIT.STACK.MIGHT</t>
        </is>
      </c>
      <c r="B164" s="3" t="inlineStr">
        <is>
          <t>This is a FP. All fields of oVlanEntry are unconditionally set by CSL for ALE table types 4G and 9G.</t>
        </is>
      </c>
      <c r="C164" s="3" t="inlineStr">
        <is>
          <t>/data/adasuser_bangvideoapps02/pdk_jenkin_build/pdk_jenkin_kw_build/workarea/pdk/packages/ti/drv/enet/src/mod/cpsw_ale.c</t>
        </is>
      </c>
      <c r="D164" s="3" t="n">
        <v>2776002</v>
      </c>
      <c r="E164" s="3" t="n">
        <v>2872</v>
      </c>
      <c r="F164" s="3" t="inlineStr">
        <is>
          <t>'oVlanEntry.vlanMemList' might be used uninitialized in this function.</t>
        </is>
      </c>
      <c r="G164" s="3" t="inlineStr">
        <is>
          <t>CpswAle_findVlan</t>
        </is>
      </c>
      <c r="H164" s="3" t="inlineStr">
        <is>
          <t>unowned</t>
        </is>
      </c>
      <c r="I164" s="3" t="inlineStr">
        <is>
          <t>Critical</t>
        </is>
      </c>
      <c r="J164" s="3" t="n">
        <v>1</v>
      </c>
      <c r="K164" s="3" t="inlineStr">
        <is>
          <t>Existing</t>
        </is>
      </c>
      <c r="L164" s="3" t="inlineStr">
        <is>
          <t>Not a Problem</t>
        </is>
      </c>
      <c r="M164" s="3" t="inlineStr">
        <is>
          <t>C and C++</t>
        </is>
      </c>
      <c r="N164" s="3">
        <f>HYPERLINK("https://klocwork.india.ti.com:443/review/insight-review.html#issuedetails_goto:problemid=2776002,project=EP_PDK_K3,searchquery=taxonomy:'C and C++' build:PDK_KW_BUILD_Feb_19_2023_10_00_AM grouping:off severity:'MISRA Mandatory','MISRA Required','MISRA Advisory',Critical,Error","KW Issue Link")</f>
        <v/>
      </c>
      <c r="O164" s="3" t="inlineStr">
        <is>
          <t>*default*, ENET_LIB</t>
        </is>
      </c>
    </row>
    <row r="165">
      <c r="A165" s="3" t="inlineStr">
        <is>
          <t>UNINIT.STACK.MIGHT</t>
        </is>
      </c>
      <c r="B165" s="3" t="inlineStr">
        <is>
          <t>This is a FP. All fields of oVlanEntry are unconditionally set by CSL for ALE table types 4G and 9G.</t>
        </is>
      </c>
      <c r="C165" s="3" t="inlineStr">
        <is>
          <t>/data/adasuser_bangvideoapps02/pdk_jenkin_build/pdk_jenkin_kw_build/workarea/pdk/packages/ti/drv/enet/src/mod/cpsw_ale.c</t>
        </is>
      </c>
      <c r="D165" s="3" t="n">
        <v>2776003</v>
      </c>
      <c r="E165" s="3" t="n">
        <v>2873</v>
      </c>
      <c r="F165" s="3" t="inlineStr">
        <is>
          <t>'oVlanEntry.forceUntaggedEgress' might be used uninitialized in this function.</t>
        </is>
      </c>
      <c r="G165" s="3" t="inlineStr">
        <is>
          <t>CpswAle_findVlan</t>
        </is>
      </c>
      <c r="H165" s="3" t="inlineStr">
        <is>
          <t>unowned</t>
        </is>
      </c>
      <c r="I165" s="3" t="inlineStr">
        <is>
          <t>Critical</t>
        </is>
      </c>
      <c r="J165" s="3" t="n">
        <v>1</v>
      </c>
      <c r="K165" s="3" t="inlineStr">
        <is>
          <t>Existing</t>
        </is>
      </c>
      <c r="L165" s="3" t="inlineStr">
        <is>
          <t>Not a Problem</t>
        </is>
      </c>
      <c r="M165" s="3" t="inlineStr">
        <is>
          <t>C and C++</t>
        </is>
      </c>
      <c r="N165" s="3">
        <f>HYPERLINK("https://klocwork.india.ti.com:443/review/insight-review.html#issuedetails_goto:problemid=2776003,project=EP_PDK_K3,searchquery=taxonomy:'C and C++' build:PDK_KW_BUILD_Feb_19_2023_10_00_AM grouping:off severity:'MISRA Mandatory','MISRA Required','MISRA Advisory',Critical,Error","KW Issue Link")</f>
        <v/>
      </c>
      <c r="O165" s="3" t="inlineStr">
        <is>
          <t>*default*, ENET_LIB</t>
        </is>
      </c>
    </row>
    <row r="166">
      <c r="A166" s="3" t="inlineStr">
        <is>
          <t>UNINIT.STACK.MIGHT</t>
        </is>
      </c>
      <c r="B166" s="3" t="inlineStr">
        <is>
          <t>This is a FP. All fields of oVlanEntry are unconditionally set by CSL for ALE table types 4G and 9G.</t>
        </is>
      </c>
      <c r="C166" s="3" t="inlineStr">
        <is>
          <t>/data/adasuser_bangvideoapps02/pdk_jenkin_build/pdk_jenkin_kw_build/workarea/pdk/packages/ti/drv/enet/src/mod/cpsw_ale.c</t>
        </is>
      </c>
      <c r="D166" s="3" t="n">
        <v>2776004</v>
      </c>
      <c r="E166" s="3" t="n">
        <v>2874</v>
      </c>
      <c r="F166" s="3" t="inlineStr">
        <is>
          <t>'oVlanEntry.noLearnMask' might be used uninitialized in this function.</t>
        </is>
      </c>
      <c r="G166" s="3" t="inlineStr">
        <is>
          <t>CpswAle_findVlan</t>
        </is>
      </c>
      <c r="H166" s="3" t="inlineStr">
        <is>
          <t>unowned</t>
        </is>
      </c>
      <c r="I166" s="3" t="inlineStr">
        <is>
          <t>Critical</t>
        </is>
      </c>
      <c r="J166" s="3" t="n">
        <v>1</v>
      </c>
      <c r="K166" s="3" t="inlineStr">
        <is>
          <t>Existing</t>
        </is>
      </c>
      <c r="L166" s="3" t="inlineStr">
        <is>
          <t>Not a Problem</t>
        </is>
      </c>
      <c r="M166" s="3" t="inlineStr">
        <is>
          <t>C and C++</t>
        </is>
      </c>
      <c r="N166" s="3">
        <f>HYPERLINK("https://klocwork.india.ti.com:443/review/insight-review.html#issuedetails_goto:problemid=2776004,project=EP_PDK_K3,searchquery=taxonomy:'C and C++' build:PDK_KW_BUILD_Feb_19_2023_10_00_AM grouping:off severity:'MISRA Mandatory','MISRA Required','MISRA Advisory',Critical,Error","KW Issue Link")</f>
        <v/>
      </c>
      <c r="O166" s="3" t="inlineStr">
        <is>
          <t>*default*, ENET_LIB</t>
        </is>
      </c>
    </row>
    <row r="167">
      <c r="A167" s="3" t="inlineStr">
        <is>
          <t>UNINIT.STACK.MIGHT</t>
        </is>
      </c>
      <c r="B167" s="3" t="inlineStr">
        <is>
          <t>This is a FP. All fields of oVlanEntry are unconditionally set by CSL for ALE table types 4G and 9G.</t>
        </is>
      </c>
      <c r="C167" s="3" t="inlineStr">
        <is>
          <t>/data/adasuser_bangvideoapps02/pdk_jenkin_build/pdk_jenkin_kw_build/workarea/pdk/packages/ti/drv/enet/src/mod/cpsw_ale.c</t>
        </is>
      </c>
      <c r="D167" s="3" t="n">
        <v>2776005</v>
      </c>
      <c r="E167" s="3" t="n">
        <v>2875</v>
      </c>
      <c r="F167" s="3" t="inlineStr">
        <is>
          <t>'oVlanEntry.ingressCheckFlag' might be used uninitialized in this function.</t>
        </is>
      </c>
      <c r="G167" s="3" t="inlineStr">
        <is>
          <t>CpswAle_findVlan</t>
        </is>
      </c>
      <c r="H167" s="3" t="inlineStr">
        <is>
          <t>unowned</t>
        </is>
      </c>
      <c r="I167" s="3" t="inlineStr">
        <is>
          <t>Critical</t>
        </is>
      </c>
      <c r="J167" s="3" t="n">
        <v>1</v>
      </c>
      <c r="K167" s="3" t="inlineStr">
        <is>
          <t>Existing</t>
        </is>
      </c>
      <c r="L167" s="3" t="inlineStr">
        <is>
          <t>Not a Problem</t>
        </is>
      </c>
      <c r="M167" s="3" t="inlineStr">
        <is>
          <t>C and C++</t>
        </is>
      </c>
      <c r="N167" s="3">
        <f>HYPERLINK("https://klocwork.india.ti.com:443/review/insight-review.html#issuedetails_goto:problemid=2776005,project=EP_PDK_K3,searchquery=taxonomy:'C and C++' build:PDK_KW_BUILD_Feb_19_2023_10_00_AM grouping:off severity:'MISRA Mandatory','MISRA Required','MISRA Advisory',Critical,Error","KW Issue Link")</f>
        <v/>
      </c>
      <c r="O167" s="3" t="inlineStr">
        <is>
          <t>*default*, ENET_LIB</t>
        </is>
      </c>
    </row>
    <row r="168">
      <c r="A168" s="3" t="inlineStr">
        <is>
          <t>UNINIT.STACK.MIGHT</t>
        </is>
      </c>
      <c r="B168" s="3" t="inlineStr">
        <is>
          <t>This is a FP. All fields of oVlanEntry are unconditionally set by CSL for ALE table types 4G and 9G.</t>
        </is>
      </c>
      <c r="C168" s="3" t="inlineStr">
        <is>
          <t>/data/adasuser_bangvideoapps02/pdk_jenkin_build/pdk_jenkin_kw_build/workarea/pdk/packages/ti/drv/enet/src/mod/cpsw_ale.c</t>
        </is>
      </c>
      <c r="D168" s="3" t="n">
        <v>2776006</v>
      </c>
      <c r="E168" s="3" t="n">
        <v>2876</v>
      </c>
      <c r="F168" s="3" t="inlineStr">
        <is>
          <t>'oVlanEntry.limitIPNxtHdr' might be used uninitialized in this function.</t>
        </is>
      </c>
      <c r="G168" s="3" t="inlineStr">
        <is>
          <t>CpswAle_findVlan</t>
        </is>
      </c>
      <c r="H168" s="3" t="inlineStr">
        <is>
          <t>unowned</t>
        </is>
      </c>
      <c r="I168" s="3" t="inlineStr">
        <is>
          <t>Critical</t>
        </is>
      </c>
      <c r="J168" s="3" t="n">
        <v>1</v>
      </c>
      <c r="K168" s="3" t="inlineStr">
        <is>
          <t>Existing</t>
        </is>
      </c>
      <c r="L168" s="3" t="inlineStr">
        <is>
          <t>Not a Problem</t>
        </is>
      </c>
      <c r="M168" s="3" t="inlineStr">
        <is>
          <t>C and C++</t>
        </is>
      </c>
      <c r="N168" s="3">
        <f>HYPERLINK("https://klocwork.india.ti.com:443/review/insight-review.html#issuedetails_goto:problemid=2776006,project=EP_PDK_K3,searchquery=taxonomy:'C and C++' build:PDK_KW_BUILD_Feb_19_2023_10_00_AM grouping:off severity:'MISRA Mandatory','MISRA Required','MISRA Advisory',Critical,Error","KW Issue Link")</f>
        <v/>
      </c>
      <c r="O168" s="3" t="inlineStr">
        <is>
          <t>*default*, ENET_LIB</t>
        </is>
      </c>
    </row>
    <row r="169">
      <c r="A169" s="3" t="inlineStr">
        <is>
          <t>UNINIT.STACK.MIGHT</t>
        </is>
      </c>
      <c r="B169" s="3" t="inlineStr">
        <is>
          <t>This is a FP. All fields of oVlanEntry are unconditionally set by CSL for ALE table types 4G and 9G.</t>
        </is>
      </c>
      <c r="C169" s="3" t="inlineStr">
        <is>
          <t>/data/adasuser_bangvideoapps02/pdk_jenkin_build/pdk_jenkin_kw_build/workarea/pdk/packages/ti/drv/enet/src/mod/cpsw_ale.c</t>
        </is>
      </c>
      <c r="D169" s="3" t="n">
        <v>2776007</v>
      </c>
      <c r="E169" s="3" t="n">
        <v>2877</v>
      </c>
      <c r="F169" s="3" t="inlineStr">
        <is>
          <t>'oVlanEntry.disallowIPFragmentation' might be used uninitialized in this function.</t>
        </is>
      </c>
      <c r="G169" s="3" t="inlineStr">
        <is>
          <t>CpswAle_findVlan</t>
        </is>
      </c>
      <c r="H169" s="3" t="inlineStr">
        <is>
          <t>unowned</t>
        </is>
      </c>
      <c r="I169" s="3" t="inlineStr">
        <is>
          <t>Critical</t>
        </is>
      </c>
      <c r="J169" s="3" t="n">
        <v>1</v>
      </c>
      <c r="K169" s="3" t="inlineStr">
        <is>
          <t>Existing</t>
        </is>
      </c>
      <c r="L169" s="3" t="inlineStr">
        <is>
          <t>Not a Problem</t>
        </is>
      </c>
      <c r="M169" s="3" t="inlineStr">
        <is>
          <t>C and C++</t>
        </is>
      </c>
      <c r="N169" s="3">
        <f>HYPERLINK("https://klocwork.india.ti.com:443/review/insight-review.html#issuedetails_goto:problemid=2776007,project=EP_PDK_K3,searchquery=taxonomy:'C and C++' build:PDK_KW_BUILD_Feb_19_2023_10_00_AM grouping:off severity:'MISRA Mandatory','MISRA Required','MISRA Advisory',Critical,Error","KW Issue Link")</f>
        <v/>
      </c>
      <c r="O169" s="3" t="inlineStr">
        <is>
          <t>*default*, ENET_LIB</t>
        </is>
      </c>
    </row>
    <row r="170">
      <c r="A170" s="3" t="inlineStr">
        <is>
          <t>UNINIT.STACK.MIGHT</t>
        </is>
      </c>
      <c r="B170" s="3" t="inlineStr">
        <is>
          <t>This is a FP. All fields of vlanEntry are unconditionally set by CSL for ALE table types 4G and 9G.</t>
        </is>
      </c>
      <c r="C170" s="3" t="inlineStr">
        <is>
          <t>/data/adasuser_bangvideoapps02/pdk_jenkin_build/pdk_jenkin_kw_build/workarea/pdk/packages/ti/drv/enet/src/mod/cpsw_ale.c</t>
        </is>
      </c>
      <c r="D170" s="3" t="n">
        <v>2776008</v>
      </c>
      <c r="E170" s="3" t="n">
        <v>2892</v>
      </c>
      <c r="F170" s="3" t="inlineStr">
        <is>
          <t>'vlanEntry.vlanId' might be used uninitialized in this function.</t>
        </is>
      </c>
      <c r="G170" s="3" t="inlineStr">
        <is>
          <t>CpswAle_findVlan</t>
        </is>
      </c>
      <c r="H170" s="3" t="inlineStr">
        <is>
          <t>unowned</t>
        </is>
      </c>
      <c r="I170" s="3" t="inlineStr">
        <is>
          <t>Critical</t>
        </is>
      </c>
      <c r="J170" s="3" t="n">
        <v>1</v>
      </c>
      <c r="K170" s="3" t="inlineStr">
        <is>
          <t>Existing</t>
        </is>
      </c>
      <c r="L170" s="3" t="inlineStr">
        <is>
          <t>Not a Problem</t>
        </is>
      </c>
      <c r="M170" s="3" t="inlineStr">
        <is>
          <t>C and C++</t>
        </is>
      </c>
      <c r="N170" s="3">
        <f>HYPERLINK("https://klocwork.india.ti.com:443/review/insight-review.html#issuedetails_goto:problemid=2776008,project=EP_PDK_K3,searchquery=taxonomy:'C and C++' build:PDK_KW_BUILD_Feb_19_2023_10_00_AM grouping:off severity:'MISRA Mandatory','MISRA Required','MISRA Advisory',Critical,Error","KW Issue Link")</f>
        <v/>
      </c>
      <c r="O170" s="3" t="inlineStr">
        <is>
          <t>*default*, ENET_LIB</t>
        </is>
      </c>
    </row>
    <row r="171">
      <c r="A171" s="3" t="inlineStr">
        <is>
          <t>UNINIT.STACK.MIGHT</t>
        </is>
      </c>
      <c r="B171" s="3" t="inlineStr">
        <is>
          <t>This is a FP. All fields of vlanEntry are unconditionally set by CSL for ALE table types 4G and 9G.</t>
        </is>
      </c>
      <c r="C171" s="3" t="inlineStr">
        <is>
          <t>/data/adasuser_bangvideoapps02/pdk_jenkin_build/pdk_jenkin_kw_build/workarea/pdk/packages/ti/drv/enet/src/mod/cpsw_ale.c</t>
        </is>
      </c>
      <c r="D171" s="3" t="n">
        <v>2776009</v>
      </c>
      <c r="E171" s="3" t="n">
        <v>2895</v>
      </c>
      <c r="F171" s="3" t="inlineStr">
        <is>
          <t>'vlanEntry.vlanMemList' might be used uninitialized in this function.</t>
        </is>
      </c>
      <c r="G171" s="3" t="inlineStr">
        <is>
          <t>CpswAle_findVlan</t>
        </is>
      </c>
      <c r="H171" s="3" t="inlineStr">
        <is>
          <t>unowned</t>
        </is>
      </c>
      <c r="I171" s="3" t="inlineStr">
        <is>
          <t>Critical</t>
        </is>
      </c>
      <c r="J171" s="3" t="n">
        <v>1</v>
      </c>
      <c r="K171" s="3" t="inlineStr">
        <is>
          <t>Existing</t>
        </is>
      </c>
      <c r="L171" s="3" t="inlineStr">
        <is>
          <t>Not a Problem</t>
        </is>
      </c>
      <c r="M171" s="3" t="inlineStr">
        <is>
          <t>C and C++</t>
        </is>
      </c>
      <c r="N171" s="3">
        <f>HYPERLINK("https://klocwork.india.ti.com:443/review/insight-review.html#issuedetails_goto:problemid=2776009,project=EP_PDK_K3,searchquery=taxonomy:'C and C++' build:PDK_KW_BUILD_Feb_19_2023_10_00_AM grouping:off severity:'MISRA Mandatory','MISRA Required','MISRA Advisory',Critical,Error","KW Issue Link")</f>
        <v/>
      </c>
      <c r="O171" s="3" t="inlineStr">
        <is>
          <t>*default*, ENET_LIB</t>
        </is>
      </c>
    </row>
    <row r="172">
      <c r="A172" s="3" t="inlineStr">
        <is>
          <t>UNINIT.STACK.MIGHT</t>
        </is>
      </c>
      <c r="B172" s="3" t="inlineStr">
        <is>
          <t>This is a FP. All fields of vlanEntry are unconditionally set by CSL for ALE table types 4G and 9G.</t>
        </is>
      </c>
      <c r="C172" s="3" t="inlineStr">
        <is>
          <t>/data/adasuser_bangvideoapps02/pdk_jenkin_build/pdk_jenkin_kw_build/workarea/pdk/packages/ti/drv/enet/src/mod/cpsw_ale.c</t>
        </is>
      </c>
      <c r="D172" s="3" t="n">
        <v>2776010</v>
      </c>
      <c r="E172" s="3" t="n">
        <v>2896</v>
      </c>
      <c r="F172" s="3" t="inlineStr">
        <is>
          <t>'vlanEntry.forceUntaggedEgress' might be used uninitialized in this function.</t>
        </is>
      </c>
      <c r="G172" s="3" t="inlineStr">
        <is>
          <t>CpswAle_findVlan</t>
        </is>
      </c>
      <c r="H172" s="3" t="inlineStr">
        <is>
          <t>unowned</t>
        </is>
      </c>
      <c r="I172" s="3" t="inlineStr">
        <is>
          <t>Critical</t>
        </is>
      </c>
      <c r="J172" s="3" t="n">
        <v>1</v>
      </c>
      <c r="K172" s="3" t="inlineStr">
        <is>
          <t>Existing</t>
        </is>
      </c>
      <c r="L172" s="3" t="inlineStr">
        <is>
          <t>Not a Problem</t>
        </is>
      </c>
      <c r="M172" s="3" t="inlineStr">
        <is>
          <t>C and C++</t>
        </is>
      </c>
      <c r="N172" s="3">
        <f>HYPERLINK("https://klocwork.india.ti.com:443/review/insight-review.html#issuedetails_goto:problemid=2776010,project=EP_PDK_K3,searchquery=taxonomy:'C and C++' build:PDK_KW_BUILD_Feb_19_2023_10_00_AM grouping:off severity:'MISRA Mandatory','MISRA Required','MISRA Advisory',Critical,Error","KW Issue Link")</f>
        <v/>
      </c>
      <c r="O172" s="3" t="inlineStr">
        <is>
          <t>*default*, ENET_LIB</t>
        </is>
      </c>
    </row>
    <row r="173">
      <c r="A173" s="3" t="inlineStr">
        <is>
          <t>UNINIT.STACK.MIGHT</t>
        </is>
      </c>
      <c r="B173" s="3" t="inlineStr">
        <is>
          <t>This is a FP. All fields of vlanEntry are unconditionally set by CSL for ALE table types 4G and 9G.</t>
        </is>
      </c>
      <c r="C173" s="3" t="inlineStr">
        <is>
          <t>/data/adasuser_bangvideoapps02/pdk_jenkin_build/pdk_jenkin_kw_build/workarea/pdk/packages/ti/drv/enet/src/mod/cpsw_ale.c</t>
        </is>
      </c>
      <c r="D173" s="3" t="n">
        <v>2776011</v>
      </c>
      <c r="E173" s="3" t="n">
        <v>2897</v>
      </c>
      <c r="F173" s="3" t="inlineStr">
        <is>
          <t>'vlanEntry.noLearnMask' might be used uninitialized in this function.</t>
        </is>
      </c>
      <c r="G173" s="3" t="inlineStr">
        <is>
          <t>CpswAle_findVlan</t>
        </is>
      </c>
      <c r="H173" s="3" t="inlineStr">
        <is>
          <t>unowned</t>
        </is>
      </c>
      <c r="I173" s="3" t="inlineStr">
        <is>
          <t>Critical</t>
        </is>
      </c>
      <c r="J173" s="3" t="n">
        <v>1</v>
      </c>
      <c r="K173" s="3" t="inlineStr">
        <is>
          <t>Existing</t>
        </is>
      </c>
      <c r="L173" s="3" t="inlineStr">
        <is>
          <t>Not a Problem</t>
        </is>
      </c>
      <c r="M173" s="3" t="inlineStr">
        <is>
          <t>C and C++</t>
        </is>
      </c>
      <c r="N173" s="3">
        <f>HYPERLINK("https://klocwork.india.ti.com:443/review/insight-review.html#issuedetails_goto:problemid=2776011,project=EP_PDK_K3,searchquery=taxonomy:'C and C++' build:PDK_KW_BUILD_Feb_19_2023_10_00_AM grouping:off severity:'MISRA Mandatory','MISRA Required','MISRA Advisory',Critical,Error","KW Issue Link")</f>
        <v/>
      </c>
      <c r="O173" s="3" t="inlineStr">
        <is>
          <t>*default*, ENET_LIB</t>
        </is>
      </c>
    </row>
    <row r="174">
      <c r="A174" s="3" t="inlineStr">
        <is>
          <t>UNINIT.STACK.MIGHT</t>
        </is>
      </c>
      <c r="B174" s="3" t="inlineStr">
        <is>
          <t>This is a FP. All fields of vlanEntry are unconditionally set by CSL for ALE table types 4G and 9G.</t>
        </is>
      </c>
      <c r="C174" s="3" t="inlineStr">
        <is>
          <t>/data/adasuser_bangvideoapps02/pdk_jenkin_build/pdk_jenkin_kw_build/workarea/pdk/packages/ti/drv/enet/src/mod/cpsw_ale.c</t>
        </is>
      </c>
      <c r="D174" s="3" t="n">
        <v>2776012</v>
      </c>
      <c r="E174" s="3" t="n">
        <v>2898</v>
      </c>
      <c r="F174" s="3" t="inlineStr">
        <is>
          <t>'vlanEntry.ingressCheckFlag' might be used uninitialized in this function.</t>
        </is>
      </c>
      <c r="G174" s="3" t="inlineStr">
        <is>
          <t>CpswAle_findVlan</t>
        </is>
      </c>
      <c r="H174" s="3" t="inlineStr">
        <is>
          <t>unowned</t>
        </is>
      </c>
      <c r="I174" s="3" t="inlineStr">
        <is>
          <t>Critical</t>
        </is>
      </c>
      <c r="J174" s="3" t="n">
        <v>1</v>
      </c>
      <c r="K174" s="3" t="inlineStr">
        <is>
          <t>Existing</t>
        </is>
      </c>
      <c r="L174" s="3" t="inlineStr">
        <is>
          <t>Not a Problem</t>
        </is>
      </c>
      <c r="M174" s="3" t="inlineStr">
        <is>
          <t>C and C++</t>
        </is>
      </c>
      <c r="N174" s="3">
        <f>HYPERLINK("https://klocwork.india.ti.com:443/review/insight-review.html#issuedetails_goto:problemid=2776012,project=EP_PDK_K3,searchquery=taxonomy:'C and C++' build:PDK_KW_BUILD_Feb_19_2023_10_00_AM grouping:off severity:'MISRA Mandatory','MISRA Required','MISRA Advisory',Critical,Error","KW Issue Link")</f>
        <v/>
      </c>
      <c r="O174" s="3" t="inlineStr">
        <is>
          <t>*default*, ENET_LIB</t>
        </is>
      </c>
    </row>
    <row r="175">
      <c r="A175" s="3" t="inlineStr">
        <is>
          <t>UNINIT.STACK.MIGHT</t>
        </is>
      </c>
      <c r="B175" s="3" t="inlineStr">
        <is>
          <t>This is a FP. All fields of vlanEntry are unconditionally set by CSL for ALE table types 4G and 9G.</t>
        </is>
      </c>
      <c r="C175" s="3" t="inlineStr">
        <is>
          <t>/data/adasuser_bangvideoapps02/pdk_jenkin_build/pdk_jenkin_kw_build/workarea/pdk/packages/ti/drv/enet/src/mod/cpsw_ale.c</t>
        </is>
      </c>
      <c r="D175" s="3" t="n">
        <v>2776013</v>
      </c>
      <c r="E175" s="3" t="n">
        <v>2901</v>
      </c>
      <c r="F175" s="3" t="inlineStr">
        <is>
          <t>'vlanEntry.limitIPNxtHdr' might be used uninitialized in this function.</t>
        </is>
      </c>
      <c r="G175" s="3" t="inlineStr">
        <is>
          <t>CpswAle_findVlan</t>
        </is>
      </c>
      <c r="H175" s="3" t="inlineStr">
        <is>
          <t>unowned</t>
        </is>
      </c>
      <c r="I175" s="3" t="inlineStr">
        <is>
          <t>Critical</t>
        </is>
      </c>
      <c r="J175" s="3" t="n">
        <v>1</v>
      </c>
      <c r="K175" s="3" t="inlineStr">
        <is>
          <t>Existing</t>
        </is>
      </c>
      <c r="L175" s="3" t="inlineStr">
        <is>
          <t>Not a Problem</t>
        </is>
      </c>
      <c r="M175" s="3" t="inlineStr">
        <is>
          <t>C and C++</t>
        </is>
      </c>
      <c r="N175" s="3">
        <f>HYPERLINK("https://klocwork.india.ti.com:443/review/insight-review.html#issuedetails_goto:problemid=2776013,project=EP_PDK_K3,searchquery=taxonomy:'C and C++' build:PDK_KW_BUILD_Feb_19_2023_10_00_AM grouping:off severity:'MISRA Mandatory','MISRA Required','MISRA Advisory',Critical,Error","KW Issue Link")</f>
        <v/>
      </c>
      <c r="O175" s="3" t="inlineStr">
        <is>
          <t>*default*, ENET_LIB</t>
        </is>
      </c>
    </row>
    <row r="176">
      <c r="A176" s="3" t="inlineStr">
        <is>
          <t>UNINIT.STACK.MIGHT</t>
        </is>
      </c>
      <c r="B176" s="3" t="inlineStr">
        <is>
          <t>This is a FP. All fields of vlanEntry are unconditionally set by CSL for ALE table types 4G and 9G.</t>
        </is>
      </c>
      <c r="C176" s="3" t="inlineStr">
        <is>
          <t>/data/adasuser_bangvideoapps02/pdk_jenkin_build/pdk_jenkin_kw_build/workarea/pdk/packages/ti/drv/enet/src/mod/cpsw_ale.c</t>
        </is>
      </c>
      <c r="D176" s="3" t="n">
        <v>2776014</v>
      </c>
      <c r="E176" s="3" t="n">
        <v>2902</v>
      </c>
      <c r="F176" s="3" t="inlineStr">
        <is>
          <t>'vlanEntry.disallowIPFragmentation' might be used uninitialized in this function.</t>
        </is>
      </c>
      <c r="G176" s="3" t="inlineStr">
        <is>
          <t>CpswAle_findVlan</t>
        </is>
      </c>
      <c r="H176" s="3" t="inlineStr">
        <is>
          <t>unowned</t>
        </is>
      </c>
      <c r="I176" s="3" t="inlineStr">
        <is>
          <t>Critical</t>
        </is>
      </c>
      <c r="J176" s="3" t="n">
        <v>1</v>
      </c>
      <c r="K176" s="3" t="inlineStr">
        <is>
          <t>Existing</t>
        </is>
      </c>
      <c r="L176" s="3" t="inlineStr">
        <is>
          <t>Not a Problem</t>
        </is>
      </c>
      <c r="M176" s="3" t="inlineStr">
        <is>
          <t>C and C++</t>
        </is>
      </c>
      <c r="N176" s="3">
        <f>HYPERLINK("https://klocwork.india.ti.com:443/review/insight-review.html#issuedetails_goto:problemid=2776014,project=EP_PDK_K3,searchquery=taxonomy:'C and C++' build:PDK_KW_BUILD_Feb_19_2023_10_00_AM grouping:off severity:'MISRA Mandatory','MISRA Required','MISRA Advisory',Critical,Error","KW Issue Link")</f>
        <v/>
      </c>
      <c r="O176" s="3" t="inlineStr">
        <is>
          <t>*default*, ENET_LIB</t>
        </is>
      </c>
    </row>
    <row r="177">
      <c r="A177" s="3" t="inlineStr">
        <is>
          <t>UNINIT.STACK.MUST</t>
        </is>
      </c>
      <c r="B177" s="3" t="inlineStr">
        <is>
          <t>This is a FP. All fields of ucastEntry are unconditionally set by CSL for ALE table types 4G and 9G.</t>
        </is>
      </c>
      <c r="C177" s="3" t="inlineStr">
        <is>
          <t>/data/adasuser_bangvideoapps02/pdk_jenkin_build/pdk_jenkin_kw_build/workarea/pdk/packages/ti/drv/enet/src/mod/cpsw_ale.c</t>
        </is>
      </c>
      <c r="D177" s="3" t="n">
        <v>2776015</v>
      </c>
      <c r="E177" s="3" t="n">
        <v>3088</v>
      </c>
      <c r="F177" s="3" t="inlineStr">
        <is>
          <t>'ucastEntry.portNumber' is used uninitialized in this function.</t>
        </is>
      </c>
      <c r="G177" s="3" t="inlineStr">
        <is>
          <t>CpswAle_lookupUcastAddr</t>
        </is>
      </c>
      <c r="H177" s="3" t="inlineStr">
        <is>
          <t>unowned</t>
        </is>
      </c>
      <c r="I177" s="3" t="inlineStr">
        <is>
          <t>Critical</t>
        </is>
      </c>
      <c r="J177" s="3" t="n">
        <v>1</v>
      </c>
      <c r="K177" s="3" t="inlineStr">
        <is>
          <t>Existing</t>
        </is>
      </c>
      <c r="L177" s="3" t="inlineStr">
        <is>
          <t>Not a Problem</t>
        </is>
      </c>
      <c r="M177" s="3" t="inlineStr">
        <is>
          <t>C and C++</t>
        </is>
      </c>
      <c r="N177" s="3">
        <f>HYPERLINK("https://klocwork.india.ti.com:443/review/insight-review.html#issuedetails_goto:problemid=2776015,project=EP_PDK_K3,searchquery=taxonomy:'C and C++' build:PDK_KW_BUILD_Feb_19_2023_10_00_AM grouping:off severity:'MISRA Mandatory','MISRA Required','MISRA Advisory',Critical,Error","KW Issue Link")</f>
        <v/>
      </c>
      <c r="O177" s="3" t="inlineStr">
        <is>
          <t>*default*, ENET_LIB</t>
        </is>
      </c>
    </row>
    <row r="178">
      <c r="A178" s="3" t="inlineStr">
        <is>
          <t>UNINIT.STACK.MUST</t>
        </is>
      </c>
      <c r="B178" s="3" t="inlineStr">
        <is>
          <t>This is a FP. All fields of ucastEntry are unconditionally set by CSL for ALE table types 4G and 9G.</t>
        </is>
      </c>
      <c r="C178" s="3" t="inlineStr">
        <is>
          <t>/data/adasuser_bangvideoapps02/pdk_jenkin_build/pdk_jenkin_kw_build/workarea/pdk/packages/ti/drv/enet/src/mod/cpsw_ale.c</t>
        </is>
      </c>
      <c r="D178" s="3" t="n">
        <v>2776016</v>
      </c>
      <c r="E178" s="3" t="n">
        <v>3089</v>
      </c>
      <c r="F178" s="3" t="inlineStr">
        <is>
          <t>'ucastEntry.blockEnable' is used uninitialized in this function.</t>
        </is>
      </c>
      <c r="G178" s="3" t="inlineStr">
        <is>
          <t>CpswAle_lookupUcastAddr</t>
        </is>
      </c>
      <c r="H178" s="3" t="inlineStr">
        <is>
          <t>unowned</t>
        </is>
      </c>
      <c r="I178" s="3" t="inlineStr">
        <is>
          <t>Critical</t>
        </is>
      </c>
      <c r="J178" s="3" t="n">
        <v>1</v>
      </c>
      <c r="K178" s="3" t="inlineStr">
        <is>
          <t>Existing</t>
        </is>
      </c>
      <c r="L178" s="3" t="inlineStr">
        <is>
          <t>Not a Problem</t>
        </is>
      </c>
      <c r="M178" s="3" t="inlineStr">
        <is>
          <t>C and C++</t>
        </is>
      </c>
      <c r="N178" s="3">
        <f>HYPERLINK("https://klocwork.india.ti.com:443/review/insight-review.html#issuedetails_goto:problemid=2776016,project=EP_PDK_K3,searchquery=taxonomy:'C and C++' build:PDK_KW_BUILD_Feb_19_2023_10_00_AM grouping:off severity:'MISRA Mandatory','MISRA Required','MISRA Advisory',Critical,Error","KW Issue Link")</f>
        <v/>
      </c>
      <c r="O178" s="3" t="inlineStr">
        <is>
          <t>*default*, ENET_LIB</t>
        </is>
      </c>
    </row>
    <row r="179">
      <c r="A179" s="3" t="inlineStr">
        <is>
          <t>UNINIT.STACK.MUST</t>
        </is>
      </c>
      <c r="B179" s="3" t="inlineStr">
        <is>
          <t>This is a FP. All fields of ucastEntry are unconditionally set by CSL for ALE table types 4G and 9G.</t>
        </is>
      </c>
      <c r="C179" s="3" t="inlineStr">
        <is>
          <t>/data/adasuser_bangvideoapps02/pdk_jenkin_build/pdk_jenkin_kw_build/workarea/pdk/packages/ti/drv/enet/src/mod/cpsw_ale.c</t>
        </is>
      </c>
      <c r="D179" s="3" t="n">
        <v>2776017</v>
      </c>
      <c r="E179" s="3" t="n">
        <v>3090</v>
      </c>
      <c r="F179" s="3" t="inlineStr">
        <is>
          <t>'ucastEntry.secureEnable' is used uninitialized in this function.</t>
        </is>
      </c>
      <c r="G179" s="3" t="inlineStr">
        <is>
          <t>CpswAle_lookupUcastAddr</t>
        </is>
      </c>
      <c r="H179" s="3" t="inlineStr">
        <is>
          <t>unowned</t>
        </is>
      </c>
      <c r="I179" s="3" t="inlineStr">
        <is>
          <t>Critical</t>
        </is>
      </c>
      <c r="J179" s="3" t="n">
        <v>1</v>
      </c>
      <c r="K179" s="3" t="inlineStr">
        <is>
          <t>Existing</t>
        </is>
      </c>
      <c r="L179" s="3" t="inlineStr">
        <is>
          <t>Not a Problem</t>
        </is>
      </c>
      <c r="M179" s="3" t="inlineStr">
        <is>
          <t>C and C++</t>
        </is>
      </c>
      <c r="N179" s="3">
        <f>HYPERLINK("https://klocwork.india.ti.com:443/review/insight-review.html#issuedetails_goto:problemid=2776017,project=EP_PDK_K3,searchquery=taxonomy:'C and C++' build:PDK_KW_BUILD_Feb_19_2023_10_00_AM grouping:off severity:'MISRA Mandatory','MISRA Required','MISRA Advisory',Critical,Error","KW Issue Link")</f>
        <v/>
      </c>
      <c r="O179" s="3" t="inlineStr">
        <is>
          <t>*default*, ENET_LIB</t>
        </is>
      </c>
    </row>
    <row r="180">
      <c r="A180" s="3" t="inlineStr">
        <is>
          <t>UNINIT.STACK.MUST</t>
        </is>
      </c>
      <c r="B180" s="3" t="inlineStr">
        <is>
          <t>This is a FP. All fields of ucastEntry are unconditionally set by CSL for ALE table types 4G and 9G.</t>
        </is>
      </c>
      <c r="C180" s="3" t="inlineStr">
        <is>
          <t>/data/adasuser_bangvideoapps02/pdk_jenkin_build/pdk_jenkin_kw_build/workarea/pdk/packages/ti/drv/enet/src/mod/cpsw_ale.c</t>
        </is>
      </c>
      <c r="D180" s="3" t="n">
        <v>2776018</v>
      </c>
      <c r="E180" s="3" t="n">
        <v>3091</v>
      </c>
      <c r="F180" s="3" t="inlineStr">
        <is>
          <t>'ucastEntry.ageable' is used uninitialized in this function.</t>
        </is>
      </c>
      <c r="G180" s="3" t="inlineStr">
        <is>
          <t>CpswAle_lookupUcastAddr</t>
        </is>
      </c>
      <c r="H180" s="3" t="inlineStr">
        <is>
          <t>unowned</t>
        </is>
      </c>
      <c r="I180" s="3" t="inlineStr">
        <is>
          <t>Critical</t>
        </is>
      </c>
      <c r="J180" s="3" t="n">
        <v>1</v>
      </c>
      <c r="K180" s="3" t="inlineStr">
        <is>
          <t>Existing</t>
        </is>
      </c>
      <c r="L180" s="3" t="inlineStr">
        <is>
          <t>Not a Problem</t>
        </is>
      </c>
      <c r="M180" s="3" t="inlineStr">
        <is>
          <t>C and C++</t>
        </is>
      </c>
      <c r="N180" s="3">
        <f>HYPERLINK("https://klocwork.india.ti.com:443/review/insight-review.html#issuedetails_goto:problemid=2776018,project=EP_PDK_K3,searchquery=taxonomy:'C and C++' build:PDK_KW_BUILD_Feb_19_2023_10_00_AM grouping:off severity:'MISRA Mandatory','MISRA Required','MISRA Advisory',Critical,Error","KW Issue Link")</f>
        <v/>
      </c>
      <c r="O180" s="3" t="inlineStr">
        <is>
          <t>*default*, ENET_LIB</t>
        </is>
      </c>
    </row>
    <row r="181">
      <c r="A181" s="3" t="inlineStr">
        <is>
          <t>UNINIT.STACK.MUST</t>
        </is>
      </c>
      <c r="B181" s="3" t="inlineStr">
        <is>
          <t>This is a FP. All fields of ucastEntry are unconditionally set by CSL for ALE table types 4G and 9G.</t>
        </is>
      </c>
      <c r="C181" s="3" t="inlineStr">
        <is>
          <t>/data/adasuser_bangvideoapps02/pdk_jenkin_build/pdk_jenkin_kw_build/workarea/pdk/packages/ti/drv/enet/src/mod/cpsw_ale.c</t>
        </is>
      </c>
      <c r="D181" s="3" t="n">
        <v>2776019</v>
      </c>
      <c r="E181" s="3" t="n">
        <v>3092</v>
      </c>
      <c r="F181" s="3" t="inlineStr">
        <is>
          <t>'ucastEntry.trunkFlag' is used uninitialized in this function.</t>
        </is>
      </c>
      <c r="G181" s="3" t="inlineStr">
        <is>
          <t>CpswAle_lookupUcastAddr</t>
        </is>
      </c>
      <c r="H181" s="3" t="inlineStr">
        <is>
          <t>unowned</t>
        </is>
      </c>
      <c r="I181" s="3" t="inlineStr">
        <is>
          <t>Critical</t>
        </is>
      </c>
      <c r="J181" s="3" t="n">
        <v>1</v>
      </c>
      <c r="K181" s="3" t="inlineStr">
        <is>
          <t>Existing</t>
        </is>
      </c>
      <c r="L181" s="3" t="inlineStr">
        <is>
          <t>Not a Problem</t>
        </is>
      </c>
      <c r="M181" s="3" t="inlineStr">
        <is>
          <t>C and C++</t>
        </is>
      </c>
      <c r="N181" s="3">
        <f>HYPERLINK("https://klocwork.india.ti.com:443/review/insight-review.html#issuedetails_goto:problemid=2776019,project=EP_PDK_K3,searchquery=taxonomy:'C and C++' build:PDK_KW_BUILD_Feb_19_2023_10_00_AM grouping:off severity:'MISRA Mandatory','MISRA Required','MISRA Advisory',Critical,Error","KW Issue Link")</f>
        <v/>
      </c>
      <c r="O181" s="3" t="inlineStr">
        <is>
          <t>*default*, ENET_LIB</t>
        </is>
      </c>
    </row>
    <row r="182">
      <c r="A182" s="3" t="inlineStr">
        <is>
          <t>UNINIT.STACK.MUST</t>
        </is>
      </c>
      <c r="B182" s="3" t="inlineStr">
        <is>
          <t>This is a FP. All fields of ucastEntry are unconditionally set by CSL for ALE table types 4G and 9G.</t>
        </is>
      </c>
      <c r="C182" s="3" t="inlineStr">
        <is>
          <t>/data/adasuser_bangvideoapps02/pdk_jenkin_build/pdk_jenkin_kw_build/workarea/pdk/packages/ti/drv/enet/src/mod/cpsw_ale.c</t>
        </is>
      </c>
      <c r="D182" s="3" t="n">
        <v>2776020</v>
      </c>
      <c r="E182" s="3" t="n">
        <v>3093</v>
      </c>
      <c r="F182" s="3" t="inlineStr">
        <is>
          <t>'ucastEntry.touched' is used uninitialized in this function.</t>
        </is>
      </c>
      <c r="G182" s="3" t="inlineStr">
        <is>
          <t>CpswAle_lookupUcastAddr</t>
        </is>
      </c>
      <c r="H182" s="3" t="inlineStr">
        <is>
          <t>unowned</t>
        </is>
      </c>
      <c r="I182" s="3" t="inlineStr">
        <is>
          <t>Critical</t>
        </is>
      </c>
      <c r="J182" s="3" t="n">
        <v>1</v>
      </c>
      <c r="K182" s="3" t="inlineStr">
        <is>
          <t>Existing</t>
        </is>
      </c>
      <c r="L182" s="3" t="inlineStr">
        <is>
          <t>Not a Problem</t>
        </is>
      </c>
      <c r="M182" s="3" t="inlineStr">
        <is>
          <t>C and C++</t>
        </is>
      </c>
      <c r="N182" s="3">
        <f>HYPERLINK("https://klocwork.india.ti.com:443/review/insight-review.html#issuedetails_goto:problemid=2776020,project=EP_PDK_K3,searchquery=taxonomy:'C and C++' build:PDK_KW_BUILD_Feb_19_2023_10_00_AM grouping:off severity:'MISRA Mandatory','MISRA Required','MISRA Advisory',Critical,Error","KW Issue Link")</f>
        <v/>
      </c>
      <c r="O182" s="3" t="inlineStr">
        <is>
          <t>*default*, ENET_LIB</t>
        </is>
      </c>
    </row>
    <row r="183">
      <c r="A183" s="3" t="inlineStr">
        <is>
          <t>UNINIT.STACK.MUST</t>
        </is>
      </c>
      <c r="B183" s="3" t="inlineStr">
        <is>
          <t>This is a FP. All fields of vlanUcastEntry are unconditionally set by CSL for ALE table types 4G and 9G.</t>
        </is>
      </c>
      <c r="C183" s="3" t="inlineStr">
        <is>
          <t>/data/adasuser_bangvideoapps02/pdk_jenkin_build/pdk_jenkin_kw_build/workarea/pdk/packages/ti/drv/enet/src/mod/cpsw_ale.c</t>
        </is>
      </c>
      <c r="D183" s="3" t="n">
        <v>2776021</v>
      </c>
      <c r="E183" s="3" t="n">
        <v>3112</v>
      </c>
      <c r="F183" s="3" t="inlineStr">
        <is>
          <t>'vlanUcastEntry.portNumber' is used uninitialized in this function.</t>
        </is>
      </c>
      <c r="G183" s="3" t="inlineStr">
        <is>
          <t>CpswAle_lookupUcastAddr</t>
        </is>
      </c>
      <c r="H183" s="3" t="inlineStr">
        <is>
          <t>unowned</t>
        </is>
      </c>
      <c r="I183" s="3" t="inlineStr">
        <is>
          <t>Critical</t>
        </is>
      </c>
      <c r="J183" s="3" t="n">
        <v>1</v>
      </c>
      <c r="K183" s="3" t="inlineStr">
        <is>
          <t>Existing</t>
        </is>
      </c>
      <c r="L183" s="3" t="inlineStr">
        <is>
          <t>Not a Problem</t>
        </is>
      </c>
      <c r="M183" s="3" t="inlineStr">
        <is>
          <t>C and C++</t>
        </is>
      </c>
      <c r="N183" s="3">
        <f>HYPERLINK("https://klocwork.india.ti.com:443/review/insight-review.html#issuedetails_goto:problemid=2776021,project=EP_PDK_K3,searchquery=taxonomy:'C and C++' build:PDK_KW_BUILD_Feb_19_2023_10_00_AM grouping:off severity:'MISRA Mandatory','MISRA Required','MISRA Advisory',Critical,Error","KW Issue Link")</f>
        <v/>
      </c>
      <c r="O183" s="3" t="inlineStr">
        <is>
          <t>*default*, ENET_LIB</t>
        </is>
      </c>
    </row>
    <row r="184">
      <c r="A184" s="3" t="inlineStr">
        <is>
          <t>UNINIT.STACK.MUST</t>
        </is>
      </c>
      <c r="B184" s="3" t="inlineStr">
        <is>
          <t>This is a FP. All fields of vlanUcastEntry are unconditionally set by CSL for ALE table types 4G and 9G.</t>
        </is>
      </c>
      <c r="C184" s="3" t="inlineStr">
        <is>
          <t>/data/adasuser_bangvideoapps02/pdk_jenkin_build/pdk_jenkin_kw_build/workarea/pdk/packages/ti/drv/enet/src/mod/cpsw_ale.c</t>
        </is>
      </c>
      <c r="D184" s="3" t="n">
        <v>2776022</v>
      </c>
      <c r="E184" s="3" t="n">
        <v>3113</v>
      </c>
      <c r="F184" s="3" t="inlineStr">
        <is>
          <t>'vlanUcastEntry.blockEnable' is used uninitialized in this function.</t>
        </is>
      </c>
      <c r="G184" s="3" t="inlineStr">
        <is>
          <t>CpswAle_lookupUcastAddr</t>
        </is>
      </c>
      <c r="H184" s="3" t="inlineStr">
        <is>
          <t>unowned</t>
        </is>
      </c>
      <c r="I184" s="3" t="inlineStr">
        <is>
          <t>Critical</t>
        </is>
      </c>
      <c r="J184" s="3" t="n">
        <v>1</v>
      </c>
      <c r="K184" s="3" t="inlineStr">
        <is>
          <t>Existing</t>
        </is>
      </c>
      <c r="L184" s="3" t="inlineStr">
        <is>
          <t>Not a Problem</t>
        </is>
      </c>
      <c r="M184" s="3" t="inlineStr">
        <is>
          <t>C and C++</t>
        </is>
      </c>
      <c r="N184" s="3">
        <f>HYPERLINK("https://klocwork.india.ti.com:443/review/insight-review.html#issuedetails_goto:problemid=2776022,project=EP_PDK_K3,searchquery=taxonomy:'C and C++' build:PDK_KW_BUILD_Feb_19_2023_10_00_AM grouping:off severity:'MISRA Mandatory','MISRA Required','MISRA Advisory',Critical,Error","KW Issue Link")</f>
        <v/>
      </c>
      <c r="O184" s="3" t="inlineStr">
        <is>
          <t>*default*, ENET_LIB</t>
        </is>
      </c>
    </row>
    <row r="185">
      <c r="A185" s="3" t="inlineStr">
        <is>
          <t>UNINIT.STACK.MUST</t>
        </is>
      </c>
      <c r="B185" s="3" t="inlineStr">
        <is>
          <t>This is a FP. All fields of vlanUcastEntry are unconditionally set by CSL for ALE table types 4G and 9G.</t>
        </is>
      </c>
      <c r="C185" s="3" t="inlineStr">
        <is>
          <t>/data/adasuser_bangvideoapps02/pdk_jenkin_build/pdk_jenkin_kw_build/workarea/pdk/packages/ti/drv/enet/src/mod/cpsw_ale.c</t>
        </is>
      </c>
      <c r="D185" s="3" t="n">
        <v>2776023</v>
      </c>
      <c r="E185" s="3" t="n">
        <v>3114</v>
      </c>
      <c r="F185" s="3" t="inlineStr">
        <is>
          <t>'vlanUcastEntry.secureEnable' is used uninitialized in this function.</t>
        </is>
      </c>
      <c r="G185" s="3" t="inlineStr">
        <is>
          <t>CpswAle_lookupUcastAddr</t>
        </is>
      </c>
      <c r="H185" s="3" t="inlineStr">
        <is>
          <t>unowned</t>
        </is>
      </c>
      <c r="I185" s="3" t="inlineStr">
        <is>
          <t>Critical</t>
        </is>
      </c>
      <c r="J185" s="3" t="n">
        <v>1</v>
      </c>
      <c r="K185" s="3" t="inlineStr">
        <is>
          <t>Existing</t>
        </is>
      </c>
      <c r="L185" s="3" t="inlineStr">
        <is>
          <t>Not a Problem</t>
        </is>
      </c>
      <c r="M185" s="3" t="inlineStr">
        <is>
          <t>C and C++</t>
        </is>
      </c>
      <c r="N185" s="3">
        <f>HYPERLINK("https://klocwork.india.ti.com:443/review/insight-review.html#issuedetails_goto:problemid=2776023,project=EP_PDK_K3,searchquery=taxonomy:'C and C++' build:PDK_KW_BUILD_Feb_19_2023_10_00_AM grouping:off severity:'MISRA Mandatory','MISRA Required','MISRA Advisory',Critical,Error","KW Issue Link")</f>
        <v/>
      </c>
      <c r="O185" s="3" t="inlineStr">
        <is>
          <t>*default*, ENET_LIB</t>
        </is>
      </c>
    </row>
    <row r="186">
      <c r="A186" s="3" t="inlineStr">
        <is>
          <t>UNINIT.STACK.MUST</t>
        </is>
      </c>
      <c r="B186" s="3" t="inlineStr">
        <is>
          <t>This is a FP. All fields of vlanUcastEntry are unconditionally set by CSL for ALE table types 4G and 9G.</t>
        </is>
      </c>
      <c r="C186" s="3" t="inlineStr">
        <is>
          <t>/data/adasuser_bangvideoapps02/pdk_jenkin_build/pdk_jenkin_kw_build/workarea/pdk/packages/ti/drv/enet/src/mod/cpsw_ale.c</t>
        </is>
      </c>
      <c r="D186" s="3" t="n">
        <v>2776024</v>
      </c>
      <c r="E186" s="3" t="n">
        <v>3115</v>
      </c>
      <c r="F186" s="3" t="inlineStr">
        <is>
          <t>'vlanUcastEntry.trunkFlag' is used uninitialized in this function.</t>
        </is>
      </c>
      <c r="G186" s="3" t="inlineStr">
        <is>
          <t>CpswAle_lookupUcastAddr</t>
        </is>
      </c>
      <c r="H186" s="3" t="inlineStr">
        <is>
          <t>unowned</t>
        </is>
      </c>
      <c r="I186" s="3" t="inlineStr">
        <is>
          <t>Critical</t>
        </is>
      </c>
      <c r="J186" s="3" t="n">
        <v>1</v>
      </c>
      <c r="K186" s="3" t="inlineStr">
        <is>
          <t>Existing</t>
        </is>
      </c>
      <c r="L186" s="3" t="inlineStr">
        <is>
          <t>Not a Problem</t>
        </is>
      </c>
      <c r="M186" s="3" t="inlineStr">
        <is>
          <t>C and C++</t>
        </is>
      </c>
      <c r="N186" s="3">
        <f>HYPERLINK("https://klocwork.india.ti.com:443/review/insight-review.html#issuedetails_goto:problemid=2776024,project=EP_PDK_K3,searchquery=taxonomy:'C and C++' build:PDK_KW_BUILD_Feb_19_2023_10_00_AM grouping:off severity:'MISRA Mandatory','MISRA Required','MISRA Advisory',Critical,Error","KW Issue Link")</f>
        <v/>
      </c>
      <c r="O186" s="3" t="inlineStr">
        <is>
          <t>*default*, ENET_LIB</t>
        </is>
      </c>
    </row>
    <row r="187">
      <c r="A187" s="3" t="inlineStr">
        <is>
          <t>UNINIT.STACK.MUST</t>
        </is>
      </c>
      <c r="B187" s="3" t="inlineStr">
        <is>
          <t>This is a FP. All fields of vlanUcastEntry are unconditionally set by CSL for ALE table types 4G and 9G.</t>
        </is>
      </c>
      <c r="C187" s="3" t="inlineStr">
        <is>
          <t>/data/adasuser_bangvideoapps02/pdk_jenkin_build/pdk_jenkin_kw_build/workarea/pdk/packages/ti/drv/enet/src/mod/cpsw_ale.c</t>
        </is>
      </c>
      <c r="D187" s="3" t="n">
        <v>2776025</v>
      </c>
      <c r="E187" s="3" t="n">
        <v>3116</v>
      </c>
      <c r="F187" s="3" t="inlineStr">
        <is>
          <t>'vlanUcastEntry.ageable' is used uninitialized in this function.</t>
        </is>
      </c>
      <c r="G187" s="3" t="inlineStr">
        <is>
          <t>CpswAle_lookupUcastAddr</t>
        </is>
      </c>
      <c r="H187" s="3" t="inlineStr">
        <is>
          <t>unowned</t>
        </is>
      </c>
      <c r="I187" s="3" t="inlineStr">
        <is>
          <t>Critical</t>
        </is>
      </c>
      <c r="J187" s="3" t="n">
        <v>1</v>
      </c>
      <c r="K187" s="3" t="inlineStr">
        <is>
          <t>Existing</t>
        </is>
      </c>
      <c r="L187" s="3" t="inlineStr">
        <is>
          <t>Not a Problem</t>
        </is>
      </c>
      <c r="M187" s="3" t="inlineStr">
        <is>
          <t>C and C++</t>
        </is>
      </c>
      <c r="N187" s="3">
        <f>HYPERLINK("https://klocwork.india.ti.com:443/review/insight-review.html#issuedetails_goto:problemid=2776025,project=EP_PDK_K3,searchquery=taxonomy:'C and C++' build:PDK_KW_BUILD_Feb_19_2023_10_00_AM grouping:off severity:'MISRA Mandatory','MISRA Required','MISRA Advisory',Critical,Error","KW Issue Link")</f>
        <v/>
      </c>
      <c r="O187" s="3" t="inlineStr">
        <is>
          <t>*default*, ENET_LIB</t>
        </is>
      </c>
    </row>
    <row r="188">
      <c r="A188" s="3" t="inlineStr">
        <is>
          <t>UNINIT.STACK.MUST</t>
        </is>
      </c>
      <c r="B188" s="3" t="inlineStr">
        <is>
          <t>This is a FP. All fields of vlanUcastEntry are unconditionally set by CSL for ALE table types 4G and 9G.</t>
        </is>
      </c>
      <c r="C188" s="3" t="inlineStr">
        <is>
          <t>/data/adasuser_bangvideoapps02/pdk_jenkin_build/pdk_jenkin_kw_build/workarea/pdk/packages/ti/drv/enet/src/mod/cpsw_ale.c</t>
        </is>
      </c>
      <c r="D188" s="3" t="n">
        <v>2776026</v>
      </c>
      <c r="E188" s="3" t="n">
        <v>3117</v>
      </c>
      <c r="F188" s="3" t="inlineStr">
        <is>
          <t>'vlanUcastEntry.touched' is used uninitialized in this function.</t>
        </is>
      </c>
      <c r="G188" s="3" t="inlineStr">
        <is>
          <t>CpswAle_lookupUcastAddr</t>
        </is>
      </c>
      <c r="H188" s="3" t="inlineStr">
        <is>
          <t>unowned</t>
        </is>
      </c>
      <c r="I188" s="3" t="inlineStr">
        <is>
          <t>Critical</t>
        </is>
      </c>
      <c r="J188" s="3" t="n">
        <v>1</v>
      </c>
      <c r="K188" s="3" t="inlineStr">
        <is>
          <t>Existing</t>
        </is>
      </c>
      <c r="L188" s="3" t="inlineStr">
        <is>
          <t>Not a Problem</t>
        </is>
      </c>
      <c r="M188" s="3" t="inlineStr">
        <is>
          <t>C and C++</t>
        </is>
      </c>
      <c r="N188" s="3">
        <f>HYPERLINK("https://klocwork.india.ti.com:443/review/insight-review.html#issuedetails_goto:problemid=2776026,project=EP_PDK_K3,searchquery=taxonomy:'C and C++' build:PDK_KW_BUILD_Feb_19_2023_10_00_AM grouping:off severity:'MISRA Mandatory','MISRA Required','MISRA Advisory',Critical,Error","KW Issue Link")</f>
        <v/>
      </c>
      <c r="O188" s="3" t="inlineStr">
        <is>
          <t>*default*, ENET_LIB</t>
        </is>
      </c>
    </row>
    <row r="189">
      <c r="A189" s="3" t="inlineStr">
        <is>
          <t>UNINIT.STACK.MUST</t>
        </is>
      </c>
      <c r="B189" s="3" t="inlineStr">
        <is>
          <t>This is FP. All fields of mcastEntry are unconditionally set by CSL for ALE table types 4G and 9G.</t>
        </is>
      </c>
      <c r="C189" s="3" t="inlineStr">
        <is>
          <t>/data/adasuser_bangvideoapps02/pdk_jenkin_build/pdk_jenkin_kw_build/workarea/pdk/packages/ti/drv/enet/src/mod/cpsw_ale.c</t>
        </is>
      </c>
      <c r="D189" s="3" t="n">
        <v>2776027</v>
      </c>
      <c r="E189" s="3" t="n">
        <v>3196</v>
      </c>
      <c r="F189" s="3" t="inlineStr">
        <is>
          <t>'mcastEntry.portMask' is used uninitialized in this function.</t>
        </is>
      </c>
      <c r="G189" s="3" t="inlineStr">
        <is>
          <t>CpswAle_lookupMcastAddr</t>
        </is>
      </c>
      <c r="H189" s="3" t="inlineStr">
        <is>
          <t>unowned</t>
        </is>
      </c>
      <c r="I189" s="3" t="inlineStr">
        <is>
          <t>Critical</t>
        </is>
      </c>
      <c r="J189" s="3" t="n">
        <v>1</v>
      </c>
      <c r="K189" s="3" t="inlineStr">
        <is>
          <t>Existing</t>
        </is>
      </c>
      <c r="L189" s="3" t="inlineStr">
        <is>
          <t>Not a Problem</t>
        </is>
      </c>
      <c r="M189" s="3" t="inlineStr">
        <is>
          <t>C and C++</t>
        </is>
      </c>
      <c r="N189" s="3">
        <f>HYPERLINK("https://klocwork.india.ti.com:443/review/insight-review.html#issuedetails_goto:problemid=2776027,project=EP_PDK_K3,searchquery=taxonomy:'C and C++' build:PDK_KW_BUILD_Feb_19_2023_10_00_AM grouping:off severity:'MISRA Mandatory','MISRA Required','MISRA Advisory',Critical,Error","KW Issue Link")</f>
        <v/>
      </c>
      <c r="O189" s="3" t="inlineStr">
        <is>
          <t>*default*, ENET_LIB</t>
        </is>
      </c>
    </row>
    <row r="190">
      <c r="A190" s="3" t="inlineStr">
        <is>
          <t>UNINIT.STACK.MUST</t>
        </is>
      </c>
      <c r="B190" s="3" t="inlineStr">
        <is>
          <t>This is FP. All fields of mcastEntry are unconditionally set by CSL for ALE table types 4G and 9G.</t>
        </is>
      </c>
      <c r="C190" s="3" t="inlineStr">
        <is>
          <t>/data/adasuser_bangvideoapps02/pdk_jenkin_build/pdk_jenkin_kw_build/workarea/pdk/packages/ti/drv/enet/src/mod/cpsw_ale.c</t>
        </is>
      </c>
      <c r="D190" s="3" t="n">
        <v>2776028</v>
      </c>
      <c r="E190" s="3" t="n">
        <v>3197</v>
      </c>
      <c r="F190" s="3" t="inlineStr">
        <is>
          <t>'mcastEntry.mcastFwdState' is used uninitialized in this function.</t>
        </is>
      </c>
      <c r="G190" s="3" t="inlineStr">
        <is>
          <t>CpswAle_lookupMcastAddr</t>
        </is>
      </c>
      <c r="H190" s="3" t="inlineStr">
        <is>
          <t>unowned</t>
        </is>
      </c>
      <c r="I190" s="3" t="inlineStr">
        <is>
          <t>Critical</t>
        </is>
      </c>
      <c r="J190" s="3" t="n">
        <v>1</v>
      </c>
      <c r="K190" s="3" t="inlineStr">
        <is>
          <t>Existing</t>
        </is>
      </c>
      <c r="L190" s="3" t="inlineStr">
        <is>
          <t>Not a Problem</t>
        </is>
      </c>
      <c r="M190" s="3" t="inlineStr">
        <is>
          <t>C and C++</t>
        </is>
      </c>
      <c r="N190" s="3">
        <f>HYPERLINK("https://klocwork.india.ti.com:443/review/insight-review.html#issuedetails_goto:problemid=2776028,project=EP_PDK_K3,searchquery=taxonomy:'C and C++' build:PDK_KW_BUILD_Feb_19_2023_10_00_AM grouping:off severity:'MISRA Mandatory','MISRA Required','MISRA Advisory',Critical,Error","KW Issue Link")</f>
        <v/>
      </c>
      <c r="O190" s="3" t="inlineStr">
        <is>
          <t>*default*, ENET_LIB</t>
        </is>
      </c>
    </row>
    <row r="191">
      <c r="A191" s="3" t="inlineStr">
        <is>
          <t>UNINIT.STACK.MUST</t>
        </is>
      </c>
      <c r="B191" s="3" t="inlineStr">
        <is>
          <t>This is FP. All fields of mcastEntry are unconditionally set by CSL for ALE table types 4G and 9G.</t>
        </is>
      </c>
      <c r="C191" s="3" t="inlineStr">
        <is>
          <t>/data/adasuser_bangvideoapps02/pdk_jenkin_build/pdk_jenkin_kw_build/workarea/pdk/packages/ti/drv/enet/src/mod/cpsw_ale.c</t>
        </is>
      </c>
      <c r="D191" s="3" t="n">
        <v>2776029</v>
      </c>
      <c r="E191" s="3" t="n">
        <v>3198</v>
      </c>
      <c r="F191" s="3" t="inlineStr">
        <is>
          <t>'mcastEntry.superEnable' is used uninitialized in this function.</t>
        </is>
      </c>
      <c r="G191" s="3" t="inlineStr">
        <is>
          <t>CpswAle_lookupMcastAddr</t>
        </is>
      </c>
      <c r="H191" s="3" t="inlineStr">
        <is>
          <t>unowned</t>
        </is>
      </c>
      <c r="I191" s="3" t="inlineStr">
        <is>
          <t>Critical</t>
        </is>
      </c>
      <c r="J191" s="3" t="n">
        <v>1</v>
      </c>
      <c r="K191" s="3" t="inlineStr">
        <is>
          <t>Existing</t>
        </is>
      </c>
      <c r="L191" s="3" t="inlineStr">
        <is>
          <t>Not a Problem</t>
        </is>
      </c>
      <c r="M191" s="3" t="inlineStr">
        <is>
          <t>C and C++</t>
        </is>
      </c>
      <c r="N191" s="3">
        <f>HYPERLINK("https://klocwork.india.ti.com:443/review/insight-review.html#issuedetails_goto:problemid=2776029,project=EP_PDK_K3,searchquery=taxonomy:'C and C++' build:PDK_KW_BUILD_Feb_19_2023_10_00_AM grouping:off severity:'MISRA Mandatory','MISRA Required','MISRA Advisory',Critical,Error","KW Issue Link")</f>
        <v/>
      </c>
      <c r="O191" s="3" t="inlineStr">
        <is>
          <t>*default*, ENET_LIB</t>
        </is>
      </c>
    </row>
    <row r="192">
      <c r="A192" s="3" t="inlineStr">
        <is>
          <t>UNINIT.STACK.MUST</t>
        </is>
      </c>
      <c r="B192" s="3" t="inlineStr">
        <is>
          <t>This is FP. All fields of mcastEntry are unconditionally set by CSL for ALE table types 4G and 9G.</t>
        </is>
      </c>
      <c r="C192" s="3" t="inlineStr">
        <is>
          <t>/data/adasuser_bangvideoapps02/pdk_jenkin_build/pdk_jenkin_kw_build/workarea/pdk/packages/ti/drv/enet/src/mod/cpsw_ale.c</t>
        </is>
      </c>
      <c r="D192" s="3" t="n">
        <v>2776030</v>
      </c>
      <c r="E192" s="3" t="n">
        <v>3199</v>
      </c>
      <c r="F192" s="3" t="inlineStr">
        <is>
          <t>'mcastEntry.ignMBits' is used uninitialized in this function.</t>
        </is>
      </c>
      <c r="G192" s="3" t="inlineStr">
        <is>
          <t>CpswAle_lookupMcastAddr</t>
        </is>
      </c>
      <c r="H192" s="3" t="inlineStr">
        <is>
          <t>unowned</t>
        </is>
      </c>
      <c r="I192" s="3" t="inlineStr">
        <is>
          <t>Critical</t>
        </is>
      </c>
      <c r="J192" s="3" t="n">
        <v>1</v>
      </c>
      <c r="K192" s="3" t="inlineStr">
        <is>
          <t>Existing</t>
        </is>
      </c>
      <c r="L192" s="3" t="inlineStr">
        <is>
          <t>Not a Problem</t>
        </is>
      </c>
      <c r="M192" s="3" t="inlineStr">
        <is>
          <t>C and C++</t>
        </is>
      </c>
      <c r="N192" s="3">
        <f>HYPERLINK("https://klocwork.india.ti.com:443/review/insight-review.html#issuedetails_goto:problemid=2776030,project=EP_PDK_K3,searchquery=taxonomy:'C and C++' build:PDK_KW_BUILD_Feb_19_2023_10_00_AM grouping:off severity:'MISRA Mandatory','MISRA Required','MISRA Advisory',Critical,Error","KW Issue Link")</f>
        <v/>
      </c>
      <c r="O192" s="3" t="inlineStr">
        <is>
          <t>*default*, ENET_LIB</t>
        </is>
      </c>
    </row>
    <row r="193">
      <c r="A193" s="3" t="inlineStr">
        <is>
          <t>UNINIT.STACK.MUST</t>
        </is>
      </c>
      <c r="B193" s="3" t="inlineStr">
        <is>
          <t>This is a FP. All fields of vlanMcastEntry are set by CSL_CPSW_getAleVlanMcastAddrEntry() for ALE table types 4G and 9G.</t>
        </is>
      </c>
      <c r="C193" s="3" t="inlineStr">
        <is>
          <t>/data/adasuser_bangvideoapps02/pdk_jenkin_build/pdk_jenkin_kw_build/workarea/pdk/packages/ti/drv/enet/src/mod/cpsw_ale.c</t>
        </is>
      </c>
      <c r="D193" s="3" t="n">
        <v>2776031</v>
      </c>
      <c r="E193" s="3" t="n">
        <v>3210</v>
      </c>
      <c r="F193" s="3" t="inlineStr">
        <is>
          <t>'vlanMcastEntry.portMask' is used uninitialized in this function.</t>
        </is>
      </c>
      <c r="G193" s="3" t="inlineStr">
        <is>
          <t>CpswAle_lookupMcastAddr</t>
        </is>
      </c>
      <c r="H193" s="3" t="inlineStr">
        <is>
          <t>unowned</t>
        </is>
      </c>
      <c r="I193" s="3" t="inlineStr">
        <is>
          <t>Critical</t>
        </is>
      </c>
      <c r="J193" s="3" t="n">
        <v>1</v>
      </c>
      <c r="K193" s="3" t="inlineStr">
        <is>
          <t>Existing</t>
        </is>
      </c>
      <c r="L193" s="3" t="inlineStr">
        <is>
          <t>Not a Problem</t>
        </is>
      </c>
      <c r="M193" s="3" t="inlineStr">
        <is>
          <t>C and C++</t>
        </is>
      </c>
      <c r="N193" s="3">
        <f>HYPERLINK("https://klocwork.india.ti.com:443/review/insight-review.html#issuedetails_goto:problemid=2776031,project=EP_PDK_K3,searchquery=taxonomy:'C and C++' build:PDK_KW_BUILD_Feb_19_2023_10_00_AM grouping:off severity:'MISRA Mandatory','MISRA Required','MISRA Advisory',Critical,Error","KW Issue Link")</f>
        <v/>
      </c>
      <c r="O193" s="3" t="inlineStr">
        <is>
          <t>*default*, ENET_LIB</t>
        </is>
      </c>
    </row>
    <row r="194">
      <c r="A194" s="3" t="inlineStr">
        <is>
          <t>UNINIT.STACK.MUST</t>
        </is>
      </c>
      <c r="B194" s="3" t="inlineStr"/>
      <c r="C194" s="3" t="inlineStr">
        <is>
          <t>/data/adasuser_bangvideoapps02/pdk_jenkin_build/pdk_jenkin_kw_build/workarea/pdk/packages/ti/drv/enet/src/mod/cpsw_ale.c</t>
        </is>
      </c>
      <c r="D194" s="3" t="n">
        <v>2776032</v>
      </c>
      <c r="E194" s="3" t="n">
        <v>3211</v>
      </c>
      <c r="F194" s="3" t="inlineStr">
        <is>
          <t>'vlanMcastEntry.mcastFwdState' is used uninitialized in this function.</t>
        </is>
      </c>
      <c r="G194" s="3" t="inlineStr">
        <is>
          <t>CpswAle_lookupMcastAddr</t>
        </is>
      </c>
      <c r="H194" s="3" t="inlineStr">
        <is>
          <t>a0272583</t>
        </is>
      </c>
      <c r="I194" s="3" t="inlineStr">
        <is>
          <t>Critical</t>
        </is>
      </c>
      <c r="J194" s="3" t="n">
        <v>1</v>
      </c>
      <c r="K194" s="3" t="inlineStr">
        <is>
          <t>Existing</t>
        </is>
      </c>
      <c r="L194" s="3" t="inlineStr">
        <is>
          <t>Not a Problem</t>
        </is>
      </c>
      <c r="M194" s="3" t="inlineStr">
        <is>
          <t>C and C++</t>
        </is>
      </c>
      <c r="N194" s="3">
        <f>HYPERLINK("https://klocwork.india.ti.com:443/review/insight-review.html#issuedetails_goto:problemid=2776032,project=EP_PDK_K3,searchquery=taxonomy:'C and C++' build:PDK_KW_BUILD_Feb_19_2023_10_00_AM grouping:off severity:'MISRA Mandatory','MISRA Required','MISRA Advisory',Critical,Error","KW Issue Link")</f>
        <v/>
      </c>
      <c r="O194" s="3" t="inlineStr">
        <is>
          <t>*default*, ENET_LIB</t>
        </is>
      </c>
    </row>
    <row r="195">
      <c r="A195" s="3" t="inlineStr">
        <is>
          <t>UNINIT.STACK.MUST</t>
        </is>
      </c>
      <c r="B195" s="3" t="inlineStr">
        <is>
          <t>This is a FP. All fields of vlanMcastEntry are set by CSL_CPSW_getAleVlanMcastAddrEntry() for ALE table types 4G and 9G.</t>
        </is>
      </c>
      <c r="C195" s="3" t="inlineStr">
        <is>
          <t>/data/adasuser_bangvideoapps02/pdk_jenkin_build/pdk_jenkin_kw_build/workarea/pdk/packages/ti/drv/enet/src/mod/cpsw_ale.c</t>
        </is>
      </c>
      <c r="D195" s="3" t="n">
        <v>2776033</v>
      </c>
      <c r="E195" s="3" t="n">
        <v>3212</v>
      </c>
      <c r="F195" s="3" t="inlineStr">
        <is>
          <t>'vlanMcastEntry.superEnable' is used uninitialized in this function.</t>
        </is>
      </c>
      <c r="G195" s="3" t="inlineStr">
        <is>
          <t>CpswAle_lookupMcastAddr</t>
        </is>
      </c>
      <c r="H195" s="3" t="inlineStr">
        <is>
          <t>unowned</t>
        </is>
      </c>
      <c r="I195" s="3" t="inlineStr">
        <is>
          <t>Critical</t>
        </is>
      </c>
      <c r="J195" s="3" t="n">
        <v>1</v>
      </c>
      <c r="K195" s="3" t="inlineStr">
        <is>
          <t>Existing</t>
        </is>
      </c>
      <c r="L195" s="3" t="inlineStr">
        <is>
          <t>Not a Problem</t>
        </is>
      </c>
      <c r="M195" s="3" t="inlineStr">
        <is>
          <t>C and C++</t>
        </is>
      </c>
      <c r="N195" s="3">
        <f>HYPERLINK("https://klocwork.india.ti.com:443/review/insight-review.html#issuedetails_goto:problemid=2776033,project=EP_PDK_K3,searchquery=taxonomy:'C and C++' build:PDK_KW_BUILD_Feb_19_2023_10_00_AM grouping:off severity:'MISRA Mandatory','MISRA Required','MISRA Advisory',Critical,Error","KW Issue Link")</f>
        <v/>
      </c>
      <c r="O195" s="3" t="inlineStr">
        <is>
          <t>*default*, ENET_LIB</t>
        </is>
      </c>
    </row>
    <row r="196">
      <c r="A196" s="3" t="inlineStr">
        <is>
          <t>UNINIT.STACK.MUST</t>
        </is>
      </c>
      <c r="B196" s="3" t="inlineStr">
        <is>
          <t>This is a FP. All fields of vlanMcastEntry are set by CSL_CPSW_getAleVlanMcastAddrEntry() for ALE table types 4G and 9G.</t>
        </is>
      </c>
      <c r="C196" s="3" t="inlineStr">
        <is>
          <t>/data/adasuser_bangvideoapps02/pdk_jenkin_build/pdk_jenkin_kw_build/workarea/pdk/packages/ti/drv/enet/src/mod/cpsw_ale.c</t>
        </is>
      </c>
      <c r="D196" s="3" t="n">
        <v>2776034</v>
      </c>
      <c r="E196" s="3" t="n">
        <v>3213</v>
      </c>
      <c r="F196" s="3" t="inlineStr">
        <is>
          <t>'vlanMcastEntry.ignMBits' is used uninitialized in this function.</t>
        </is>
      </c>
      <c r="G196" s="3" t="inlineStr">
        <is>
          <t>CpswAle_lookupMcastAddr</t>
        </is>
      </c>
      <c r="H196" s="3" t="inlineStr">
        <is>
          <t>unowned</t>
        </is>
      </c>
      <c r="I196" s="3" t="inlineStr">
        <is>
          <t>Critical</t>
        </is>
      </c>
      <c r="J196" s="3" t="n">
        <v>1</v>
      </c>
      <c r="K196" s="3" t="inlineStr">
        <is>
          <t>Existing</t>
        </is>
      </c>
      <c r="L196" s="3" t="inlineStr">
        <is>
          <t>Not a Problem</t>
        </is>
      </c>
      <c r="M196" s="3" t="inlineStr">
        <is>
          <t>C and C++</t>
        </is>
      </c>
      <c r="N196" s="3">
        <f>HYPERLINK("https://klocwork.india.ti.com:443/review/insight-review.html#issuedetails_goto:problemid=2776034,project=EP_PDK_K3,searchquery=taxonomy:'C and C++' build:PDK_KW_BUILD_Feb_19_2023_10_00_AM grouping:off severity:'MISRA Mandatory','MISRA Required','MISRA Advisory',Critical,Error","KW Issue Link")</f>
        <v/>
      </c>
      <c r="O196" s="3" t="inlineStr">
        <is>
          <t>*default*, ENET_LIB</t>
        </is>
      </c>
    </row>
    <row r="197">
      <c r="A197" s="3" t="inlineStr">
        <is>
          <t>UNINIT.STACK.MUST</t>
        </is>
      </c>
      <c r="B197" s="3" t="inlineStr">
        <is>
          <t>All fields of mcastEntry are unconditionally set for ALE table types 4G and 9G.</t>
        </is>
      </c>
      <c r="C197" s="3" t="inlineStr">
        <is>
          <t>/data/adasuser_bangvideoapps02/pdk_jenkin_build/pdk_jenkin_kw_build/workarea/pdk/packages/ti/drv/enet/src/mod/cpsw_ale.c</t>
        </is>
      </c>
      <c r="D197" s="3" t="n">
        <v>2776035</v>
      </c>
      <c r="E197" s="3" t="n">
        <v>3882</v>
      </c>
      <c r="F197" s="3" t="inlineStr">
        <is>
          <t>'mcastEntry.mcastFwdState' is used uninitialized in this function.</t>
        </is>
      </c>
      <c r="G197" s="3" t="inlineStr">
        <is>
          <t>CpswAle_dumpTable</t>
        </is>
      </c>
      <c r="H197" s="3" t="inlineStr">
        <is>
          <t>unowned</t>
        </is>
      </c>
      <c r="I197" s="3" t="inlineStr">
        <is>
          <t>Critical</t>
        </is>
      </c>
      <c r="J197" s="3" t="n">
        <v>1</v>
      </c>
      <c r="K197" s="3" t="inlineStr">
        <is>
          <t>Existing</t>
        </is>
      </c>
      <c r="L197" s="3" t="inlineStr">
        <is>
          <t>Not a Problem</t>
        </is>
      </c>
      <c r="M197" s="3" t="inlineStr">
        <is>
          <t>C and C++</t>
        </is>
      </c>
      <c r="N197" s="3">
        <f>HYPERLINK("https://klocwork.india.ti.com:443/review/insight-review.html#issuedetails_goto:problemid=2776035,project=EP_PDK_K3,searchquery=taxonomy:'C and C++' build:PDK_KW_BUILD_Feb_19_2023_10_00_AM grouping:off severity:'MISRA Mandatory','MISRA Required','MISRA Advisory',Critical,Error","KW Issue Link")</f>
        <v/>
      </c>
      <c r="O197" s="3" t="inlineStr">
        <is>
          <t>*default*, ENET_LIB</t>
        </is>
      </c>
    </row>
    <row r="198">
      <c r="A198" s="3" t="inlineStr">
        <is>
          <t>UNINIT.STACK.MUST</t>
        </is>
      </c>
      <c r="B198" s="3" t="inlineStr">
        <is>
          <t>All fields of mcastEntry are unconditionally set for ALE table types 4G and 9G.</t>
        </is>
      </c>
      <c r="C198" s="3" t="inlineStr">
        <is>
          <t>/data/adasuser_bangvideoapps02/pdk_jenkin_build/pdk_jenkin_kw_build/workarea/pdk/packages/ti/drv/enet/src/mod/cpsw_ale.c</t>
        </is>
      </c>
      <c r="D198" s="3" t="n">
        <v>2776036</v>
      </c>
      <c r="E198" s="3" t="n">
        <v>3882</v>
      </c>
      <c r="F198" s="3" t="inlineStr">
        <is>
          <t>'mcastEntry.superEnable' is used uninitialized in this function.</t>
        </is>
      </c>
      <c r="G198" s="3" t="inlineStr">
        <is>
          <t>CpswAle_dumpTable</t>
        </is>
      </c>
      <c r="H198" s="3" t="inlineStr">
        <is>
          <t>unowned</t>
        </is>
      </c>
      <c r="I198" s="3" t="inlineStr">
        <is>
          <t>Critical</t>
        </is>
      </c>
      <c r="J198" s="3" t="n">
        <v>1</v>
      </c>
      <c r="K198" s="3" t="inlineStr">
        <is>
          <t>Existing</t>
        </is>
      </c>
      <c r="L198" s="3" t="inlineStr">
        <is>
          <t>Not a Problem</t>
        </is>
      </c>
      <c r="M198" s="3" t="inlineStr">
        <is>
          <t>C and C++</t>
        </is>
      </c>
      <c r="N198" s="3">
        <f>HYPERLINK("https://klocwork.india.ti.com:443/review/insight-review.html#issuedetails_goto:problemid=2776036,project=EP_PDK_K3,searchquery=taxonomy:'C and C++' build:PDK_KW_BUILD_Feb_19_2023_10_00_AM grouping:off severity:'MISRA Mandatory','MISRA Required','MISRA Advisory',Critical,Error","KW Issue Link")</f>
        <v/>
      </c>
      <c r="O198" s="3" t="inlineStr">
        <is>
          <t>*default*, ENET_LIB</t>
        </is>
      </c>
    </row>
    <row r="199">
      <c r="A199" s="3" t="inlineStr">
        <is>
          <t>UNINIT.STACK.MUST</t>
        </is>
      </c>
      <c r="B199" s="3" t="inlineStr"/>
      <c r="C199" s="3" t="inlineStr">
        <is>
          <t>/data/adasuser_bangvideoapps02/pdk_jenkin_build/pdk_jenkin_kw_build/workarea/pdk/packages/ti/drv/enet/src/mod/cpsw_ale.c</t>
        </is>
      </c>
      <c r="D199" s="3" t="n">
        <v>2776037</v>
      </c>
      <c r="E199" s="3" t="n">
        <v>3882</v>
      </c>
      <c r="F199" s="3" t="inlineStr">
        <is>
          <t>'mcastEntry.portMask' is used uninitialized in this function.</t>
        </is>
      </c>
      <c r="G199" s="3" t="inlineStr">
        <is>
          <t>CpswAle_dumpTable</t>
        </is>
      </c>
      <c r="H199" s="3" t="inlineStr">
        <is>
          <t>a0272583</t>
        </is>
      </c>
      <c r="I199" s="3" t="inlineStr">
        <is>
          <t>Critical</t>
        </is>
      </c>
      <c r="J199" s="3" t="n">
        <v>1</v>
      </c>
      <c r="K199" s="3" t="inlineStr">
        <is>
          <t>Existing</t>
        </is>
      </c>
      <c r="L199" s="3" t="inlineStr">
        <is>
          <t>Not a Problem</t>
        </is>
      </c>
      <c r="M199" s="3" t="inlineStr">
        <is>
          <t>C and C++</t>
        </is>
      </c>
      <c r="N199" s="3">
        <f>HYPERLINK("https://klocwork.india.ti.com:443/review/insight-review.html#issuedetails_goto:problemid=2776037,project=EP_PDK_K3,searchquery=taxonomy:'C and C++' build:PDK_KW_BUILD_Feb_19_2023_10_00_AM grouping:off severity:'MISRA Mandatory','MISRA Required','MISRA Advisory',Critical,Error","KW Issue Link")</f>
        <v/>
      </c>
      <c r="O199" s="3" t="inlineStr">
        <is>
          <t>*default*, ENET_LIB</t>
        </is>
      </c>
    </row>
    <row r="200">
      <c r="A200" s="3" t="inlineStr">
        <is>
          <t>UNINIT.STACK.MUST</t>
        </is>
      </c>
      <c r="B200" s="3" t="inlineStr">
        <is>
          <t>All fields of mcastEntry are unconditionally set for ALE table types 4G and 9G.</t>
        </is>
      </c>
      <c r="C200" s="3" t="inlineStr">
        <is>
          <t>/data/adasuser_bangvideoapps02/pdk_jenkin_build/pdk_jenkin_kw_build/workarea/pdk/packages/ti/drv/enet/src/mod/cpsw_ale.c</t>
        </is>
      </c>
      <c r="D200" s="3" t="n">
        <v>2776038</v>
      </c>
      <c r="E200" s="3" t="n">
        <v>3882</v>
      </c>
      <c r="F200" s="3" t="inlineStr">
        <is>
          <t>'mcastEntry.ignMBits' is used uninitialized in this function.</t>
        </is>
      </c>
      <c r="G200" s="3" t="inlineStr">
        <is>
          <t>CpswAle_dumpTable</t>
        </is>
      </c>
      <c r="H200" s="3" t="inlineStr">
        <is>
          <t>unowned</t>
        </is>
      </c>
      <c r="I200" s="3" t="inlineStr">
        <is>
          <t>Critical</t>
        </is>
      </c>
      <c r="J200" s="3" t="n">
        <v>1</v>
      </c>
      <c r="K200" s="3" t="inlineStr">
        <is>
          <t>Existing</t>
        </is>
      </c>
      <c r="L200" s="3" t="inlineStr">
        <is>
          <t>Not a Problem</t>
        </is>
      </c>
      <c r="M200" s="3" t="inlineStr">
        <is>
          <t>C and C++</t>
        </is>
      </c>
      <c r="N200" s="3">
        <f>HYPERLINK("https://klocwork.india.ti.com:443/review/insight-review.html#issuedetails_goto:problemid=2776038,project=EP_PDK_K3,searchquery=taxonomy:'C and C++' build:PDK_KW_BUILD_Feb_19_2023_10_00_AM grouping:off severity:'MISRA Mandatory','MISRA Required','MISRA Advisory',Critical,Error","KW Issue Link")</f>
        <v/>
      </c>
      <c r="O200" s="3" t="inlineStr">
        <is>
          <t>*default*, ENET_LIB</t>
        </is>
      </c>
    </row>
    <row r="201">
      <c r="A201" s="3" t="inlineStr">
        <is>
          <t>UNINIT.STACK.MUST</t>
        </is>
      </c>
      <c r="B201" s="3" t="inlineStr">
        <is>
          <t>This is a FP. All fields of ucastEntry are unconditionally set for ALE table types 4G and 9G.</t>
        </is>
      </c>
      <c r="C201" s="3" t="inlineStr">
        <is>
          <t>/data/adasuser_bangvideoapps02/pdk_jenkin_build/pdk_jenkin_kw_build/workarea/pdk/packages/ti/drv/enet/src/mod/cpsw_ale.c</t>
        </is>
      </c>
      <c r="D201" s="3" t="n">
        <v>2776039</v>
      </c>
      <c r="E201" s="3" t="n">
        <v>3901</v>
      </c>
      <c r="F201" s="3" t="inlineStr">
        <is>
          <t>'ucastEntry.ageable' is used uninitialized in this function.</t>
        </is>
      </c>
      <c r="G201" s="3" t="inlineStr">
        <is>
          <t>CpswAle_dumpTable</t>
        </is>
      </c>
      <c r="H201" s="3" t="inlineStr">
        <is>
          <t>unowned</t>
        </is>
      </c>
      <c r="I201" s="3" t="inlineStr">
        <is>
          <t>Critical</t>
        </is>
      </c>
      <c r="J201" s="3" t="n">
        <v>1</v>
      </c>
      <c r="K201" s="3" t="inlineStr">
        <is>
          <t>Existing</t>
        </is>
      </c>
      <c r="L201" s="3" t="inlineStr">
        <is>
          <t>Not a Problem</t>
        </is>
      </c>
      <c r="M201" s="3" t="inlineStr">
        <is>
          <t>C and C++</t>
        </is>
      </c>
      <c r="N201" s="3">
        <f>HYPERLINK("https://klocwork.india.ti.com:443/review/insight-review.html#issuedetails_goto:problemid=2776039,project=EP_PDK_K3,searchquery=taxonomy:'C and C++' build:PDK_KW_BUILD_Feb_19_2023_10_00_AM grouping:off severity:'MISRA Mandatory','MISRA Required','MISRA Advisory',Critical,Error","KW Issue Link")</f>
        <v/>
      </c>
      <c r="O201" s="3" t="inlineStr">
        <is>
          <t>*default*, ENET_LIB</t>
        </is>
      </c>
    </row>
    <row r="202">
      <c r="A202" s="3" t="inlineStr">
        <is>
          <t>UNINIT.STACK.MUST</t>
        </is>
      </c>
      <c r="B202" s="3" t="inlineStr">
        <is>
          <t>This is a FP. All fields of ucastEntry are unconditionally set for ALE table types 4G and 9G.</t>
        </is>
      </c>
      <c r="C202" s="3" t="inlineStr">
        <is>
          <t>/data/adasuser_bangvideoapps02/pdk_jenkin_build/pdk_jenkin_kw_build/workarea/pdk/packages/ti/drv/enet/src/mod/cpsw_ale.c</t>
        </is>
      </c>
      <c r="D202" s="3" t="n">
        <v>2776040</v>
      </c>
      <c r="E202" s="3" t="n">
        <v>3901</v>
      </c>
      <c r="F202" s="3" t="inlineStr">
        <is>
          <t>'ucastEntry.touched' is used uninitialized in this function.</t>
        </is>
      </c>
      <c r="G202" s="3" t="inlineStr">
        <is>
          <t>CpswAle_dumpTable</t>
        </is>
      </c>
      <c r="H202" s="3" t="inlineStr">
        <is>
          <t>unowned</t>
        </is>
      </c>
      <c r="I202" s="3" t="inlineStr">
        <is>
          <t>Critical</t>
        </is>
      </c>
      <c r="J202" s="3" t="n">
        <v>1</v>
      </c>
      <c r="K202" s="3" t="inlineStr">
        <is>
          <t>Existing</t>
        </is>
      </c>
      <c r="L202" s="3" t="inlineStr">
        <is>
          <t>Not a Problem</t>
        </is>
      </c>
      <c r="M202" s="3" t="inlineStr">
        <is>
          <t>C and C++</t>
        </is>
      </c>
      <c r="N202" s="3">
        <f>HYPERLINK("https://klocwork.india.ti.com:443/review/insight-review.html#issuedetails_goto:problemid=2776040,project=EP_PDK_K3,searchquery=taxonomy:'C and C++' build:PDK_KW_BUILD_Feb_19_2023_10_00_AM grouping:off severity:'MISRA Mandatory','MISRA Required','MISRA Advisory',Critical,Error","KW Issue Link")</f>
        <v/>
      </c>
      <c r="O202" s="3" t="inlineStr">
        <is>
          <t>*default*, ENET_LIB</t>
        </is>
      </c>
    </row>
    <row r="203">
      <c r="A203" s="3" t="inlineStr">
        <is>
          <t>UNINIT.STACK.MUST</t>
        </is>
      </c>
      <c r="B203" s="3" t="inlineStr">
        <is>
          <t>This is a FP. All fields of ucastEntry are unconditionally set for ALE table types 4G and 9G.</t>
        </is>
      </c>
      <c r="C203" s="3" t="inlineStr">
        <is>
          <t>/data/adasuser_bangvideoapps02/pdk_jenkin_build/pdk_jenkin_kw_build/workarea/pdk/packages/ti/drv/enet/src/mod/cpsw_ale.c</t>
        </is>
      </c>
      <c r="D203" s="3" t="n">
        <v>2776041</v>
      </c>
      <c r="E203" s="3" t="n">
        <v>3901</v>
      </c>
      <c r="F203" s="3" t="inlineStr">
        <is>
          <t>'ucastEntry.secureEnable' is used uninitialized in this function.</t>
        </is>
      </c>
      <c r="G203" s="3" t="inlineStr">
        <is>
          <t>CpswAle_dumpTable</t>
        </is>
      </c>
      <c r="H203" s="3" t="inlineStr">
        <is>
          <t>unowned</t>
        </is>
      </c>
      <c r="I203" s="3" t="inlineStr">
        <is>
          <t>Critical</t>
        </is>
      </c>
      <c r="J203" s="3" t="n">
        <v>1</v>
      </c>
      <c r="K203" s="3" t="inlineStr">
        <is>
          <t>Existing</t>
        </is>
      </c>
      <c r="L203" s="3" t="inlineStr">
        <is>
          <t>Not a Problem</t>
        </is>
      </c>
      <c r="M203" s="3" t="inlineStr">
        <is>
          <t>C and C++</t>
        </is>
      </c>
      <c r="N203" s="3">
        <f>HYPERLINK("https://klocwork.india.ti.com:443/review/insight-review.html#issuedetails_goto:problemid=2776041,project=EP_PDK_K3,searchquery=taxonomy:'C and C++' build:PDK_KW_BUILD_Feb_19_2023_10_00_AM grouping:off severity:'MISRA Mandatory','MISRA Required','MISRA Advisory',Critical,Error","KW Issue Link")</f>
        <v/>
      </c>
      <c r="O203" s="3" t="inlineStr">
        <is>
          <t>*default*, ENET_LIB</t>
        </is>
      </c>
    </row>
    <row r="204">
      <c r="A204" s="3" t="inlineStr">
        <is>
          <t>UNINIT.STACK.MUST</t>
        </is>
      </c>
      <c r="B204" s="3" t="inlineStr">
        <is>
          <t>This is a FP. All fields of ucastEntry are unconditionally set for ALE table types 4G and 9G.</t>
        </is>
      </c>
      <c r="C204" s="3" t="inlineStr">
        <is>
          <t>/data/adasuser_bangvideoapps02/pdk_jenkin_build/pdk_jenkin_kw_build/workarea/pdk/packages/ti/drv/enet/src/mod/cpsw_ale.c</t>
        </is>
      </c>
      <c r="D204" s="3" t="n">
        <v>2776042</v>
      </c>
      <c r="E204" s="3" t="n">
        <v>3901</v>
      </c>
      <c r="F204" s="3" t="inlineStr">
        <is>
          <t>'ucastEntry.blockEnable' is used uninitialized in this function.</t>
        </is>
      </c>
      <c r="G204" s="3" t="inlineStr">
        <is>
          <t>CpswAle_dumpTable</t>
        </is>
      </c>
      <c r="H204" s="3" t="inlineStr">
        <is>
          <t>unowned</t>
        </is>
      </c>
      <c r="I204" s="3" t="inlineStr">
        <is>
          <t>Critical</t>
        </is>
      </c>
      <c r="J204" s="3" t="n">
        <v>1</v>
      </c>
      <c r="K204" s="3" t="inlineStr">
        <is>
          <t>Existing</t>
        </is>
      </c>
      <c r="L204" s="3" t="inlineStr">
        <is>
          <t>Not a Problem</t>
        </is>
      </c>
      <c r="M204" s="3" t="inlineStr">
        <is>
          <t>C and C++</t>
        </is>
      </c>
      <c r="N204" s="3">
        <f>HYPERLINK("https://klocwork.india.ti.com:443/review/insight-review.html#issuedetails_goto:problemid=2776042,project=EP_PDK_K3,searchquery=taxonomy:'C and C++' build:PDK_KW_BUILD_Feb_19_2023_10_00_AM grouping:off severity:'MISRA Mandatory','MISRA Required','MISRA Advisory',Critical,Error","KW Issue Link")</f>
        <v/>
      </c>
      <c r="O204" s="3" t="inlineStr">
        <is>
          <t>*default*, ENET_LIB</t>
        </is>
      </c>
    </row>
    <row r="205">
      <c r="A205" s="3" t="inlineStr">
        <is>
          <t>UNINIT.STACK.MUST</t>
        </is>
      </c>
      <c r="B205" s="3" t="inlineStr">
        <is>
          <t>This is a FP. All fields of ucastEntry are unconditionally set for ALE table types 4G and 9G.</t>
        </is>
      </c>
      <c r="C205" s="3" t="inlineStr">
        <is>
          <t>/data/adasuser_bangvideoapps02/pdk_jenkin_build/pdk_jenkin_kw_build/workarea/pdk/packages/ti/drv/enet/src/mod/cpsw_ale.c</t>
        </is>
      </c>
      <c r="D205" s="3" t="n">
        <v>2776043</v>
      </c>
      <c r="E205" s="3" t="n">
        <v>3901</v>
      </c>
      <c r="F205" s="3" t="inlineStr">
        <is>
          <t>'ucastEntry.portNumber' is used uninitialized in this function.</t>
        </is>
      </c>
      <c r="G205" s="3" t="inlineStr">
        <is>
          <t>CpswAle_dumpTable</t>
        </is>
      </c>
      <c r="H205" s="3" t="inlineStr">
        <is>
          <t>unowned</t>
        </is>
      </c>
      <c r="I205" s="3" t="inlineStr">
        <is>
          <t>Critical</t>
        </is>
      </c>
      <c r="J205" s="3" t="n">
        <v>1</v>
      </c>
      <c r="K205" s="3" t="inlineStr">
        <is>
          <t>Existing</t>
        </is>
      </c>
      <c r="L205" s="3" t="inlineStr">
        <is>
          <t>Not a Problem</t>
        </is>
      </c>
      <c r="M205" s="3" t="inlineStr">
        <is>
          <t>C and C++</t>
        </is>
      </c>
      <c r="N205" s="3">
        <f>HYPERLINK("https://klocwork.india.ti.com:443/review/insight-review.html#issuedetails_goto:problemid=2776043,project=EP_PDK_K3,searchquery=taxonomy:'C and C++' build:PDK_KW_BUILD_Feb_19_2023_10_00_AM grouping:off severity:'MISRA Mandatory','MISRA Required','MISRA Advisory',Critical,Error","KW Issue Link")</f>
        <v/>
      </c>
      <c r="O205" s="3" t="inlineStr">
        <is>
          <t>*default*, ENET_LIB</t>
        </is>
      </c>
    </row>
    <row r="206">
      <c r="A206" s="3" t="inlineStr">
        <is>
          <t>UNINIT.STACK.MUST</t>
        </is>
      </c>
      <c r="B206" s="3" t="inlineStr">
        <is>
          <t>This is a FP. All fields of ucastEntry are unconditionally set for ALE table types 4G and 9G.</t>
        </is>
      </c>
      <c r="C206" s="3" t="inlineStr">
        <is>
          <t>/data/adasuser_bangvideoapps02/pdk_jenkin_build/pdk_jenkin_kw_build/workarea/pdk/packages/ti/drv/enet/src/mod/cpsw_ale.c</t>
        </is>
      </c>
      <c r="D206" s="3" t="n">
        <v>2776044</v>
      </c>
      <c r="E206" s="3" t="n">
        <v>3901</v>
      </c>
      <c r="F206" s="3" t="inlineStr">
        <is>
          <t>'ucastEntry.trunkFlag' is used uninitialized in this function.</t>
        </is>
      </c>
      <c r="G206" s="3" t="inlineStr">
        <is>
          <t>CpswAle_dumpTable</t>
        </is>
      </c>
      <c r="H206" s="3" t="inlineStr">
        <is>
          <t>unowned</t>
        </is>
      </c>
      <c r="I206" s="3" t="inlineStr">
        <is>
          <t>Critical</t>
        </is>
      </c>
      <c r="J206" s="3" t="n">
        <v>1</v>
      </c>
      <c r="K206" s="3" t="inlineStr">
        <is>
          <t>Existing</t>
        </is>
      </c>
      <c r="L206" s="3" t="inlineStr">
        <is>
          <t>Not a Problem</t>
        </is>
      </c>
      <c r="M206" s="3" t="inlineStr">
        <is>
          <t>C and C++</t>
        </is>
      </c>
      <c r="N206" s="3">
        <f>HYPERLINK("https://klocwork.india.ti.com:443/review/insight-review.html#issuedetails_goto:problemid=2776044,project=EP_PDK_K3,searchquery=taxonomy:'C and C++' build:PDK_KW_BUILD_Feb_19_2023_10_00_AM grouping:off severity:'MISRA Mandatory','MISRA Required','MISRA Advisory',Critical,Error","KW Issue Link")</f>
        <v/>
      </c>
      <c r="O206" s="3" t="inlineStr">
        <is>
          <t>*default*, ENET_LIB</t>
        </is>
      </c>
    </row>
    <row r="207">
      <c r="A207" s="3" t="inlineStr">
        <is>
          <t>UNINIT.STACK.MUST</t>
        </is>
      </c>
      <c r="B207" s="3" t="inlineStr">
        <is>
          <t>This is a FP. All fields of ovlan are set unconditionally by CSL for ALE table types 4G and 9G.</t>
        </is>
      </c>
      <c r="C207" s="3" t="inlineStr">
        <is>
          <t>/data/adasuser_bangvideoapps02/pdk_jenkin_build/pdk_jenkin_kw_build/workarea/pdk/packages/ti/drv/enet/src/mod/cpsw_ale.c</t>
        </is>
      </c>
      <c r="D207" s="3" t="n">
        <v>2776045</v>
      </c>
      <c r="E207" s="3" t="n">
        <v>3935</v>
      </c>
      <c r="F207" s="3" t="inlineStr">
        <is>
          <t>'ovlan.vlanId' is used uninitialized in this function.</t>
        </is>
      </c>
      <c r="G207" s="3" t="inlineStr">
        <is>
          <t>CpswAle_dumpTable</t>
        </is>
      </c>
      <c r="H207" s="3" t="inlineStr">
        <is>
          <t>unowned</t>
        </is>
      </c>
      <c r="I207" s="3" t="inlineStr">
        <is>
          <t>Critical</t>
        </is>
      </c>
      <c r="J207" s="3" t="n">
        <v>1</v>
      </c>
      <c r="K207" s="3" t="inlineStr">
        <is>
          <t>Existing</t>
        </is>
      </c>
      <c r="L207" s="3" t="inlineStr">
        <is>
          <t>Not a Problem</t>
        </is>
      </c>
      <c r="M207" s="3" t="inlineStr">
        <is>
          <t>C and C++</t>
        </is>
      </c>
      <c r="N207" s="3">
        <f>HYPERLINK("https://klocwork.india.ti.com:443/review/insight-review.html#issuedetails_goto:problemid=2776045,project=EP_PDK_K3,searchquery=taxonomy:'C and C++' build:PDK_KW_BUILD_Feb_19_2023_10_00_AM grouping:off severity:'MISRA Mandatory','MISRA Required','MISRA Advisory',Critical,Error","KW Issue Link")</f>
        <v/>
      </c>
      <c r="O207" s="3" t="inlineStr">
        <is>
          <t>*default*, ENET_LIB</t>
        </is>
      </c>
    </row>
    <row r="208">
      <c r="A208" s="3" t="inlineStr">
        <is>
          <t>UNINIT.STACK.MUST</t>
        </is>
      </c>
      <c r="B208" s="3" t="inlineStr">
        <is>
          <t>This is a FP. All fields of ovlan are set unconditionally by CSL for ALE table types 4G and 9G.</t>
        </is>
      </c>
      <c r="C208" s="3" t="inlineStr">
        <is>
          <t>/data/adasuser_bangvideoapps02/pdk_jenkin_build/pdk_jenkin_kw_build/workarea/pdk/packages/ti/drv/enet/src/mod/cpsw_ale.c</t>
        </is>
      </c>
      <c r="D208" s="3" t="n">
        <v>2776046</v>
      </c>
      <c r="E208" s="3" t="n">
        <v>3935</v>
      </c>
      <c r="F208" s="3" t="inlineStr">
        <is>
          <t>'ovlan.vlanMemList' is used uninitialized in this function.</t>
        </is>
      </c>
      <c r="G208" s="3" t="inlineStr">
        <is>
          <t>CpswAle_dumpTable</t>
        </is>
      </c>
      <c r="H208" s="3" t="inlineStr">
        <is>
          <t>unowned</t>
        </is>
      </c>
      <c r="I208" s="3" t="inlineStr">
        <is>
          <t>Critical</t>
        </is>
      </c>
      <c r="J208" s="3" t="n">
        <v>1</v>
      </c>
      <c r="K208" s="3" t="inlineStr">
        <is>
          <t>Existing</t>
        </is>
      </c>
      <c r="L208" s="3" t="inlineStr">
        <is>
          <t>Not a Problem</t>
        </is>
      </c>
      <c r="M208" s="3" t="inlineStr">
        <is>
          <t>C and C++</t>
        </is>
      </c>
      <c r="N208" s="3">
        <f>HYPERLINK("https://klocwork.india.ti.com:443/review/insight-review.html#issuedetails_goto:problemid=2776046,project=EP_PDK_K3,searchquery=taxonomy:'C and C++' build:PDK_KW_BUILD_Feb_19_2023_10_00_AM grouping:off severity:'MISRA Mandatory','MISRA Required','MISRA Advisory',Critical,Error","KW Issue Link")</f>
        <v/>
      </c>
      <c r="O208" s="3" t="inlineStr">
        <is>
          <t>*default*, ENET_LIB</t>
        </is>
      </c>
    </row>
    <row r="209">
      <c r="A209" s="3" t="inlineStr">
        <is>
          <t>UNINIT.STACK.MUST</t>
        </is>
      </c>
      <c r="B209" s="3" t="inlineStr">
        <is>
          <t>This is a FP. All fields of ovlan are set unconditionally by CSL for ALE table types 4G and 9G.</t>
        </is>
      </c>
      <c r="C209" s="3" t="inlineStr">
        <is>
          <t>/data/adasuser_bangvideoapps02/pdk_jenkin_build/pdk_jenkin_kw_build/workarea/pdk/packages/ti/drv/enet/src/mod/cpsw_ale.c</t>
        </is>
      </c>
      <c r="D209" s="3" t="n">
        <v>2776047</v>
      </c>
      <c r="E209" s="3" t="n">
        <v>3935</v>
      </c>
      <c r="F209" s="3" t="inlineStr">
        <is>
          <t>'ovlan.forceUntaggedEgress' is used uninitialized in this function.</t>
        </is>
      </c>
      <c r="G209" s="3" t="inlineStr">
        <is>
          <t>CpswAle_dumpTable</t>
        </is>
      </c>
      <c r="H209" s="3" t="inlineStr">
        <is>
          <t>unowned</t>
        </is>
      </c>
      <c r="I209" s="3" t="inlineStr">
        <is>
          <t>Critical</t>
        </is>
      </c>
      <c r="J209" s="3" t="n">
        <v>1</v>
      </c>
      <c r="K209" s="3" t="inlineStr">
        <is>
          <t>Existing</t>
        </is>
      </c>
      <c r="L209" s="3" t="inlineStr">
        <is>
          <t>Not a Problem</t>
        </is>
      </c>
      <c r="M209" s="3" t="inlineStr">
        <is>
          <t>C and C++</t>
        </is>
      </c>
      <c r="N209" s="3">
        <f>HYPERLINK("https://klocwork.india.ti.com:443/review/insight-review.html#issuedetails_goto:problemid=2776047,project=EP_PDK_K3,searchquery=taxonomy:'C and C++' build:PDK_KW_BUILD_Feb_19_2023_10_00_AM grouping:off severity:'MISRA Mandatory','MISRA Required','MISRA Advisory',Critical,Error","KW Issue Link")</f>
        <v/>
      </c>
      <c r="O209" s="3" t="inlineStr">
        <is>
          <t>*default*, ENET_LIB</t>
        </is>
      </c>
    </row>
    <row r="210">
      <c r="A210" s="3" t="inlineStr">
        <is>
          <t>UNINIT.STACK.MUST</t>
        </is>
      </c>
      <c r="B210" s="3" t="inlineStr">
        <is>
          <t>This is a FP. All fields of vlanEntry are unconditionally set by CSL for ALE table types 4G and 9G.</t>
        </is>
      </c>
      <c r="C210" s="3" t="inlineStr">
        <is>
          <t>/data/adasuser_bangvideoapps02/pdk_jenkin_build/pdk_jenkin_kw_build/workarea/pdk/packages/ti/drv/enet/src/mod/cpsw_ale.c</t>
        </is>
      </c>
      <c r="D210" s="3" t="n">
        <v>2776048</v>
      </c>
      <c r="E210" s="3" t="n">
        <v>3953</v>
      </c>
      <c r="F210" s="3" t="inlineStr">
        <is>
          <t>'vlanEntry.vlanId' is used uninitialized in this function.</t>
        </is>
      </c>
      <c r="G210" s="3" t="inlineStr">
        <is>
          <t>CpswAle_dumpTable</t>
        </is>
      </c>
      <c r="H210" s="3" t="inlineStr">
        <is>
          <t>unowned</t>
        </is>
      </c>
      <c r="I210" s="3" t="inlineStr">
        <is>
          <t>Critical</t>
        </is>
      </c>
      <c r="J210" s="3" t="n">
        <v>1</v>
      </c>
      <c r="K210" s="3" t="inlineStr">
        <is>
          <t>Existing</t>
        </is>
      </c>
      <c r="L210" s="3" t="inlineStr">
        <is>
          <t>Not a Problem</t>
        </is>
      </c>
      <c r="M210" s="3" t="inlineStr">
        <is>
          <t>C and C++</t>
        </is>
      </c>
      <c r="N210" s="3">
        <f>HYPERLINK("https://klocwork.india.ti.com:443/review/insight-review.html#issuedetails_goto:problemid=2776048,project=EP_PDK_K3,searchquery=taxonomy:'C and C++' build:PDK_KW_BUILD_Feb_19_2023_10_00_AM grouping:off severity:'MISRA Mandatory','MISRA Required','MISRA Advisory',Critical,Error","KW Issue Link")</f>
        <v/>
      </c>
      <c r="O210" s="3" t="inlineStr">
        <is>
          <t>*default*, ENET_LIB</t>
        </is>
      </c>
    </row>
    <row r="211">
      <c r="A211" s="3" t="inlineStr">
        <is>
          <t>UNINIT.STACK.MUST</t>
        </is>
      </c>
      <c r="B211" s="3" t="inlineStr">
        <is>
          <t>This is a FP. All fields of vlanEntry are unconditionally set by CSL for ALE table types 4G and 9G.</t>
        </is>
      </c>
      <c r="C211" s="3" t="inlineStr">
        <is>
          <t>/data/adasuser_bangvideoapps02/pdk_jenkin_build/pdk_jenkin_kw_build/workarea/pdk/packages/ti/drv/enet/src/mod/cpsw_ale.c</t>
        </is>
      </c>
      <c r="D211" s="3" t="n">
        <v>2776049</v>
      </c>
      <c r="E211" s="3" t="n">
        <v>3953</v>
      </c>
      <c r="F211" s="3" t="inlineStr">
        <is>
          <t>'vlanEntry.vlanMemList' is used uninitialized in this function.</t>
        </is>
      </c>
      <c r="G211" s="3" t="inlineStr">
        <is>
          <t>CpswAle_dumpTable</t>
        </is>
      </c>
      <c r="H211" s="3" t="inlineStr">
        <is>
          <t>unowned</t>
        </is>
      </c>
      <c r="I211" s="3" t="inlineStr">
        <is>
          <t>Critical</t>
        </is>
      </c>
      <c r="J211" s="3" t="n">
        <v>1</v>
      </c>
      <c r="K211" s="3" t="inlineStr">
        <is>
          <t>Existing</t>
        </is>
      </c>
      <c r="L211" s="3" t="inlineStr">
        <is>
          <t>Not a Problem</t>
        </is>
      </c>
      <c r="M211" s="3" t="inlineStr">
        <is>
          <t>C and C++</t>
        </is>
      </c>
      <c r="N211" s="3">
        <f>HYPERLINK("https://klocwork.india.ti.com:443/review/insight-review.html#issuedetails_goto:problemid=2776049,project=EP_PDK_K3,searchquery=taxonomy:'C and C++' build:PDK_KW_BUILD_Feb_19_2023_10_00_AM grouping:off severity:'MISRA Mandatory','MISRA Required','MISRA Advisory',Critical,Error","KW Issue Link")</f>
        <v/>
      </c>
      <c r="O211" s="3" t="inlineStr">
        <is>
          <t>*default*, ENET_LIB</t>
        </is>
      </c>
    </row>
    <row r="212">
      <c r="A212" s="3" t="inlineStr">
        <is>
          <t>UNINIT.STACK.MUST</t>
        </is>
      </c>
      <c r="B212" s="3" t="inlineStr">
        <is>
          <t>This is a FP. All fields of vlanEntry are unconditionally set by CSL for ALE table types 4G and 9G.</t>
        </is>
      </c>
      <c r="C212" s="3" t="inlineStr">
        <is>
          <t>/data/adasuser_bangvideoapps02/pdk_jenkin_build/pdk_jenkin_kw_build/workarea/pdk/packages/ti/drv/enet/src/mod/cpsw_ale.c</t>
        </is>
      </c>
      <c r="D212" s="3" t="n">
        <v>2776050</v>
      </c>
      <c r="E212" s="3" t="n">
        <v>3953</v>
      </c>
      <c r="F212" s="3" t="inlineStr">
        <is>
          <t>'vlanEntry.forceUntaggedEgress' is used uninitialized in this function.</t>
        </is>
      </c>
      <c r="G212" s="3" t="inlineStr">
        <is>
          <t>CpswAle_dumpTable</t>
        </is>
      </c>
      <c r="H212" s="3" t="inlineStr">
        <is>
          <t>unowned</t>
        </is>
      </c>
      <c r="I212" s="3" t="inlineStr">
        <is>
          <t>Critical</t>
        </is>
      </c>
      <c r="J212" s="3" t="n">
        <v>1</v>
      </c>
      <c r="K212" s="3" t="inlineStr">
        <is>
          <t>Existing</t>
        </is>
      </c>
      <c r="L212" s="3" t="inlineStr">
        <is>
          <t>Not a Problem</t>
        </is>
      </c>
      <c r="M212" s="3" t="inlineStr">
        <is>
          <t>C and C++</t>
        </is>
      </c>
      <c r="N212" s="3">
        <f>HYPERLINK("https://klocwork.india.ti.com:443/review/insight-review.html#issuedetails_goto:problemid=2776050,project=EP_PDK_K3,searchquery=taxonomy:'C and C++' build:PDK_KW_BUILD_Feb_19_2023_10_00_AM grouping:off severity:'MISRA Mandatory','MISRA Required','MISRA Advisory',Critical,Error","KW Issue Link")</f>
        <v/>
      </c>
      <c r="O212" s="3" t="inlineStr">
        <is>
          <t>*default*, ENET_LIB</t>
        </is>
      </c>
    </row>
    <row r="213">
      <c r="A213" s="3" t="inlineStr">
        <is>
          <t>UNINIT.STACK.MUST</t>
        </is>
      </c>
      <c r="B213" s="3" t="inlineStr">
        <is>
          <t>All fields of CSL_CPSW_ALE_ETHERTYPE_ENTRY are set by CSL_CPSW_getAleEthertypeEntry() for ALE table types 4G and 9G.</t>
        </is>
      </c>
      <c r="C213" s="3" t="inlineStr">
        <is>
          <t>/data/adasuser_bangvideoapps02/pdk_jenkin_build/pdk_jenkin_kw_build/workarea/pdk/packages/ti/drv/enet/src/mod/cpsw_ale.c</t>
        </is>
      </c>
      <c r="D213" s="3" t="n">
        <v>2776051</v>
      </c>
      <c r="E213" s="3" t="n">
        <v>3968</v>
      </c>
      <c r="F213" s="3" t="inlineStr">
        <is>
          <t>'etherEntry.ethertype' is used uninitialized in this function.</t>
        </is>
      </c>
      <c r="G213" s="3" t="inlineStr">
        <is>
          <t>CpswAle_dumpTable</t>
        </is>
      </c>
      <c r="H213" s="3" t="inlineStr">
        <is>
          <t>unowned</t>
        </is>
      </c>
      <c r="I213" s="3" t="inlineStr">
        <is>
          <t>Critical</t>
        </is>
      </c>
      <c r="J213" s="3" t="n">
        <v>1</v>
      </c>
      <c r="K213" s="3" t="inlineStr">
        <is>
          <t>Existing</t>
        </is>
      </c>
      <c r="L213" s="3" t="inlineStr">
        <is>
          <t>Not a Problem</t>
        </is>
      </c>
      <c r="M213" s="3" t="inlineStr">
        <is>
          <t>C and C++</t>
        </is>
      </c>
      <c r="N213" s="3">
        <f>HYPERLINK("https://klocwork.india.ti.com:443/review/insight-review.html#issuedetails_goto:problemid=2776051,project=EP_PDK_K3,searchquery=taxonomy:'C and C++' build:PDK_KW_BUILD_Feb_19_2023_10_00_AM grouping:off severity:'MISRA Mandatory','MISRA Required','MISRA Advisory',Critical,Error","KW Issue Link")</f>
        <v/>
      </c>
      <c r="O213" s="3" t="inlineStr">
        <is>
          <t>*default*, ENET_LIB</t>
        </is>
      </c>
    </row>
    <row r="214">
      <c r="A214" s="3" t="inlineStr">
        <is>
          <t>UNINIT.STACK.MUST</t>
        </is>
      </c>
      <c r="B214" s="3" t="inlineStr">
        <is>
          <t>This is a FP. All fields of ipv4Type are unconditionally set by CSL for ALE table types 4G and 9G.</t>
        </is>
      </c>
      <c r="C214" s="3" t="inlineStr">
        <is>
          <t>/data/adasuser_bangvideoapps02/pdk_jenkin_build/pdk_jenkin_kw_build/workarea/pdk/packages/ti/drv/enet/src/mod/cpsw_ale.c</t>
        </is>
      </c>
      <c r="D214" s="3" t="n">
        <v>2776052</v>
      </c>
      <c r="E214" s="3" t="n">
        <v>3977</v>
      </c>
      <c r="F214" s="3" t="inlineStr">
        <is>
          <t>'ipv4Type.numLSBIgnore' is used uninitialized in this function.</t>
        </is>
      </c>
      <c r="G214" s="3" t="inlineStr">
        <is>
          <t>CpswAle_dumpTable</t>
        </is>
      </c>
      <c r="H214" s="3" t="inlineStr">
        <is>
          <t>unowned</t>
        </is>
      </c>
      <c r="I214" s="3" t="inlineStr">
        <is>
          <t>Critical</t>
        </is>
      </c>
      <c r="J214" s="3" t="n">
        <v>1</v>
      </c>
      <c r="K214" s="3" t="inlineStr">
        <is>
          <t>Existing</t>
        </is>
      </c>
      <c r="L214" s="3" t="inlineStr">
        <is>
          <t>Not a Problem</t>
        </is>
      </c>
      <c r="M214" s="3" t="inlineStr">
        <is>
          <t>C and C++</t>
        </is>
      </c>
      <c r="N214" s="3">
        <f>HYPERLINK("https://klocwork.india.ti.com:443/review/insight-review.html#issuedetails_goto:problemid=2776052,project=EP_PDK_K3,searchquery=taxonomy:'C and C++' build:PDK_KW_BUILD_Feb_19_2023_10_00_AM grouping:off severity:'MISRA Mandatory','MISRA Required','MISRA Advisory',Critical,Error","KW Issue Link")</f>
        <v/>
      </c>
      <c r="O214" s="3" t="inlineStr">
        <is>
          <t>*default*, ENET_LIB</t>
        </is>
      </c>
    </row>
    <row r="215">
      <c r="A215" s="3" t="inlineStr">
        <is>
          <t>UNINIT.STACK.MIGHT</t>
        </is>
      </c>
      <c r="B215" s="3" t="inlineStr">
        <is>
          <t>This is a FP. All fields of ipv6Type are unconditionally set by CSL for ALE table types 4G and 9G.</t>
        </is>
      </c>
      <c r="C215" s="3" t="inlineStr">
        <is>
          <t>/data/adasuser_bangvideoapps02/pdk_jenkin_build/pdk_jenkin_kw_build/workarea/pdk/packages/ti/drv/enet/src/mod/cpsw_ale.c</t>
        </is>
      </c>
      <c r="D215" s="3" t="n">
        <v>2776053</v>
      </c>
      <c r="E215" s="3" t="n">
        <v>4002</v>
      </c>
      <c r="F215" s="3" t="inlineStr">
        <is>
          <t>'ipv6Type.numLSBIgnore' might be used uninitialized in this function.</t>
        </is>
      </c>
      <c r="G215" s="3" t="inlineStr">
        <is>
          <t>CpswAle_dumpTable</t>
        </is>
      </c>
      <c r="H215" s="3" t="inlineStr">
        <is>
          <t>unowned</t>
        </is>
      </c>
      <c r="I215" s="3" t="inlineStr">
        <is>
          <t>Critical</t>
        </is>
      </c>
      <c r="J215" s="3" t="n">
        <v>1</v>
      </c>
      <c r="K215" s="3" t="inlineStr">
        <is>
          <t>Existing</t>
        </is>
      </c>
      <c r="L215" s="3" t="inlineStr">
        <is>
          <t>Not a Problem</t>
        </is>
      </c>
      <c r="M215" s="3" t="inlineStr">
        <is>
          <t>C and C++</t>
        </is>
      </c>
      <c r="N215" s="3">
        <f>HYPERLINK("https://klocwork.india.ti.com:443/review/insight-review.html#issuedetails_goto:problemid=2776053,project=EP_PDK_K3,searchquery=taxonomy:'C and C++' build:PDK_KW_BUILD_Feb_19_2023_10_00_AM grouping:off severity:'MISRA Mandatory','MISRA Required','MISRA Advisory',Critical,Error","KW Issue Link")</f>
        <v/>
      </c>
      <c r="O215" s="3" t="inlineStr">
        <is>
          <t>*default*, ENET_LIB</t>
        </is>
      </c>
    </row>
    <row r="216">
      <c r="A216" s="3" t="inlineStr">
        <is>
          <t>UNINIT.STACK.MUST</t>
        </is>
      </c>
      <c r="B216" s="3" t="inlineStr">
        <is>
          <t>All fields of CSL_CPSW_ALE_VLANMCASTADDR_ENTRY are set by CSL_CPSW_getAleVlanMcastAddrEntry() for ALE table types 4G and 9G.</t>
        </is>
      </c>
      <c r="C216" s="3" t="inlineStr">
        <is>
          <t>/data/adasuser_bangvideoapps02/pdk_jenkin_build/pdk_jenkin_kw_build/workarea/pdk/packages/ti/drv/enet/src/mod/cpsw_ale.c</t>
        </is>
      </c>
      <c r="D216" s="3" t="n">
        <v>2776054</v>
      </c>
      <c r="E216" s="3" t="n">
        <v>4042</v>
      </c>
      <c r="F216" s="3" t="inlineStr">
        <is>
          <t>'mcastEntry.vlanId' is used uninitialized in this function.</t>
        </is>
      </c>
      <c r="G216" s="3" t="inlineStr">
        <is>
          <t>CpswAle_dumpTable</t>
        </is>
      </c>
      <c r="H216" s="3" t="inlineStr">
        <is>
          <t>unowned</t>
        </is>
      </c>
      <c r="I216" s="3" t="inlineStr">
        <is>
          <t>Critical</t>
        </is>
      </c>
      <c r="J216" s="3" t="n">
        <v>1</v>
      </c>
      <c r="K216" s="3" t="inlineStr">
        <is>
          <t>Existing</t>
        </is>
      </c>
      <c r="L216" s="3" t="inlineStr">
        <is>
          <t>Not a Problem</t>
        </is>
      </c>
      <c r="M216" s="3" t="inlineStr">
        <is>
          <t>C and C++</t>
        </is>
      </c>
      <c r="N216" s="3">
        <f>HYPERLINK("https://klocwork.india.ti.com:443/review/insight-review.html#issuedetails_goto:problemid=2776054,project=EP_PDK_K3,searchquery=taxonomy:'C and C++' build:PDK_KW_BUILD_Feb_19_2023_10_00_AM grouping:off severity:'MISRA Mandatory','MISRA Required','MISRA Advisory',Critical,Error","KW Issue Link")</f>
        <v/>
      </c>
      <c r="O216" s="3" t="inlineStr">
        <is>
          <t>*default*, ENET_LIB</t>
        </is>
      </c>
    </row>
    <row r="217">
      <c r="A217" s="3" t="inlineStr">
        <is>
          <t>UNINIT.STACK.MUST</t>
        </is>
      </c>
      <c r="B217" s="3" t="inlineStr">
        <is>
          <t>All fields of mcastEntry are unconditionally set for ALE table types 4G and 9G.</t>
        </is>
      </c>
      <c r="C217" s="3" t="inlineStr">
        <is>
          <t>/data/adasuser_bangvideoapps02/pdk_jenkin_build/pdk_jenkin_kw_build/workarea/pdk/packages/ti/drv/enet/src/mod/cpsw_ale.c</t>
        </is>
      </c>
      <c r="D217" s="3" t="n">
        <v>2776055</v>
      </c>
      <c r="E217" s="3" t="n">
        <v>4042</v>
      </c>
      <c r="F217" s="3" t="inlineStr">
        <is>
          <t>'mcastEntry.mcastFwdState' is used uninitialized in this function.</t>
        </is>
      </c>
      <c r="G217" s="3" t="inlineStr">
        <is>
          <t>CpswAle_dumpTable</t>
        </is>
      </c>
      <c r="H217" s="3" t="inlineStr">
        <is>
          <t>unowned</t>
        </is>
      </c>
      <c r="I217" s="3" t="inlineStr">
        <is>
          <t>Critical</t>
        </is>
      </c>
      <c r="J217" s="3" t="n">
        <v>1</v>
      </c>
      <c r="K217" s="3" t="inlineStr">
        <is>
          <t>Existing</t>
        </is>
      </c>
      <c r="L217" s="3" t="inlineStr">
        <is>
          <t>Not a Problem</t>
        </is>
      </c>
      <c r="M217" s="3" t="inlineStr">
        <is>
          <t>C and C++</t>
        </is>
      </c>
      <c r="N217" s="3">
        <f>HYPERLINK("https://klocwork.india.ti.com:443/review/insight-review.html#issuedetails_goto:problemid=2776055,project=EP_PDK_K3,searchquery=taxonomy:'C and C++' build:PDK_KW_BUILD_Feb_19_2023_10_00_AM grouping:off severity:'MISRA Mandatory','MISRA Required','MISRA Advisory',Critical,Error","KW Issue Link")</f>
        <v/>
      </c>
      <c r="O217" s="3" t="inlineStr">
        <is>
          <t>*default*, ENET_LIB</t>
        </is>
      </c>
    </row>
    <row r="218">
      <c r="A218" s="3" t="inlineStr">
        <is>
          <t>UNINIT.STACK.MUST</t>
        </is>
      </c>
      <c r="B218" s="3" t="inlineStr">
        <is>
          <t>All fields of mcastEntry are unconditionally set for ALE table types 4G and 9G.</t>
        </is>
      </c>
      <c r="C218" s="3" t="inlineStr">
        <is>
          <t>/data/adasuser_bangvideoapps02/pdk_jenkin_build/pdk_jenkin_kw_build/workarea/pdk/packages/ti/drv/enet/src/mod/cpsw_ale.c</t>
        </is>
      </c>
      <c r="D218" s="3" t="n">
        <v>2776056</v>
      </c>
      <c r="E218" s="3" t="n">
        <v>4042</v>
      </c>
      <c r="F218" s="3" t="inlineStr">
        <is>
          <t>'mcastEntry.superEnable' is used uninitialized in this function.</t>
        </is>
      </c>
      <c r="G218" s="3" t="inlineStr">
        <is>
          <t>CpswAle_dumpTable</t>
        </is>
      </c>
      <c r="H218" s="3" t="inlineStr">
        <is>
          <t>unowned</t>
        </is>
      </c>
      <c r="I218" s="3" t="inlineStr">
        <is>
          <t>Critical</t>
        </is>
      </c>
      <c r="J218" s="3" t="n">
        <v>1</v>
      </c>
      <c r="K218" s="3" t="inlineStr">
        <is>
          <t>Existing</t>
        </is>
      </c>
      <c r="L218" s="3" t="inlineStr">
        <is>
          <t>Not a Problem</t>
        </is>
      </c>
      <c r="M218" s="3" t="inlineStr">
        <is>
          <t>C and C++</t>
        </is>
      </c>
      <c r="N218" s="3">
        <f>HYPERLINK("https://klocwork.india.ti.com:443/review/insight-review.html#issuedetails_goto:problemid=2776056,project=EP_PDK_K3,searchquery=taxonomy:'C and C++' build:PDK_KW_BUILD_Feb_19_2023_10_00_AM grouping:off severity:'MISRA Mandatory','MISRA Required','MISRA Advisory',Critical,Error","KW Issue Link")</f>
        <v/>
      </c>
      <c r="O218" s="3" t="inlineStr">
        <is>
          <t>*default*, ENET_LIB</t>
        </is>
      </c>
    </row>
    <row r="219">
      <c r="A219" s="3" t="inlineStr">
        <is>
          <t>UNINIT.STACK.MUST</t>
        </is>
      </c>
      <c r="B219" s="3" t="inlineStr"/>
      <c r="C219" s="3" t="inlineStr">
        <is>
          <t>/data/adasuser_bangvideoapps02/pdk_jenkin_build/pdk_jenkin_kw_build/workarea/pdk/packages/ti/drv/enet/src/mod/cpsw_ale.c</t>
        </is>
      </c>
      <c r="D219" s="3" t="n">
        <v>2776057</v>
      </c>
      <c r="E219" s="3" t="n">
        <v>4042</v>
      </c>
      <c r="F219" s="3" t="inlineStr">
        <is>
          <t>'mcastEntry.portMask' is used uninitialized in this function.</t>
        </is>
      </c>
      <c r="G219" s="3" t="inlineStr">
        <is>
          <t>CpswAle_dumpTable</t>
        </is>
      </c>
      <c r="H219" s="3" t="inlineStr">
        <is>
          <t>a0272583</t>
        </is>
      </c>
      <c r="I219" s="3" t="inlineStr">
        <is>
          <t>Critical</t>
        </is>
      </c>
      <c r="J219" s="3" t="n">
        <v>1</v>
      </c>
      <c r="K219" s="3" t="inlineStr">
        <is>
          <t>Existing</t>
        </is>
      </c>
      <c r="L219" s="3" t="inlineStr">
        <is>
          <t>Not a Problem</t>
        </is>
      </c>
      <c r="M219" s="3" t="inlineStr">
        <is>
          <t>C and C++</t>
        </is>
      </c>
      <c r="N219" s="3">
        <f>HYPERLINK("https://klocwork.india.ti.com:443/review/insight-review.html#issuedetails_goto:problemid=2776057,project=EP_PDK_K3,searchquery=taxonomy:'C and C++' build:PDK_KW_BUILD_Feb_19_2023_10_00_AM grouping:off severity:'MISRA Mandatory','MISRA Required','MISRA Advisory',Critical,Error","KW Issue Link")</f>
        <v/>
      </c>
      <c r="O219" s="3" t="inlineStr">
        <is>
          <t>*default*, ENET_LIB</t>
        </is>
      </c>
    </row>
    <row r="220">
      <c r="A220" s="3" t="inlineStr">
        <is>
          <t>UNINIT.STACK.MUST</t>
        </is>
      </c>
      <c r="B220" s="3" t="inlineStr">
        <is>
          <t>All fields of mcastEntry are unconditionally set for ALE table types 4G and 9G.</t>
        </is>
      </c>
      <c r="C220" s="3" t="inlineStr">
        <is>
          <t>/data/adasuser_bangvideoapps02/pdk_jenkin_build/pdk_jenkin_kw_build/workarea/pdk/packages/ti/drv/enet/src/mod/cpsw_ale.c</t>
        </is>
      </c>
      <c r="D220" s="3" t="n">
        <v>2776058</v>
      </c>
      <c r="E220" s="3" t="n">
        <v>4042</v>
      </c>
      <c r="F220" s="3" t="inlineStr">
        <is>
          <t>'mcastEntry.ignMBits' is used uninitialized in this function.</t>
        </is>
      </c>
      <c r="G220" s="3" t="inlineStr">
        <is>
          <t>CpswAle_dumpTable</t>
        </is>
      </c>
      <c r="H220" s="3" t="inlineStr">
        <is>
          <t>unowned</t>
        </is>
      </c>
      <c r="I220" s="3" t="inlineStr">
        <is>
          <t>Critical</t>
        </is>
      </c>
      <c r="J220" s="3" t="n">
        <v>1</v>
      </c>
      <c r="K220" s="3" t="inlineStr">
        <is>
          <t>Existing</t>
        </is>
      </c>
      <c r="L220" s="3" t="inlineStr">
        <is>
          <t>Not a Problem</t>
        </is>
      </c>
      <c r="M220" s="3" t="inlineStr">
        <is>
          <t>C and C++</t>
        </is>
      </c>
      <c r="N220" s="3">
        <f>HYPERLINK("https://klocwork.india.ti.com:443/review/insight-review.html#issuedetails_goto:problemid=2776058,project=EP_PDK_K3,searchquery=taxonomy:'C and C++' build:PDK_KW_BUILD_Feb_19_2023_10_00_AM grouping:off severity:'MISRA Mandatory','MISRA Required','MISRA Advisory',Critical,Error","KW Issue Link")</f>
        <v/>
      </c>
      <c r="O220" s="3" t="inlineStr">
        <is>
          <t>*default*, ENET_LIB</t>
        </is>
      </c>
    </row>
    <row r="221">
      <c r="A221" s="3" t="inlineStr">
        <is>
          <t>UNINIT.STACK.MUST</t>
        </is>
      </c>
      <c r="B221" s="3" t="inlineStr">
        <is>
          <t>This is a FP. vlanId is unconditionally set by CSL_CPSW_getAleVlanUnicastAddrEntry() for ALE table types 4G and 9G.</t>
        </is>
      </c>
      <c r="C221" s="3" t="inlineStr">
        <is>
          <t>/data/adasuser_bangvideoapps02/pdk_jenkin_build/pdk_jenkin_kw_build/workarea/pdk/packages/ti/drv/enet/src/mod/cpsw_ale.c</t>
        </is>
      </c>
      <c r="D221" s="3" t="n">
        <v>2776059</v>
      </c>
      <c r="E221" s="3" t="n">
        <v>4061</v>
      </c>
      <c r="F221" s="3" t="inlineStr">
        <is>
          <t>'ucastEntry.vlanId' is used uninitialized in this function.</t>
        </is>
      </c>
      <c r="G221" s="3" t="inlineStr">
        <is>
          <t>CpswAle_dumpTable</t>
        </is>
      </c>
      <c r="H221" s="3" t="inlineStr">
        <is>
          <t>unowned</t>
        </is>
      </c>
      <c r="I221" s="3" t="inlineStr">
        <is>
          <t>Critical</t>
        </is>
      </c>
      <c r="J221" s="3" t="n">
        <v>1</v>
      </c>
      <c r="K221" s="3" t="inlineStr">
        <is>
          <t>Existing</t>
        </is>
      </c>
      <c r="L221" s="3" t="inlineStr">
        <is>
          <t>Not a Problem</t>
        </is>
      </c>
      <c r="M221" s="3" t="inlineStr">
        <is>
          <t>C and C++</t>
        </is>
      </c>
      <c r="N221" s="3">
        <f>HYPERLINK("https://klocwork.india.ti.com:443/review/insight-review.html#issuedetails_goto:problemid=2776059,project=EP_PDK_K3,searchquery=taxonomy:'C and C++' build:PDK_KW_BUILD_Feb_19_2023_10_00_AM grouping:off severity:'MISRA Mandatory','MISRA Required','MISRA Advisory',Critical,Error","KW Issue Link")</f>
        <v/>
      </c>
      <c r="O221" s="3" t="inlineStr">
        <is>
          <t>*default*, ENET_LIB</t>
        </is>
      </c>
    </row>
    <row r="222">
      <c r="A222" s="3" t="inlineStr">
        <is>
          <t>UNINIT.STACK.MUST</t>
        </is>
      </c>
      <c r="B222" s="3" t="inlineStr">
        <is>
          <t>This is a FP. All fields of ucastEntry are unconditionally set for ALE table types 4G and 9G.</t>
        </is>
      </c>
      <c r="C222" s="3" t="inlineStr">
        <is>
          <t>/data/adasuser_bangvideoapps02/pdk_jenkin_build/pdk_jenkin_kw_build/workarea/pdk/packages/ti/drv/enet/src/mod/cpsw_ale.c</t>
        </is>
      </c>
      <c r="D222" s="3" t="n">
        <v>2776060</v>
      </c>
      <c r="E222" s="3" t="n">
        <v>4061</v>
      </c>
      <c r="F222" s="3" t="inlineStr">
        <is>
          <t>'ucastEntry.ageable' is used uninitialized in this function.</t>
        </is>
      </c>
      <c r="G222" s="3" t="inlineStr">
        <is>
          <t>CpswAle_dumpTable</t>
        </is>
      </c>
      <c r="H222" s="3" t="inlineStr">
        <is>
          <t>unowned</t>
        </is>
      </c>
      <c r="I222" s="3" t="inlineStr">
        <is>
          <t>Critical</t>
        </is>
      </c>
      <c r="J222" s="3" t="n">
        <v>1</v>
      </c>
      <c r="K222" s="3" t="inlineStr">
        <is>
          <t>Existing</t>
        </is>
      </c>
      <c r="L222" s="3" t="inlineStr">
        <is>
          <t>Not a Problem</t>
        </is>
      </c>
      <c r="M222" s="3" t="inlineStr">
        <is>
          <t>C and C++</t>
        </is>
      </c>
      <c r="N222" s="3">
        <f>HYPERLINK("https://klocwork.india.ti.com:443/review/insight-review.html#issuedetails_goto:problemid=2776060,project=EP_PDK_K3,searchquery=taxonomy:'C and C++' build:PDK_KW_BUILD_Feb_19_2023_10_00_AM grouping:off severity:'MISRA Mandatory','MISRA Required','MISRA Advisory',Critical,Error","KW Issue Link")</f>
        <v/>
      </c>
      <c r="O222" s="3" t="inlineStr">
        <is>
          <t>*default*, ENET_LIB</t>
        </is>
      </c>
    </row>
    <row r="223">
      <c r="A223" s="3" t="inlineStr">
        <is>
          <t>UNINIT.STACK.MUST</t>
        </is>
      </c>
      <c r="B223" s="3" t="inlineStr">
        <is>
          <t>This is a FP. All fields of ucastEntry are unconditionally set for ALE table types 4G and 9G.</t>
        </is>
      </c>
      <c r="C223" s="3" t="inlineStr">
        <is>
          <t>/data/adasuser_bangvideoapps02/pdk_jenkin_build/pdk_jenkin_kw_build/workarea/pdk/packages/ti/drv/enet/src/mod/cpsw_ale.c</t>
        </is>
      </c>
      <c r="D223" s="3" t="n">
        <v>2776061</v>
      </c>
      <c r="E223" s="3" t="n">
        <v>4061</v>
      </c>
      <c r="F223" s="3" t="inlineStr">
        <is>
          <t>'ucastEntry.touched' is used uninitialized in this function.</t>
        </is>
      </c>
      <c r="G223" s="3" t="inlineStr">
        <is>
          <t>CpswAle_dumpTable</t>
        </is>
      </c>
      <c r="H223" s="3" t="inlineStr">
        <is>
          <t>unowned</t>
        </is>
      </c>
      <c r="I223" s="3" t="inlineStr">
        <is>
          <t>Critical</t>
        </is>
      </c>
      <c r="J223" s="3" t="n">
        <v>1</v>
      </c>
      <c r="K223" s="3" t="inlineStr">
        <is>
          <t>Existing</t>
        </is>
      </c>
      <c r="L223" s="3" t="inlineStr">
        <is>
          <t>Not a Problem</t>
        </is>
      </c>
      <c r="M223" s="3" t="inlineStr">
        <is>
          <t>C and C++</t>
        </is>
      </c>
      <c r="N223" s="3">
        <f>HYPERLINK("https://klocwork.india.ti.com:443/review/insight-review.html#issuedetails_goto:problemid=2776061,project=EP_PDK_K3,searchquery=taxonomy:'C and C++' build:PDK_KW_BUILD_Feb_19_2023_10_00_AM grouping:off severity:'MISRA Mandatory','MISRA Required','MISRA Advisory',Critical,Error","KW Issue Link")</f>
        <v/>
      </c>
      <c r="O223" s="3" t="inlineStr">
        <is>
          <t>*default*, ENET_LIB</t>
        </is>
      </c>
    </row>
    <row r="224">
      <c r="A224" s="3" t="inlineStr">
        <is>
          <t>UNINIT.STACK.MUST</t>
        </is>
      </c>
      <c r="B224" s="3" t="inlineStr">
        <is>
          <t>This is a FP. All fields of ucastEntry are unconditionally set for ALE table types 4G and 9G.</t>
        </is>
      </c>
      <c r="C224" s="3" t="inlineStr">
        <is>
          <t>/data/adasuser_bangvideoapps02/pdk_jenkin_build/pdk_jenkin_kw_build/workarea/pdk/packages/ti/drv/enet/src/mod/cpsw_ale.c</t>
        </is>
      </c>
      <c r="D224" s="3" t="n">
        <v>2776062</v>
      </c>
      <c r="E224" s="3" t="n">
        <v>4061</v>
      </c>
      <c r="F224" s="3" t="inlineStr">
        <is>
          <t>'ucastEntry.secureEnable' is used uninitialized in this function.</t>
        </is>
      </c>
      <c r="G224" s="3" t="inlineStr">
        <is>
          <t>CpswAle_dumpTable</t>
        </is>
      </c>
      <c r="H224" s="3" t="inlineStr">
        <is>
          <t>unowned</t>
        </is>
      </c>
      <c r="I224" s="3" t="inlineStr">
        <is>
          <t>Critical</t>
        </is>
      </c>
      <c r="J224" s="3" t="n">
        <v>1</v>
      </c>
      <c r="K224" s="3" t="inlineStr">
        <is>
          <t>Existing</t>
        </is>
      </c>
      <c r="L224" s="3" t="inlineStr">
        <is>
          <t>Not a Problem</t>
        </is>
      </c>
      <c r="M224" s="3" t="inlineStr">
        <is>
          <t>C and C++</t>
        </is>
      </c>
      <c r="N224" s="3">
        <f>HYPERLINK("https://klocwork.india.ti.com:443/review/insight-review.html#issuedetails_goto:problemid=2776062,project=EP_PDK_K3,searchquery=taxonomy:'C and C++' build:PDK_KW_BUILD_Feb_19_2023_10_00_AM grouping:off severity:'MISRA Mandatory','MISRA Required','MISRA Advisory',Critical,Error","KW Issue Link")</f>
        <v/>
      </c>
      <c r="O224" s="3" t="inlineStr">
        <is>
          <t>*default*, ENET_LIB</t>
        </is>
      </c>
    </row>
    <row r="225">
      <c r="A225" s="3" t="inlineStr">
        <is>
          <t>UNINIT.STACK.MUST</t>
        </is>
      </c>
      <c r="B225" s="3" t="inlineStr">
        <is>
          <t>This is a FP. All fields of ucastEntry are unconditionally set for ALE table types 4G and 9G.</t>
        </is>
      </c>
      <c r="C225" s="3" t="inlineStr">
        <is>
          <t>/data/adasuser_bangvideoapps02/pdk_jenkin_build/pdk_jenkin_kw_build/workarea/pdk/packages/ti/drv/enet/src/mod/cpsw_ale.c</t>
        </is>
      </c>
      <c r="D225" s="3" t="n">
        <v>2776063</v>
      </c>
      <c r="E225" s="3" t="n">
        <v>4061</v>
      </c>
      <c r="F225" s="3" t="inlineStr">
        <is>
          <t>'ucastEntry.blockEnable' is used uninitialized in this function.</t>
        </is>
      </c>
      <c r="G225" s="3" t="inlineStr">
        <is>
          <t>CpswAle_dumpTable</t>
        </is>
      </c>
      <c r="H225" s="3" t="inlineStr">
        <is>
          <t>unowned</t>
        </is>
      </c>
      <c r="I225" s="3" t="inlineStr">
        <is>
          <t>Critical</t>
        </is>
      </c>
      <c r="J225" s="3" t="n">
        <v>1</v>
      </c>
      <c r="K225" s="3" t="inlineStr">
        <is>
          <t>Existing</t>
        </is>
      </c>
      <c r="L225" s="3" t="inlineStr">
        <is>
          <t>Not a Problem</t>
        </is>
      </c>
      <c r="M225" s="3" t="inlineStr">
        <is>
          <t>C and C++</t>
        </is>
      </c>
      <c r="N225" s="3">
        <f>HYPERLINK("https://klocwork.india.ti.com:443/review/insight-review.html#issuedetails_goto:problemid=2776063,project=EP_PDK_K3,searchquery=taxonomy:'C and C++' build:PDK_KW_BUILD_Feb_19_2023_10_00_AM grouping:off severity:'MISRA Mandatory','MISRA Required','MISRA Advisory',Critical,Error","KW Issue Link")</f>
        <v/>
      </c>
      <c r="O225" s="3" t="inlineStr">
        <is>
          <t>*default*, ENET_LIB</t>
        </is>
      </c>
    </row>
    <row r="226">
      <c r="A226" s="3" t="inlineStr">
        <is>
          <t>UNINIT.STACK.MUST</t>
        </is>
      </c>
      <c r="B226" s="3" t="inlineStr">
        <is>
          <t>This is a FP. All fields of ucastEntry are unconditionally set for ALE table types 4G and 9G.</t>
        </is>
      </c>
      <c r="C226" s="3" t="inlineStr">
        <is>
          <t>/data/adasuser_bangvideoapps02/pdk_jenkin_build/pdk_jenkin_kw_build/workarea/pdk/packages/ti/drv/enet/src/mod/cpsw_ale.c</t>
        </is>
      </c>
      <c r="D226" s="3" t="n">
        <v>2776064</v>
      </c>
      <c r="E226" s="3" t="n">
        <v>4061</v>
      </c>
      <c r="F226" s="3" t="inlineStr">
        <is>
          <t>'ucastEntry.portNumber' is used uninitialized in this function.</t>
        </is>
      </c>
      <c r="G226" s="3" t="inlineStr">
        <is>
          <t>CpswAle_dumpTable</t>
        </is>
      </c>
      <c r="H226" s="3" t="inlineStr">
        <is>
          <t>unowned</t>
        </is>
      </c>
      <c r="I226" s="3" t="inlineStr">
        <is>
          <t>Critical</t>
        </is>
      </c>
      <c r="J226" s="3" t="n">
        <v>1</v>
      </c>
      <c r="K226" s="3" t="inlineStr">
        <is>
          <t>Existing</t>
        </is>
      </c>
      <c r="L226" s="3" t="inlineStr">
        <is>
          <t>Not a Problem</t>
        </is>
      </c>
      <c r="M226" s="3" t="inlineStr">
        <is>
          <t>C and C++</t>
        </is>
      </c>
      <c r="N226" s="3">
        <f>HYPERLINK("https://klocwork.india.ti.com:443/review/insight-review.html#issuedetails_goto:problemid=2776064,project=EP_PDK_K3,searchquery=taxonomy:'C and C++' build:PDK_KW_BUILD_Feb_19_2023_10_00_AM grouping:off severity:'MISRA Mandatory','MISRA Required','MISRA Advisory',Critical,Error","KW Issue Link")</f>
        <v/>
      </c>
      <c r="O226" s="3" t="inlineStr">
        <is>
          <t>*default*, ENET_LIB</t>
        </is>
      </c>
    </row>
    <row r="227">
      <c r="A227" s="3" t="inlineStr">
        <is>
          <t>UNINIT.STACK.MUST</t>
        </is>
      </c>
      <c r="B227" s="3" t="inlineStr">
        <is>
          <t>This is a FP. All fields of ucastEntry are unconditionally set for ALE table types 4G and 9G.</t>
        </is>
      </c>
      <c r="C227" s="3" t="inlineStr">
        <is>
          <t>/data/adasuser_bangvideoapps02/pdk_jenkin_build/pdk_jenkin_kw_build/workarea/pdk/packages/ti/drv/enet/src/mod/cpsw_ale.c</t>
        </is>
      </c>
      <c r="D227" s="3" t="n">
        <v>2776065</v>
      </c>
      <c r="E227" s="3" t="n">
        <v>4061</v>
      </c>
      <c r="F227" s="3" t="inlineStr">
        <is>
          <t>'ucastEntry.trunkFlag' is used uninitialized in this function.</t>
        </is>
      </c>
      <c r="G227" s="3" t="inlineStr">
        <is>
          <t>CpswAle_dumpTable</t>
        </is>
      </c>
      <c r="H227" s="3" t="inlineStr">
        <is>
          <t>unowned</t>
        </is>
      </c>
      <c r="I227" s="3" t="inlineStr">
        <is>
          <t>Critical</t>
        </is>
      </c>
      <c r="J227" s="3" t="n">
        <v>1</v>
      </c>
      <c r="K227" s="3" t="inlineStr">
        <is>
          <t>Existing</t>
        </is>
      </c>
      <c r="L227" s="3" t="inlineStr">
        <is>
          <t>Not a Problem</t>
        </is>
      </c>
      <c r="M227" s="3" t="inlineStr">
        <is>
          <t>C and C++</t>
        </is>
      </c>
      <c r="N227" s="3">
        <f>HYPERLINK("https://klocwork.india.ti.com:443/review/insight-review.html#issuedetails_goto:problemid=2776065,project=EP_PDK_K3,searchquery=taxonomy:'C and C++' build:PDK_KW_BUILD_Feb_19_2023_10_00_AM grouping:off severity:'MISRA Mandatory','MISRA Required','MISRA Advisory',Critical,Error","KW Issue Link")</f>
        <v/>
      </c>
      <c r="O227" s="3" t="inlineStr">
        <is>
          <t>*default*, ENET_LIB</t>
        </is>
      </c>
    </row>
    <row r="228">
      <c r="A228" s="3" t="inlineStr">
        <is>
          <t>UNINIT.STACK.MIGHT</t>
        </is>
      </c>
      <c r="B228" s="3" t="inlineStr">
        <is>
          <t>All fields of CSL_CPSW_ALE_ETHERTYPE_ENTRY are set by CSL_CPSW_getAleEthertypeEntry() for  ALE table types 4G and 9G.</t>
        </is>
      </c>
      <c r="C228" s="3" t="inlineStr">
        <is>
          <t>/data/adasuser_bangvideoapps02/pdk_jenkin_build/pdk_jenkin_kw_build/workarea/pdk/packages/ti/drv/enet/src/mod/cpsw_ale.c</t>
        </is>
      </c>
      <c r="D228" s="3" t="n">
        <v>2776069</v>
      </c>
      <c r="E228" s="3" t="n">
        <v>4541</v>
      </c>
      <c r="F228" s="3" t="inlineStr">
        <is>
          <t>'etherEntry.ethertype' might be used uninitialized in this function.</t>
        </is>
      </c>
      <c r="G228" s="3" t="inlineStr">
        <is>
          <t>CpswAle_findEtherType</t>
        </is>
      </c>
      <c r="H228" s="3" t="inlineStr">
        <is>
          <t>unowned</t>
        </is>
      </c>
      <c r="I228" s="3" t="inlineStr">
        <is>
          <t>Critical</t>
        </is>
      </c>
      <c r="J228" s="3" t="n">
        <v>1</v>
      </c>
      <c r="K228" s="3" t="inlineStr">
        <is>
          <t>Existing</t>
        </is>
      </c>
      <c r="L228" s="3" t="inlineStr">
        <is>
          <t>Not a Problem</t>
        </is>
      </c>
      <c r="M228" s="3" t="inlineStr">
        <is>
          <t>C and C++</t>
        </is>
      </c>
      <c r="N228" s="3">
        <f>HYPERLINK("https://klocwork.india.ti.com:443/review/insight-review.html#issuedetails_goto:problemid=2776069,project=EP_PDK_K3,searchquery=taxonomy:'C and C++' build:PDK_KW_BUILD_Feb_19_2023_10_00_AM grouping:off severity:'MISRA Mandatory','MISRA Required','MISRA Advisory',Critical,Error","KW Issue Link")</f>
        <v/>
      </c>
      <c r="O228" s="3" t="inlineStr">
        <is>
          <t>*default*, ENET_LIB</t>
        </is>
      </c>
    </row>
    <row r="229">
      <c r="A229" s="3" t="inlineStr">
        <is>
          <t>UNINIT.STACK.MUST</t>
        </is>
      </c>
      <c r="B229" s="3" t="inlineStr">
        <is>
          <t>This is a FP.
disableMacPortDefaultThread is set by CSL_CPSW_getAlePolicerControlReg().</t>
        </is>
      </c>
      <c r="C229" s="3" t="inlineStr">
        <is>
          <t>/data/adasuser_bangvideoapps02/pdk_jenkin_build/pdk_jenkin_kw_build/workarea/pdk/packages/ti/drv/enet/src/mod/cpsw_ale.c</t>
        </is>
      </c>
      <c r="D229" s="3" t="n">
        <v>2776075</v>
      </c>
      <c r="E229" s="3" t="n">
        <v>5096</v>
      </c>
      <c r="F229" s="3" t="inlineStr">
        <is>
          <t>'policerControl.disableMacPortDefaultThread' is used uninitialized in this function.</t>
        </is>
      </c>
      <c r="G229" s="3" t="inlineStr">
        <is>
          <t>CpswAle_getPolicerDefaultThreadConfig</t>
        </is>
      </c>
      <c r="H229" s="3" t="inlineStr">
        <is>
          <t>unowned</t>
        </is>
      </c>
      <c r="I229" s="3" t="inlineStr">
        <is>
          <t>Critical</t>
        </is>
      </c>
      <c r="J229" s="3" t="n">
        <v>1</v>
      </c>
      <c r="K229" s="3" t="inlineStr">
        <is>
          <t>Existing</t>
        </is>
      </c>
      <c r="L229" s="3" t="inlineStr">
        <is>
          <t>Not a Problem</t>
        </is>
      </c>
      <c r="M229" s="3" t="inlineStr">
        <is>
          <t>C and C++</t>
        </is>
      </c>
      <c r="N229" s="3">
        <f>HYPERLINK("https://klocwork.india.ti.com:443/review/insight-review.html#issuedetails_goto:problemid=2776075,project=EP_PDK_K3,searchquery=taxonomy:'C and C++' build:PDK_KW_BUILD_Feb_19_2023_10_00_AM grouping:off severity:'MISRA Mandatory','MISRA Required','MISRA Advisory',Critical,Error","KW Issue Link")</f>
        <v/>
      </c>
      <c r="O229" s="3" t="inlineStr">
        <is>
          <t>*default*, ENET_LIB</t>
        </is>
      </c>
    </row>
    <row r="230">
      <c r="A230" s="3" t="inlineStr">
        <is>
          <t>UNINIT.STACK.MUST</t>
        </is>
      </c>
      <c r="B230" s="3" t="inlineStr">
        <is>
          <t>This is a FP.
priorityOrEn is set by CSL_CPSW_getAlePolicerControlReg().</t>
        </is>
      </c>
      <c r="C230" s="3" t="inlineStr">
        <is>
          <t>/data/adasuser_bangvideoapps02/pdk_jenkin_build/pdk_jenkin_kw_build/workarea/pdk/packages/ti/drv/enet/src/mod/cpsw_ale.c</t>
        </is>
      </c>
      <c r="D230" s="3" t="n">
        <v>2776076</v>
      </c>
      <c r="E230" s="3" t="n">
        <v>5097</v>
      </c>
      <c r="F230" s="3" t="inlineStr">
        <is>
          <t>'policerControl.enablePriorityOR' is used uninitialized in this function.</t>
        </is>
      </c>
      <c r="G230" s="3" t="inlineStr">
        <is>
          <t>CpswAle_getPolicerDefaultThreadConfig</t>
        </is>
      </c>
      <c r="H230" s="3" t="inlineStr">
        <is>
          <t>unowned</t>
        </is>
      </c>
      <c r="I230" s="3" t="inlineStr">
        <is>
          <t>Critical</t>
        </is>
      </c>
      <c r="J230" s="3" t="n">
        <v>1</v>
      </c>
      <c r="K230" s="3" t="inlineStr">
        <is>
          <t>Existing</t>
        </is>
      </c>
      <c r="L230" s="3" t="inlineStr">
        <is>
          <t>Not a Problem</t>
        </is>
      </c>
      <c r="M230" s="3" t="inlineStr">
        <is>
          <t>C and C++</t>
        </is>
      </c>
      <c r="N230" s="3">
        <f>HYPERLINK("https://klocwork.india.ti.com:443/review/insight-review.html#issuedetails_goto:problemid=2776076,project=EP_PDK_K3,searchquery=taxonomy:'C and C++' build:PDK_KW_BUILD_Feb_19_2023_10_00_AM grouping:off severity:'MISRA Mandatory','MISRA Required','MISRA Advisory',Critical,Error","KW Issue Link")</f>
        <v/>
      </c>
      <c r="O230" s="3" t="inlineStr">
        <is>
          <t>*default*, ENET_LIB</t>
        </is>
      </c>
    </row>
    <row r="231">
      <c r="A231" s="3" t="inlineStr">
        <is>
          <t>UNINIT.STACK.MUST</t>
        </is>
      </c>
      <c r="B231" s="3" t="inlineStr">
        <is>
          <t>This is a FP. All fields of CSL_CPSW_ALE_POLICER_GLOB_CONFIG are set by CSL_CPSW_getAlePolicerGlobConfig().</t>
        </is>
      </c>
      <c r="C231" s="3" t="inlineStr">
        <is>
          <t>/data/adasuser_bangvideoapps02/pdk_jenkin_build/pdk_jenkin_kw_build/workarea/pdk/packages/ti/drv/enet/src/mod/cpsw_ale.c</t>
        </is>
      </c>
      <c r="D231" s="3" t="n">
        <v>2776077</v>
      </c>
      <c r="E231" s="3" t="n">
        <v>5105</v>
      </c>
      <c r="F231" s="3" t="inlineStr">
        <is>
          <t>'defThreadConfig.defThreadEnable' is used uninitialized in this function.</t>
        </is>
      </c>
      <c r="G231" s="3" t="inlineStr">
        <is>
          <t>CpswAle_getPolicerDefaultThreadConfig</t>
        </is>
      </c>
      <c r="H231" s="3" t="inlineStr">
        <is>
          <t>unowned</t>
        </is>
      </c>
      <c r="I231" s="3" t="inlineStr">
        <is>
          <t>Critical</t>
        </is>
      </c>
      <c r="J231" s="3" t="n">
        <v>1</v>
      </c>
      <c r="K231" s="3" t="inlineStr">
        <is>
          <t>Existing</t>
        </is>
      </c>
      <c r="L231" s="3" t="inlineStr">
        <is>
          <t>Not a Problem</t>
        </is>
      </c>
      <c r="M231" s="3" t="inlineStr">
        <is>
          <t>C and C++</t>
        </is>
      </c>
      <c r="N231" s="3">
        <f>HYPERLINK("https://klocwork.india.ti.com:443/review/insight-review.html#issuedetails_goto:problemid=2776077,project=EP_PDK_K3,searchquery=taxonomy:'C and C++' build:PDK_KW_BUILD_Feb_19_2023_10_00_AM grouping:off severity:'MISRA Mandatory','MISRA Required','MISRA Advisory',Critical,Error","KW Issue Link")</f>
        <v/>
      </c>
      <c r="O231" s="3" t="inlineStr">
        <is>
          <t>*default*, ENET_LIB</t>
        </is>
      </c>
    </row>
    <row r="232">
      <c r="A232" s="3" t="inlineStr">
        <is>
          <t>UNINIT.STACK.MUST</t>
        </is>
      </c>
      <c r="B232" s="3" t="inlineStr">
        <is>
          <t>This is a FP. All fields of CSL_CPSW_ALE_POLICER_GLOB_CONFIG are set by CSL_CPSW_getAlePolicerGlobConfig().</t>
        </is>
      </c>
      <c r="C232" s="3" t="inlineStr">
        <is>
          <t>/data/adasuser_bangvideoapps02/pdk_jenkin_build/pdk_jenkin_kw_build/workarea/pdk/packages/ti/drv/enet/src/mod/cpsw_ale.c</t>
        </is>
      </c>
      <c r="D232" s="3" t="n">
        <v>2776078</v>
      </c>
      <c r="E232" s="3" t="n">
        <v>5106</v>
      </c>
      <c r="F232" s="3" t="inlineStr">
        <is>
          <t>'defThreadConfig.defThread' is used uninitialized in this function.</t>
        </is>
      </c>
      <c r="G232" s="3" t="inlineStr">
        <is>
          <t>CpswAle_getPolicerDefaultThreadConfig</t>
        </is>
      </c>
      <c r="H232" s="3" t="inlineStr">
        <is>
          <t>unowned</t>
        </is>
      </c>
      <c r="I232" s="3" t="inlineStr">
        <is>
          <t>Critical</t>
        </is>
      </c>
      <c r="J232" s="3" t="n">
        <v>1</v>
      </c>
      <c r="K232" s="3" t="inlineStr">
        <is>
          <t>Existing</t>
        </is>
      </c>
      <c r="L232" s="3" t="inlineStr">
        <is>
          <t>Not a Problem</t>
        </is>
      </c>
      <c r="M232" s="3" t="inlineStr">
        <is>
          <t>C and C++</t>
        </is>
      </c>
      <c r="N232" s="3">
        <f>HYPERLINK("https://klocwork.india.ti.com:443/review/insight-review.html#issuedetails_goto:problemid=2776078,project=EP_PDK_K3,searchquery=taxonomy:'C and C++' build:PDK_KW_BUILD_Feb_19_2023_10_00_AM grouping:off severity:'MISRA Mandatory','MISRA Required','MISRA Advisory',Critical,Error","KW Issue Link")</f>
        <v/>
      </c>
      <c r="O232" s="3" t="inlineStr">
        <is>
          <t>*default*, ENET_LIB</t>
        </is>
      </c>
    </row>
    <row r="233">
      <c r="A233" s="3" t="inlineStr">
        <is>
          <t>UNINIT.STACK.MUST</t>
        </is>
      </c>
      <c r="B233" s="3" t="inlineStr">
        <is>
          <t>All fields of CSL_CPSW_ALE_POLICER_HSTAT are set by CSL_CPSW_getAlePolicerHstatReg().</t>
        </is>
      </c>
      <c r="C233" s="3" t="inlineStr">
        <is>
          <t>/data/adasuser_bangvideoapps02/pdk_jenkin_build/pdk_jenkin_kw_build/workarea/pdk/packages/ti/drv/enet/src/mod/cpsw_ale.c</t>
        </is>
      </c>
      <c r="D233" s="3" t="n">
        <v>2776080</v>
      </c>
      <c r="E233" s="3" t="n">
        <v>5153</v>
      </c>
      <c r="F233" s="3" t="inlineStr">
        <is>
          <t>'policerHStatCfg.polHit' is used uninitialized in this function.</t>
        </is>
      </c>
      <c r="G233" s="3" t="inlineStr">
        <is>
          <t>CpswAle_getPolicerStats</t>
        </is>
      </c>
      <c r="H233" s="3" t="inlineStr">
        <is>
          <t>unowned</t>
        </is>
      </c>
      <c r="I233" s="3" t="inlineStr">
        <is>
          <t>Critical</t>
        </is>
      </c>
      <c r="J233" s="3" t="n">
        <v>1</v>
      </c>
      <c r="K233" s="3" t="inlineStr">
        <is>
          <t>Existing</t>
        </is>
      </c>
      <c r="L233" s="3" t="inlineStr">
        <is>
          <t>Not a Problem</t>
        </is>
      </c>
      <c r="M233" s="3" t="inlineStr">
        <is>
          <t>C and C++</t>
        </is>
      </c>
      <c r="N233" s="3">
        <f>HYPERLINK("https://klocwork.india.ti.com:443/review/insight-review.html#issuedetails_goto:problemid=2776080,project=EP_PDK_K3,searchquery=taxonomy:'C and C++' build:PDK_KW_BUILD_Feb_19_2023_10_00_AM grouping:off severity:'MISRA Mandatory','MISRA Required','MISRA Advisory',Critical,Error","KW Issue Link")</f>
        <v/>
      </c>
      <c r="O233" s="3" t="inlineStr">
        <is>
          <t>*default*, ENET_LIB</t>
        </is>
      </c>
    </row>
    <row r="234">
      <c r="A234" s="3" t="inlineStr">
        <is>
          <t>UNINIT.STACK.MUST</t>
        </is>
      </c>
      <c r="B234" s="3" t="inlineStr">
        <is>
          <t>All fields of CSL_CPSW_ALE_POLICER_HSTAT are set by CSL_CPSW_getAlePolicerHstatReg().</t>
        </is>
      </c>
      <c r="C234" s="3" t="inlineStr">
        <is>
          <t>/data/adasuser_bangvideoapps02/pdk_jenkin_build/pdk_jenkin_kw_build/workarea/pdk/packages/ti/drv/enet/src/mod/cpsw_ale.c</t>
        </is>
      </c>
      <c r="D234" s="3" t="n">
        <v>2776081</v>
      </c>
      <c r="E234" s="3" t="n">
        <v>5154</v>
      </c>
      <c r="F234" s="3" t="inlineStr">
        <is>
          <t>'policerHStatCfg.polRedhit' is used uninitialized in this function.</t>
        </is>
      </c>
      <c r="G234" s="3" t="inlineStr">
        <is>
          <t>CpswAle_getPolicerStats</t>
        </is>
      </c>
      <c r="H234" s="3" t="inlineStr">
        <is>
          <t>unowned</t>
        </is>
      </c>
      <c r="I234" s="3" t="inlineStr">
        <is>
          <t>Critical</t>
        </is>
      </c>
      <c r="J234" s="3" t="n">
        <v>1</v>
      </c>
      <c r="K234" s="3" t="inlineStr">
        <is>
          <t>Existing</t>
        </is>
      </c>
      <c r="L234" s="3" t="inlineStr">
        <is>
          <t>Not a Problem</t>
        </is>
      </c>
      <c r="M234" s="3" t="inlineStr">
        <is>
          <t>C and C++</t>
        </is>
      </c>
      <c r="N234" s="3">
        <f>HYPERLINK("https://klocwork.india.ti.com:443/review/insight-review.html#issuedetails_goto:problemid=2776081,project=EP_PDK_K3,searchquery=taxonomy:'C and C++' build:PDK_KW_BUILD_Feb_19_2023_10_00_AM grouping:off severity:'MISRA Mandatory','MISRA Required','MISRA Advisory',Critical,Error","KW Issue Link")</f>
        <v/>
      </c>
      <c r="O234" s="3" t="inlineStr">
        <is>
          <t>*default*, ENET_LIB</t>
        </is>
      </c>
    </row>
    <row r="235">
      <c r="A235" s="3" t="inlineStr">
        <is>
          <t>UNINIT.STACK.MUST</t>
        </is>
      </c>
      <c r="B235" s="3" t="inlineStr">
        <is>
          <t>All fields of CSL_CPSW_ALE_POLICER_HSTAT are set by CSL_CPSW_getAlePolicerHstatReg().</t>
        </is>
      </c>
      <c r="C235" s="3" t="inlineStr">
        <is>
          <t>/data/adasuser_bangvideoapps02/pdk_jenkin_build/pdk_jenkin_kw_build/workarea/pdk/packages/ti/drv/enet/src/mod/cpsw_ale.c</t>
        </is>
      </c>
      <c r="D235" s="3" t="n">
        <v>2776082</v>
      </c>
      <c r="E235" s="3" t="n">
        <v>5155</v>
      </c>
      <c r="F235" s="3" t="inlineStr">
        <is>
          <t>'policerHStatCfg.polYellowhit' is used uninitialized in this function.</t>
        </is>
      </c>
      <c r="G235" s="3" t="inlineStr">
        <is>
          <t>CpswAle_getPolicerStats</t>
        </is>
      </c>
      <c r="H235" s="3" t="inlineStr">
        <is>
          <t>unowned</t>
        </is>
      </c>
      <c r="I235" s="3" t="inlineStr">
        <is>
          <t>Critical</t>
        </is>
      </c>
      <c r="J235" s="3" t="n">
        <v>1</v>
      </c>
      <c r="K235" s="3" t="inlineStr">
        <is>
          <t>Existing</t>
        </is>
      </c>
      <c r="L235" s="3" t="inlineStr">
        <is>
          <t>Not a Problem</t>
        </is>
      </c>
      <c r="M235" s="3" t="inlineStr">
        <is>
          <t>C and C++</t>
        </is>
      </c>
      <c r="N235" s="3">
        <f>HYPERLINK("https://klocwork.india.ti.com:443/review/insight-review.html#issuedetails_goto:problemid=2776082,project=EP_PDK_K3,searchquery=taxonomy:'C and C++' build:PDK_KW_BUILD_Feb_19_2023_10_00_AM grouping:off severity:'MISRA Mandatory','MISRA Required','MISRA Advisory',Critical,Error","KW Issue Link")</f>
        <v/>
      </c>
      <c r="O235" s="3" t="inlineStr">
        <is>
          <t>*default*, ENET_LIB</t>
        </is>
      </c>
    </row>
    <row r="236">
      <c r="A236" s="3" t="inlineStr">
        <is>
          <t>UNINIT.STACK.MUST</t>
        </is>
      </c>
      <c r="B236" s="3" t="inlineStr">
        <is>
          <t>This is a FP.
bcastLimit is set by CSL_CPSW_getAlePortControlReg().</t>
        </is>
      </c>
      <c r="C236" s="3" t="inlineStr">
        <is>
          <t>/data/adasuser_bangvideoapps02/pdk_jenkin_build/pdk_jenkin_kw_build/workarea/pdk/packages/ti/drv/enet/src/mod/cpsw_ale.c</t>
        </is>
      </c>
      <c r="D236" s="3" t="n">
        <v>2776093</v>
      </c>
      <c r="E236" s="3" t="n">
        <v>5609</v>
      </c>
      <c r="F236" s="3" t="inlineStr">
        <is>
          <t>'alePortControl.bcastLimit' is used uninitialized in this function.</t>
        </is>
      </c>
      <c r="G236" s="3" t="inlineStr">
        <is>
          <t>CpswAle_getPortBcastMcastLimit</t>
        </is>
      </c>
      <c r="H236" s="3" t="inlineStr">
        <is>
          <t>unowned</t>
        </is>
      </c>
      <c r="I236" s="3" t="inlineStr">
        <is>
          <t>Critical</t>
        </is>
      </c>
      <c r="J236" s="3" t="n">
        <v>1</v>
      </c>
      <c r="K236" s="3" t="inlineStr">
        <is>
          <t>Existing</t>
        </is>
      </c>
      <c r="L236" s="3" t="inlineStr">
        <is>
          <t>Not a Problem</t>
        </is>
      </c>
      <c r="M236" s="3" t="inlineStr">
        <is>
          <t>C and C++</t>
        </is>
      </c>
      <c r="N236" s="3">
        <f>HYPERLINK("https://klocwork.india.ti.com:443/review/insight-review.html#issuedetails_goto:problemid=2776093,project=EP_PDK_K3,searchquery=taxonomy:'C and C++' build:PDK_KW_BUILD_Feb_19_2023_10_00_AM grouping:off severity:'MISRA Mandatory','MISRA Required','MISRA Advisory',Critical,Error","KW Issue Link")</f>
        <v/>
      </c>
      <c r="O236" s="3" t="inlineStr">
        <is>
          <t>*default*, ENET_LIB</t>
        </is>
      </c>
    </row>
    <row r="237">
      <c r="A237" s="3" t="inlineStr">
        <is>
          <t>UNINIT.STACK.MUST</t>
        </is>
      </c>
      <c r="B237" s="3" t="inlineStr">
        <is>
          <t>This is a FP.
mcastLimit is set by CSL_CPSW_getAlePortControlReg().</t>
        </is>
      </c>
      <c r="C237" s="3" t="inlineStr">
        <is>
          <t>/data/adasuser_bangvideoapps02/pdk_jenkin_build/pdk_jenkin_kw_build/workarea/pdk/packages/ti/drv/enet/src/mod/cpsw_ale.c</t>
        </is>
      </c>
      <c r="D237" s="3" t="n">
        <v>2776094</v>
      </c>
      <c r="E237" s="3" t="n">
        <v>5622</v>
      </c>
      <c r="F237" s="3" t="inlineStr">
        <is>
          <t>'alePortControl.mcastLimit' is used uninitialized in this function.</t>
        </is>
      </c>
      <c r="G237" s="3" t="inlineStr">
        <is>
          <t>CpswAle_getPortBcastMcastLimit</t>
        </is>
      </c>
      <c r="H237" s="3" t="inlineStr">
        <is>
          <t>unowned</t>
        </is>
      </c>
      <c r="I237" s="3" t="inlineStr">
        <is>
          <t>Critical</t>
        </is>
      </c>
      <c r="J237" s="3" t="n">
        <v>1</v>
      </c>
      <c r="K237" s="3" t="inlineStr">
        <is>
          <t>Existing</t>
        </is>
      </c>
      <c r="L237" s="3" t="inlineStr">
        <is>
          <t>Not a Problem</t>
        </is>
      </c>
      <c r="M237" s="3" t="inlineStr">
        <is>
          <t>C and C++</t>
        </is>
      </c>
      <c r="N237" s="3">
        <f>HYPERLINK("https://klocwork.india.ti.com:443/review/insight-review.html#issuedetails_goto:problemid=2776094,project=EP_PDK_K3,searchquery=taxonomy:'C and C++' build:PDK_KW_BUILD_Feb_19_2023_10_00_AM grouping:off severity:'MISRA Mandatory','MISRA Required','MISRA Advisory',Critical,Error","KW Issue Link")</f>
        <v/>
      </c>
      <c r="O237" s="3" t="inlineStr">
        <is>
          <t>*default*, ENET_LIB</t>
        </is>
      </c>
    </row>
    <row r="238">
      <c r="A238" s="3" t="inlineStr">
        <is>
          <t>UNINIT.STACK.MIGHT</t>
        </is>
      </c>
      <c r="B238" s="3" t="inlineStr">
        <is>
          <t>This is a FP. CSL_CPSW_getAleMcastAddrEntry() unconditionally sets all fields of CSL_CPSW_ALE_MCASTADDR_ENTRY for ALE table types 4G and 9G.</t>
        </is>
      </c>
      <c r="C238" s="3" t="inlineStr">
        <is>
          <t>/data/adasuser_bangvideoapps02/pdk_jenkin_build/pdk_jenkin_kw_build/workarea/pdk/packages/ti/drv/enet/src/mod/cpsw_ale.c</t>
        </is>
      </c>
      <c r="D238" s="3" t="n">
        <v>2776134</v>
      </c>
      <c r="E238" s="3" t="n">
        <v>6716</v>
      </c>
      <c r="F238" s="3" t="inlineStr">
        <is>
          <t>'entry.portMask' might be used uninitialized in this function.</t>
        </is>
      </c>
      <c r="G238" s="3" t="inlineStr">
        <is>
          <t>CpswAle_updateMcastHostPortMask</t>
        </is>
      </c>
      <c r="H238" s="3" t="inlineStr">
        <is>
          <t>unowned</t>
        </is>
      </c>
      <c r="I238" s="3" t="inlineStr">
        <is>
          <t>Critical</t>
        </is>
      </c>
      <c r="J238" s="3" t="n">
        <v>1</v>
      </c>
      <c r="K238" s="3" t="inlineStr">
        <is>
          <t>Existing</t>
        </is>
      </c>
      <c r="L238" s="3" t="inlineStr">
        <is>
          <t>Not a Problem</t>
        </is>
      </c>
      <c r="M238" s="3" t="inlineStr">
        <is>
          <t>C and C++</t>
        </is>
      </c>
      <c r="N238" s="3">
        <f>HYPERLINK("https://klocwork.india.ti.com:443/review/insight-review.html#issuedetails_goto:problemid=2776134,project=EP_PDK_K3,searchquery=taxonomy:'C and C++' build:PDK_KW_BUILD_Feb_19_2023_10_00_AM grouping:off severity:'MISRA Mandatory','MISRA Required','MISRA Advisory',Critical,Error","KW Issue Link")</f>
        <v/>
      </c>
      <c r="O238" s="3" t="inlineStr">
        <is>
          <t>*default*, ENET_LIB</t>
        </is>
      </c>
    </row>
    <row r="239">
      <c r="A239" s="3" t="inlineStr">
        <is>
          <t>UNINIT.STACK.MIGHT</t>
        </is>
      </c>
      <c r="B239" s="3" t="inlineStr">
        <is>
          <t>This is a FP. CSL_CPSW_getAleMcastAddrEntry() unconditionally sets all fields of CSL_CPSW_ALE_MCASTADDR_ENTRY for ALE table types 4G and 9G.</t>
        </is>
      </c>
      <c r="C239" s="3" t="inlineStr">
        <is>
          <t>/data/adasuser_bangvideoapps02/pdk_jenkin_build/pdk_jenkin_kw_build/workarea/pdk/packages/ti/drv/enet/src/mod/cpsw_ale.c</t>
        </is>
      </c>
      <c r="D239" s="3" t="n">
        <v>2776135</v>
      </c>
      <c r="E239" s="3" t="n">
        <v>6720</v>
      </c>
      <c r="F239" s="3" t="inlineStr">
        <is>
          <t>'entry.portMask' might be used uninitialized in this function.</t>
        </is>
      </c>
      <c r="G239" s="3" t="inlineStr">
        <is>
          <t>CpswAle_updateMcastHostPortMask</t>
        </is>
      </c>
      <c r="H239" s="3" t="inlineStr">
        <is>
          <t>unowned</t>
        </is>
      </c>
      <c r="I239" s="3" t="inlineStr">
        <is>
          <t>Critical</t>
        </is>
      </c>
      <c r="J239" s="3" t="n">
        <v>1</v>
      </c>
      <c r="K239" s="3" t="inlineStr">
        <is>
          <t>Existing</t>
        </is>
      </c>
      <c r="L239" s="3" t="inlineStr">
        <is>
          <t>Not a Problem</t>
        </is>
      </c>
      <c r="M239" s="3" t="inlineStr">
        <is>
          <t>C and C++</t>
        </is>
      </c>
      <c r="N239" s="3">
        <f>HYPERLINK("https://klocwork.india.ti.com:443/review/insight-review.html#issuedetails_goto:problemid=2776135,project=EP_PDK_K3,searchquery=taxonomy:'C and C++' build:PDK_KW_BUILD_Feb_19_2023_10_00_AM grouping:off severity:'MISRA Mandatory','MISRA Required','MISRA Advisory',Critical,Error","KW Issue Link")</f>
        <v/>
      </c>
      <c r="O239" s="3" t="inlineStr">
        <is>
          <t>*default*, ENET_LIB</t>
        </is>
      </c>
    </row>
    <row r="240">
      <c r="A240" s="3" t="inlineStr">
        <is>
          <t>UNINIT.STACK.MIGHT</t>
        </is>
      </c>
      <c r="B240" s="3" t="inlineStr">
        <is>
          <t>This is a FP. CSL_CPSW_getAleMcastAddrEntry() unconditionally sets all fields of CSL_CPSW_ALE_MCASTADDR_ENTRY for ALE table types 4G and 9G.</t>
        </is>
      </c>
      <c r="C240" s="3" t="inlineStr">
        <is>
          <t>/data/adasuser_bangvideoapps02/pdk_jenkin_build/pdk_jenkin_kw_build/workarea/pdk/packages/ti/drv/enet/src/mod/cpsw_ale.c</t>
        </is>
      </c>
      <c r="D240" s="3" t="n">
        <v>2776136</v>
      </c>
      <c r="E240" s="3" t="n">
        <v>6732</v>
      </c>
      <c r="F240" s="3" t="inlineStr">
        <is>
          <t>'entry.portMask' might be used uninitialized in this function.</t>
        </is>
      </c>
      <c r="G240" s="3" t="inlineStr">
        <is>
          <t>CpswAle_updateMcastHostPortMask</t>
        </is>
      </c>
      <c r="H240" s="3" t="inlineStr">
        <is>
          <t>unowned</t>
        </is>
      </c>
      <c r="I240" s="3" t="inlineStr">
        <is>
          <t>Critical</t>
        </is>
      </c>
      <c r="J240" s="3" t="n">
        <v>1</v>
      </c>
      <c r="K240" s="3" t="inlineStr">
        <is>
          <t>Existing</t>
        </is>
      </c>
      <c r="L240" s="3" t="inlineStr">
        <is>
          <t>Not a Problem</t>
        </is>
      </c>
      <c r="M240" s="3" t="inlineStr">
        <is>
          <t>C and C++</t>
        </is>
      </c>
      <c r="N240" s="3">
        <f>HYPERLINK("https://klocwork.india.ti.com:443/review/insight-review.html#issuedetails_goto:problemid=2776136,project=EP_PDK_K3,searchquery=taxonomy:'C and C++' build:PDK_KW_BUILD_Feb_19_2023_10_00_AM grouping:off severity:'MISRA Mandatory','MISRA Required','MISRA Advisory',Critical,Error","KW Issue Link")</f>
        <v/>
      </c>
      <c r="O240" s="3" t="inlineStr">
        <is>
          <t>*default*, ENET_LIB</t>
        </is>
      </c>
    </row>
    <row r="241">
      <c r="A241" s="3" t="inlineStr">
        <is>
          <t>UNINIT.STACK.MIGHT</t>
        </is>
      </c>
      <c r="B241" s="3" t="inlineStr">
        <is>
          <t>This is a FP. CSL_CPSW_getAleMcastAddrEntry() unconditionally sets all fields of CSL_CPSW_ALE_MCASTADDR_ENTRY for ALE table types 4G and 9G.</t>
        </is>
      </c>
      <c r="C241" s="3" t="inlineStr">
        <is>
          <t>/data/adasuser_bangvideoapps02/pdk_jenkin_build/pdk_jenkin_kw_build/workarea/pdk/packages/ti/drv/enet/src/mod/cpsw_ale.c</t>
        </is>
      </c>
      <c r="D241" s="3" t="n">
        <v>2776137</v>
      </c>
      <c r="E241" s="3" t="n">
        <v>6736</v>
      </c>
      <c r="F241" s="3" t="inlineStr">
        <is>
          <t>'entry.portMask' might be used uninitialized in this function.</t>
        </is>
      </c>
      <c r="G241" s="3" t="inlineStr">
        <is>
          <t>CpswAle_updateMcastHostPortMask</t>
        </is>
      </c>
      <c r="H241" s="3" t="inlineStr">
        <is>
          <t>unowned</t>
        </is>
      </c>
      <c r="I241" s="3" t="inlineStr">
        <is>
          <t>Critical</t>
        </is>
      </c>
      <c r="J241" s="3" t="n">
        <v>1</v>
      </c>
      <c r="K241" s="3" t="inlineStr">
        <is>
          <t>Existing</t>
        </is>
      </c>
      <c r="L241" s="3" t="inlineStr">
        <is>
          <t>Not a Problem</t>
        </is>
      </c>
      <c r="M241" s="3" t="inlineStr">
        <is>
          <t>C and C++</t>
        </is>
      </c>
      <c r="N241" s="3">
        <f>HYPERLINK("https://klocwork.india.ti.com:443/review/insight-review.html#issuedetails_goto:problemid=2776137,project=EP_PDK_K3,searchquery=taxonomy:'C and C++' build:PDK_KW_BUILD_Feb_19_2023_10_00_AM grouping:off severity:'MISRA Mandatory','MISRA Required','MISRA Advisory',Critical,Error","KW Issue Link")</f>
        <v/>
      </c>
      <c r="O241" s="3" t="inlineStr">
        <is>
          <t>*default*, ENET_LIB</t>
        </is>
      </c>
    </row>
    <row r="242">
      <c r="A242" s="3" t="inlineStr">
        <is>
          <t>UNINIT.STACK.MIGHT</t>
        </is>
      </c>
      <c r="B242" s="3" t="inlineStr">
        <is>
          <t>This is a FP. CSL_CPSW_getAleUnicastAddrEntry() unconditionally sets all fields of CSL_CPSW_ALE_UNICASTADDR_ENTRY for ALE table types 4G and 9G.</t>
        </is>
      </c>
      <c r="C242" s="3" t="inlineStr">
        <is>
          <t>/data/adasuser_bangvideoapps02/pdk_jenkin_build/pdk_jenkin_kw_build/workarea/pdk/packages/ti/drv/enet/src/mod/cpsw_ale.c</t>
        </is>
      </c>
      <c r="D242" s="3" t="n">
        <v>2776138</v>
      </c>
      <c r="E242" s="3" t="n">
        <v>6778</v>
      </c>
      <c r="F242" s="3" t="inlineStr">
        <is>
          <t>'entry.portNumber' might be used uninitialized in this function.</t>
        </is>
      </c>
      <c r="G242" s="3" t="inlineStr">
        <is>
          <t>CpswAle_delPortUcastEntries</t>
        </is>
      </c>
      <c r="H242" s="3" t="inlineStr">
        <is>
          <t>unowned</t>
        </is>
      </c>
      <c r="I242" s="3" t="inlineStr">
        <is>
          <t>Critical</t>
        </is>
      </c>
      <c r="J242" s="3" t="n">
        <v>1</v>
      </c>
      <c r="K242" s="3" t="inlineStr">
        <is>
          <t>Existing</t>
        </is>
      </c>
      <c r="L242" s="3" t="inlineStr">
        <is>
          <t>Not a Problem</t>
        </is>
      </c>
      <c r="M242" s="3" t="inlineStr">
        <is>
          <t>C and C++</t>
        </is>
      </c>
      <c r="N242" s="3">
        <f>HYPERLINK("https://klocwork.india.ti.com:443/review/insight-review.html#issuedetails_goto:problemid=2776138,project=EP_PDK_K3,searchquery=taxonomy:'C and C++' build:PDK_KW_BUILD_Feb_19_2023_10_00_AM grouping:off severity:'MISRA Mandatory','MISRA Required','MISRA Advisory',Critical,Error","KW Issue Link")</f>
        <v/>
      </c>
      <c r="O242" s="3" t="inlineStr">
        <is>
          <t>*default*, ENET_LIB</t>
        </is>
      </c>
    </row>
    <row r="243">
      <c r="A243" s="3" t="inlineStr">
        <is>
          <t>UNINIT.STACK.MIGHT</t>
        </is>
      </c>
      <c r="B243" s="3" t="inlineStr">
        <is>
          <t>All fields of CSL_CPSW_ALE_UNICASTADDR_ENTRY are set by CSL_CPSW_getAleUnicastAddrEntry() for ALE table types 4G and 9G.</t>
        </is>
      </c>
      <c r="C243" s="3" t="inlineStr">
        <is>
          <t>/data/adasuser_bangvideoapps02/pdk_jenkin_build/pdk_jenkin_kw_build/workarea/pdk/packages/ti/drv/enet/src/mod/cpsw_ale.c</t>
        </is>
      </c>
      <c r="D243" s="3" t="n">
        <v>2776139</v>
      </c>
      <c r="E243" s="3" t="n">
        <v>6787</v>
      </c>
      <c r="F243" s="3" t="inlineStr">
        <is>
          <t>'entry.ageable' might be used uninitialized in this function.</t>
        </is>
      </c>
      <c r="G243" s="3" t="inlineStr">
        <is>
          <t>CpswAle_delPortUcastEntries</t>
        </is>
      </c>
      <c r="H243" s="3" t="inlineStr">
        <is>
          <t>unowned</t>
        </is>
      </c>
      <c r="I243" s="3" t="inlineStr">
        <is>
          <t>Critical</t>
        </is>
      </c>
      <c r="J243" s="3" t="n">
        <v>1</v>
      </c>
      <c r="K243" s="3" t="inlineStr">
        <is>
          <t>Existing</t>
        </is>
      </c>
      <c r="L243" s="3" t="inlineStr">
        <is>
          <t>Not a Problem</t>
        </is>
      </c>
      <c r="M243" s="3" t="inlineStr">
        <is>
          <t>C and C++</t>
        </is>
      </c>
      <c r="N243" s="3">
        <f>HYPERLINK("https://klocwork.india.ti.com:443/review/insight-review.html#issuedetails_goto:problemid=2776139,project=EP_PDK_K3,searchquery=taxonomy:'C and C++' build:PDK_KW_BUILD_Feb_19_2023_10_00_AM grouping:off severity:'MISRA Mandatory','MISRA Required','MISRA Advisory',Critical,Error","KW Issue Link")</f>
        <v/>
      </c>
      <c r="O243" s="3" t="inlineStr">
        <is>
          <t>*default*, ENET_LIB</t>
        </is>
      </c>
    </row>
    <row r="244">
      <c r="A244" s="3" t="inlineStr">
        <is>
          <t>UNINIT.STACK.MIGHT</t>
        </is>
      </c>
      <c r="B244" s="3" t="inlineStr">
        <is>
          <t>All fields of CSL_CPSW_ALE_UNICASTADDR_ENTRY are set by CSL_CPSW_getAleUnicastAddrEntry() for ALE table types 4G and 9G.</t>
        </is>
      </c>
      <c r="C244" s="3" t="inlineStr">
        <is>
          <t>/data/adasuser_bangvideoapps02/pdk_jenkin_build/pdk_jenkin_kw_build/workarea/pdk/packages/ti/drv/enet/src/mod/cpsw_ale.c</t>
        </is>
      </c>
      <c r="D244" s="3" t="n">
        <v>2776140</v>
      </c>
      <c r="E244" s="3" t="n">
        <v>6788</v>
      </c>
      <c r="F244" s="3" t="inlineStr">
        <is>
          <t>'entry.secureEnable' might be used uninitialized in this function.</t>
        </is>
      </c>
      <c r="G244" s="3" t="inlineStr">
        <is>
          <t>CpswAle_delPortUcastEntries</t>
        </is>
      </c>
      <c r="H244" s="3" t="inlineStr">
        <is>
          <t>unowned</t>
        </is>
      </c>
      <c r="I244" s="3" t="inlineStr">
        <is>
          <t>Critical</t>
        </is>
      </c>
      <c r="J244" s="3" t="n">
        <v>1</v>
      </c>
      <c r="K244" s="3" t="inlineStr">
        <is>
          <t>Existing</t>
        </is>
      </c>
      <c r="L244" s="3" t="inlineStr">
        <is>
          <t>Not a Problem</t>
        </is>
      </c>
      <c r="M244" s="3" t="inlineStr">
        <is>
          <t>C and C++</t>
        </is>
      </c>
      <c r="N244" s="3">
        <f>HYPERLINK("https://klocwork.india.ti.com:443/review/insight-review.html#issuedetails_goto:problemid=2776140,project=EP_PDK_K3,searchquery=taxonomy:'C and C++' build:PDK_KW_BUILD_Feb_19_2023_10_00_AM grouping:off severity:'MISRA Mandatory','MISRA Required','MISRA Advisory',Critical,Error","KW Issue Link")</f>
        <v/>
      </c>
      <c r="O244" s="3" t="inlineStr">
        <is>
          <t>*default*, ENET_LIB</t>
        </is>
      </c>
    </row>
    <row r="245">
      <c r="A245" s="3" t="inlineStr">
        <is>
          <t>UNINIT.STACK.MIGHT</t>
        </is>
      </c>
      <c r="B245" s="3" t="inlineStr">
        <is>
          <t>All fields of CSL_CPSW_ALE_UNICASTADDR_ENTRY are set by CSL_CPSW_getAleUnicastAddrEntry() for ALE table types 4G and 9G.</t>
        </is>
      </c>
      <c r="C245" s="3" t="inlineStr">
        <is>
          <t>/data/adasuser_bangvideoapps02/pdk_jenkin_build/pdk_jenkin_kw_build/workarea/pdk/packages/ti/drv/enet/src/mod/cpsw_ale.c</t>
        </is>
      </c>
      <c r="D245" s="3" t="n">
        <v>2776141</v>
      </c>
      <c r="E245" s="3" t="n">
        <v>6789</v>
      </c>
      <c r="F245" s="3" t="inlineStr">
        <is>
          <t>'entry.blockEnable' might be used uninitialized in this function.</t>
        </is>
      </c>
      <c r="G245" s="3" t="inlineStr">
        <is>
          <t>CpswAle_delPortUcastEntries</t>
        </is>
      </c>
      <c r="H245" s="3" t="inlineStr">
        <is>
          <t>unowned</t>
        </is>
      </c>
      <c r="I245" s="3" t="inlineStr">
        <is>
          <t>Critical</t>
        </is>
      </c>
      <c r="J245" s="3" t="n">
        <v>1</v>
      </c>
      <c r="K245" s="3" t="inlineStr">
        <is>
          <t>Existing</t>
        </is>
      </c>
      <c r="L245" s="3" t="inlineStr">
        <is>
          <t>Not a Problem</t>
        </is>
      </c>
      <c r="M245" s="3" t="inlineStr">
        <is>
          <t>C and C++</t>
        </is>
      </c>
      <c r="N245" s="3">
        <f>HYPERLINK("https://klocwork.india.ti.com:443/review/insight-review.html#issuedetails_goto:problemid=2776141,project=EP_PDK_K3,searchquery=taxonomy:'C and C++' build:PDK_KW_BUILD_Feb_19_2023_10_00_AM grouping:off severity:'MISRA Mandatory','MISRA Required','MISRA Advisory',Critical,Error","KW Issue Link")</f>
        <v/>
      </c>
      <c r="O245" s="3" t="inlineStr">
        <is>
          <t>*default*, ENET_LIB</t>
        </is>
      </c>
    </row>
    <row r="246">
      <c r="A246" s="3" t="inlineStr">
        <is>
          <t>UNINIT.STACK.MIGHT</t>
        </is>
      </c>
      <c r="B246" s="3" t="inlineStr">
        <is>
          <t>All fields of CSL_CPSW_ALE_UNICASTADDR_ENTRY are set by CSL_CPSW_getAleUnicastAddrEntry() for ALE table types 4G and 9G.</t>
        </is>
      </c>
      <c r="C246" s="3" t="inlineStr">
        <is>
          <t>/data/adasuser_bangvideoapps02/pdk_jenkin_build/pdk_jenkin_kw_build/workarea/pdk/packages/ti/drv/enet/src/mod/cpsw_ale.c</t>
        </is>
      </c>
      <c r="D246" s="3" t="n">
        <v>2776142</v>
      </c>
      <c r="E246" s="3" t="n">
        <v>6790</v>
      </c>
      <c r="F246" s="3" t="inlineStr">
        <is>
          <t>'entry.trunkFlag' might be used uninitialized in this function.</t>
        </is>
      </c>
      <c r="G246" s="3" t="inlineStr">
        <is>
          <t>CpswAle_delPortUcastEntries</t>
        </is>
      </c>
      <c r="H246" s="3" t="inlineStr">
        <is>
          <t>unowned</t>
        </is>
      </c>
      <c r="I246" s="3" t="inlineStr">
        <is>
          <t>Critical</t>
        </is>
      </c>
      <c r="J246" s="3" t="n">
        <v>1</v>
      </c>
      <c r="K246" s="3" t="inlineStr">
        <is>
          <t>Existing</t>
        </is>
      </c>
      <c r="L246" s="3" t="inlineStr">
        <is>
          <t>Not a Problem</t>
        </is>
      </c>
      <c r="M246" s="3" t="inlineStr">
        <is>
          <t>C and C++</t>
        </is>
      </c>
      <c r="N246" s="3">
        <f>HYPERLINK("https://klocwork.india.ti.com:443/review/insight-review.html#issuedetails_goto:problemid=2776142,project=EP_PDK_K3,searchquery=taxonomy:'C and C++' build:PDK_KW_BUILD_Feb_19_2023_10_00_AM grouping:off severity:'MISRA Mandatory','MISRA Required','MISRA Advisory',Critical,Error","KW Issue Link")</f>
        <v/>
      </c>
      <c r="O246" s="3" t="inlineStr">
        <is>
          <t>*default*, ENET_LIB</t>
        </is>
      </c>
    </row>
    <row r="247">
      <c r="A247" s="3" t="inlineStr">
        <is>
          <t>UNINIT.STACK.MIGHT</t>
        </is>
      </c>
      <c r="B247" s="3" t="inlineStr">
        <is>
          <t>This is a FP. CSL_CPSW_getAleUnicastAddrEntry() unconditionally sets all fields of CSL_CPSW_ALE_UNICASTADDR_ENTRY for ALE table types 4G and 9G.</t>
        </is>
      </c>
      <c r="C247" s="3" t="inlineStr">
        <is>
          <t>/data/adasuser_bangvideoapps02/pdk_jenkin_build/pdk_jenkin_kw_build/workarea/pdk/packages/ti/drv/enet/src/mod/cpsw_ale.c</t>
        </is>
      </c>
      <c r="D247" s="3" t="n">
        <v>2776143</v>
      </c>
      <c r="E247" s="3" t="n">
        <v>6804</v>
      </c>
      <c r="F247" s="3" t="inlineStr">
        <is>
          <t>'entry.portNumber' might be used uninitialized in this function.</t>
        </is>
      </c>
      <c r="G247" s="3" t="inlineStr">
        <is>
          <t>CpswAle_delPortUcastEntries</t>
        </is>
      </c>
      <c r="H247" s="3" t="inlineStr">
        <is>
          <t>unowned</t>
        </is>
      </c>
      <c r="I247" s="3" t="inlineStr">
        <is>
          <t>Critical</t>
        </is>
      </c>
      <c r="J247" s="3" t="n">
        <v>1</v>
      </c>
      <c r="K247" s="3" t="inlineStr">
        <is>
          <t>Existing</t>
        </is>
      </c>
      <c r="L247" s="3" t="inlineStr">
        <is>
          <t>Not a Problem</t>
        </is>
      </c>
      <c r="M247" s="3" t="inlineStr">
        <is>
          <t>C and C++</t>
        </is>
      </c>
      <c r="N247" s="3">
        <f>HYPERLINK("https://klocwork.india.ti.com:443/review/insight-review.html#issuedetails_goto:problemid=2776143,project=EP_PDK_K3,searchquery=taxonomy:'C and C++' build:PDK_KW_BUILD_Feb_19_2023_10_00_AM grouping:off severity:'MISRA Mandatory','MISRA Required','MISRA Advisory',Critical,Error","KW Issue Link")</f>
        <v/>
      </c>
      <c r="O247" s="3" t="inlineStr">
        <is>
          <t>*default*, ENET_LIB</t>
        </is>
      </c>
    </row>
    <row r="248">
      <c r="A248" s="3" t="inlineStr">
        <is>
          <t>UNINIT.STACK.MIGHT</t>
        </is>
      </c>
      <c r="B248" s="3" t="inlineStr">
        <is>
          <t>All fields of CSL_CPSW_ALE_UNICASTADDR_ENTRY are set by CSL_CPSW_getAleUnicastAddrEntry() for ALE table types 4G and 9G.</t>
        </is>
      </c>
      <c r="C248" s="3" t="inlineStr">
        <is>
          <t>/data/adasuser_bangvideoapps02/pdk_jenkin_build/pdk_jenkin_kw_build/workarea/pdk/packages/ti/drv/enet/src/mod/cpsw_ale.c</t>
        </is>
      </c>
      <c r="D248" s="3" t="n">
        <v>2776144</v>
      </c>
      <c r="E248" s="3" t="n">
        <v>6806</v>
      </c>
      <c r="F248" s="3" t="inlineStr">
        <is>
          <t>'entry.ageable' might be used uninitialized in this function.</t>
        </is>
      </c>
      <c r="G248" s="3" t="inlineStr">
        <is>
          <t>CpswAle_delPortUcastEntries</t>
        </is>
      </c>
      <c r="H248" s="3" t="inlineStr">
        <is>
          <t>unowned</t>
        </is>
      </c>
      <c r="I248" s="3" t="inlineStr">
        <is>
          <t>Critical</t>
        </is>
      </c>
      <c r="J248" s="3" t="n">
        <v>1</v>
      </c>
      <c r="K248" s="3" t="inlineStr">
        <is>
          <t>Existing</t>
        </is>
      </c>
      <c r="L248" s="3" t="inlineStr">
        <is>
          <t>Not a Problem</t>
        </is>
      </c>
      <c r="M248" s="3" t="inlineStr">
        <is>
          <t>C and C++</t>
        </is>
      </c>
      <c r="N248" s="3">
        <f>HYPERLINK("https://klocwork.india.ti.com:443/review/insight-review.html#issuedetails_goto:problemid=2776144,project=EP_PDK_K3,searchquery=taxonomy:'C and C++' build:PDK_KW_BUILD_Feb_19_2023_10_00_AM grouping:off severity:'MISRA Mandatory','MISRA Required','MISRA Advisory',Critical,Error","KW Issue Link")</f>
        <v/>
      </c>
      <c r="O248" s="3" t="inlineStr">
        <is>
          <t>*default*, ENET_LIB</t>
        </is>
      </c>
    </row>
    <row r="249">
      <c r="A249" s="3" t="inlineStr">
        <is>
          <t>UNINIT.STACK.MIGHT</t>
        </is>
      </c>
      <c r="B249" s="3" t="inlineStr">
        <is>
          <t>All fields of CSL_CPSW_ALE_UNICASTADDR_ENTRY are set by CSL_CPSW_getAleUnicastAddrEntry() for ALE table types 4G and 9G.</t>
        </is>
      </c>
      <c r="C249" s="3" t="inlineStr">
        <is>
          <t>/data/adasuser_bangvideoapps02/pdk_jenkin_build/pdk_jenkin_kw_build/workarea/pdk/packages/ti/drv/enet/src/mod/cpsw_ale.c</t>
        </is>
      </c>
      <c r="D249" s="3" t="n">
        <v>2776145</v>
      </c>
      <c r="E249" s="3" t="n">
        <v>6807</v>
      </c>
      <c r="F249" s="3" t="inlineStr">
        <is>
          <t>'entry.secureEnable' might be used uninitialized in this function.</t>
        </is>
      </c>
      <c r="G249" s="3" t="inlineStr">
        <is>
          <t>CpswAle_delPortUcastEntries</t>
        </is>
      </c>
      <c r="H249" s="3" t="inlineStr">
        <is>
          <t>unowned</t>
        </is>
      </c>
      <c r="I249" s="3" t="inlineStr">
        <is>
          <t>Critical</t>
        </is>
      </c>
      <c r="J249" s="3" t="n">
        <v>1</v>
      </c>
      <c r="K249" s="3" t="inlineStr">
        <is>
          <t>Existing</t>
        </is>
      </c>
      <c r="L249" s="3" t="inlineStr">
        <is>
          <t>Not a Problem</t>
        </is>
      </c>
      <c r="M249" s="3" t="inlineStr">
        <is>
          <t>C and C++</t>
        </is>
      </c>
      <c r="N249" s="3">
        <f>HYPERLINK("https://klocwork.india.ti.com:443/review/insight-review.html#issuedetails_goto:problemid=2776145,project=EP_PDK_K3,searchquery=taxonomy:'C and C++' build:PDK_KW_BUILD_Feb_19_2023_10_00_AM grouping:off severity:'MISRA Mandatory','MISRA Required','MISRA Advisory',Critical,Error","KW Issue Link")</f>
        <v/>
      </c>
      <c r="O249" s="3" t="inlineStr">
        <is>
          <t>*default*, ENET_LIB</t>
        </is>
      </c>
    </row>
    <row r="250">
      <c r="A250" s="3" t="inlineStr">
        <is>
          <t>UNINIT.STACK.MIGHT</t>
        </is>
      </c>
      <c r="B250" s="3" t="inlineStr">
        <is>
          <t>All fields of CSL_CPSW_ALE_UNICASTADDR_ENTRY are set by CSL_CPSW_getAleUnicastAddrEntry() for ALE table types 4G and 9G.</t>
        </is>
      </c>
      <c r="C250" s="3" t="inlineStr">
        <is>
          <t>/data/adasuser_bangvideoapps02/pdk_jenkin_build/pdk_jenkin_kw_build/workarea/pdk/packages/ti/drv/enet/src/mod/cpsw_ale.c</t>
        </is>
      </c>
      <c r="D250" s="3" t="n">
        <v>2776146</v>
      </c>
      <c r="E250" s="3" t="n">
        <v>6808</v>
      </c>
      <c r="F250" s="3" t="inlineStr">
        <is>
          <t>'entry.blockEnable' might be used uninitialized in this function.</t>
        </is>
      </c>
      <c r="G250" s="3" t="inlineStr">
        <is>
          <t>CpswAle_delPortUcastEntries</t>
        </is>
      </c>
      <c r="H250" s="3" t="inlineStr">
        <is>
          <t>unowned</t>
        </is>
      </c>
      <c r="I250" s="3" t="inlineStr">
        <is>
          <t>Critical</t>
        </is>
      </c>
      <c r="J250" s="3" t="n">
        <v>1</v>
      </c>
      <c r="K250" s="3" t="inlineStr">
        <is>
          <t>Existing</t>
        </is>
      </c>
      <c r="L250" s="3" t="inlineStr">
        <is>
          <t>Not a Problem</t>
        </is>
      </c>
      <c r="M250" s="3" t="inlineStr">
        <is>
          <t>C and C++</t>
        </is>
      </c>
      <c r="N250" s="3">
        <f>HYPERLINK("https://klocwork.india.ti.com:443/review/insight-review.html#issuedetails_goto:problemid=2776146,project=EP_PDK_K3,searchquery=taxonomy:'C and C++' build:PDK_KW_BUILD_Feb_19_2023_10_00_AM grouping:off severity:'MISRA Mandatory','MISRA Required','MISRA Advisory',Critical,Error","KW Issue Link")</f>
        <v/>
      </c>
      <c r="O250" s="3" t="inlineStr">
        <is>
          <t>*default*, ENET_LIB</t>
        </is>
      </c>
    </row>
    <row r="251">
      <c r="A251" s="3" t="inlineStr">
        <is>
          <t>UNINIT.STACK.MIGHT</t>
        </is>
      </c>
      <c r="B251" s="3" t="inlineStr">
        <is>
          <t>All fields of CSL_CPSW_ALE_UNICASTADDR_ENTRY are set by CSL_CPSW_getAleUnicastAddrEntry() for ALE table types 4G and 9G.</t>
        </is>
      </c>
      <c r="C251" s="3" t="inlineStr">
        <is>
          <t>/data/adasuser_bangvideoapps02/pdk_jenkin_build/pdk_jenkin_kw_build/workarea/pdk/packages/ti/drv/enet/src/mod/cpsw_ale.c</t>
        </is>
      </c>
      <c r="D251" s="3" t="n">
        <v>2776147</v>
      </c>
      <c r="E251" s="3" t="n">
        <v>6809</v>
      </c>
      <c r="F251" s="3" t="inlineStr">
        <is>
          <t>'entry.trunkFlag' might be used uninitialized in this function.</t>
        </is>
      </c>
      <c r="G251" s="3" t="inlineStr">
        <is>
          <t>CpswAle_delPortUcastEntries</t>
        </is>
      </c>
      <c r="H251" s="3" t="inlineStr">
        <is>
          <t>unowned</t>
        </is>
      </c>
      <c r="I251" s="3" t="inlineStr">
        <is>
          <t>Critical</t>
        </is>
      </c>
      <c r="J251" s="3" t="n">
        <v>1</v>
      </c>
      <c r="K251" s="3" t="inlineStr">
        <is>
          <t>Existing</t>
        </is>
      </c>
      <c r="L251" s="3" t="inlineStr">
        <is>
          <t>Not a Problem</t>
        </is>
      </c>
      <c r="M251" s="3" t="inlineStr">
        <is>
          <t>C and C++</t>
        </is>
      </c>
      <c r="N251" s="3">
        <f>HYPERLINK("https://klocwork.india.ti.com:443/review/insight-review.html#issuedetails_goto:problemid=2776147,project=EP_PDK_K3,searchquery=taxonomy:'C and C++' build:PDK_KW_BUILD_Feb_19_2023_10_00_AM grouping:off severity:'MISRA Mandatory','MISRA Required','MISRA Advisory',Critical,Error","KW Issue Link")</f>
        <v/>
      </c>
      <c r="O251" s="3" t="inlineStr">
        <is>
          <t>*default*, ENET_LIB</t>
        </is>
      </c>
    </row>
    <row r="252">
      <c r="A252" s="3" t="inlineStr">
        <is>
          <t>UNINIT.STACK.MIGHT</t>
        </is>
      </c>
      <c r="B252" s="3" t="inlineStr">
        <is>
          <t>CSL_CPSW_ALE_UNICASTADDR_ENTRY.portNumber is set by CSL_CPSW_getAleUnicastAddrEntry() for ALE table types 4G and 9G.</t>
        </is>
      </c>
      <c r="C252" s="3" t="inlineStr">
        <is>
          <t>/data/adasuser_bangvideoapps02/pdk_jenkin_build/pdk_jenkin_kw_build/workarea/pdk/packages/ti/drv/enet/src/mod/cpsw_ale.c</t>
        </is>
      </c>
      <c r="D252" s="3" t="n">
        <v>2776148</v>
      </c>
      <c r="E252" s="3" t="n">
        <v>7317</v>
      </c>
      <c r="F252" s="3" t="inlineStr">
        <is>
          <t>'entry.portNumber' might be used uninitialized in this function.</t>
        </is>
      </c>
      <c r="G252" s="3" t="inlineStr">
        <is>
          <t>CpswAle_getPortMacAddr</t>
        </is>
      </c>
      <c r="H252" s="3" t="inlineStr">
        <is>
          <t>unowned</t>
        </is>
      </c>
      <c r="I252" s="3" t="inlineStr">
        <is>
          <t>Critical</t>
        </is>
      </c>
      <c r="J252" s="3" t="n">
        <v>1</v>
      </c>
      <c r="K252" s="3" t="inlineStr">
        <is>
          <t>Existing</t>
        </is>
      </c>
      <c r="L252" s="3" t="inlineStr">
        <is>
          <t>Not a Problem</t>
        </is>
      </c>
      <c r="M252" s="3" t="inlineStr">
        <is>
          <t>C and C++</t>
        </is>
      </c>
      <c r="N252" s="3">
        <f>HYPERLINK("https://klocwork.india.ti.com:443/review/insight-review.html#issuedetails_goto:problemid=2776148,project=EP_PDK_K3,searchquery=taxonomy:'C and C++' build:PDK_KW_BUILD_Feb_19_2023_10_00_AM grouping:off severity:'MISRA Mandatory','MISRA Required','MISRA Advisory',Critical,Error","KW Issue Link")</f>
        <v/>
      </c>
      <c r="O252" s="3" t="inlineStr">
        <is>
          <t>*default*, ENET_LIB</t>
        </is>
      </c>
    </row>
    <row r="253">
      <c r="A253" s="3" t="inlineStr">
        <is>
          <t>UNINIT.STACK.MIGHT</t>
        </is>
      </c>
      <c r="B253" s="3" t="inlineStr">
        <is>
          <t>CSL_CPSW_ALE_UNICASTADDR_ENTRY.portNumber is set by CSL_CPSW_getAleUnicastAddrEntry() for ALE table types 4G and 9G.</t>
        </is>
      </c>
      <c r="C253" s="3" t="inlineStr">
        <is>
          <t>/data/adasuser_bangvideoapps02/pdk_jenkin_build/pdk_jenkin_kw_build/workarea/pdk/packages/ti/drv/enet/src/mod/cpsw_ale.c</t>
        </is>
      </c>
      <c r="D253" s="3" t="n">
        <v>2776149</v>
      </c>
      <c r="E253" s="3" t="n">
        <v>7335</v>
      </c>
      <c r="F253" s="3" t="inlineStr">
        <is>
          <t>'entry.portNumber' might be used uninitialized in this function.</t>
        </is>
      </c>
      <c r="G253" s="3" t="inlineStr">
        <is>
          <t>CpswAle_getPortMacAddr</t>
        </is>
      </c>
      <c r="H253" s="3" t="inlineStr">
        <is>
          <t>unowned</t>
        </is>
      </c>
      <c r="I253" s="3" t="inlineStr">
        <is>
          <t>Critical</t>
        </is>
      </c>
      <c r="J253" s="3" t="n">
        <v>1</v>
      </c>
      <c r="K253" s="3" t="inlineStr">
        <is>
          <t>Existing</t>
        </is>
      </c>
      <c r="L253" s="3" t="inlineStr">
        <is>
          <t>Not a Problem</t>
        </is>
      </c>
      <c r="M253" s="3" t="inlineStr">
        <is>
          <t>C and C++</t>
        </is>
      </c>
      <c r="N253" s="3">
        <f>HYPERLINK("https://klocwork.india.ti.com:443/review/insight-review.html#issuedetails_goto:problemid=2776149,project=EP_PDK_K3,searchquery=taxonomy:'C and C++' build:PDK_KW_BUILD_Feb_19_2023_10_00_AM grouping:off severity:'MISRA Mandatory','MISRA Required','MISRA Advisory',Critical,Error","KW Issue Link")</f>
        <v/>
      </c>
      <c r="O253" s="3" t="inlineStr">
        <is>
          <t>*default*, ENET_LIB</t>
        </is>
      </c>
    </row>
    <row r="254">
      <c r="A254" s="3" t="inlineStr">
        <is>
          <t>UNINIT.STACK.MIGHT</t>
        </is>
      </c>
      <c r="B254" s="3" t="inlineStr">
        <is>
          <t>CSL_CPSW_ALE_VLANUNICASTADDR_ENTRY.vlanId is set by CSL_CPSW_getAleVlanUnicastAddrEntry() for ALE table types 4G and 9G.</t>
        </is>
      </c>
      <c r="C254" s="3" t="inlineStr">
        <is>
          <t>/data/adasuser_bangvideoapps02/pdk_jenkin_build/pdk_jenkin_kw_build/workarea/pdk/packages/ti/drv/enet/src/mod/cpsw_ale.c</t>
        </is>
      </c>
      <c r="D254" s="3" t="n">
        <v>2776150</v>
      </c>
      <c r="E254" s="3" t="n">
        <v>7343</v>
      </c>
      <c r="F254" s="3" t="inlineStr">
        <is>
          <t>'entry.vlanId' might be used uninitialized in this function.</t>
        </is>
      </c>
      <c r="G254" s="3" t="inlineStr">
        <is>
          <t>CpswAle_getPortMacAddr</t>
        </is>
      </c>
      <c r="H254" s="3" t="inlineStr">
        <is>
          <t>unowned</t>
        </is>
      </c>
      <c r="I254" s="3" t="inlineStr">
        <is>
          <t>Critical</t>
        </is>
      </c>
      <c r="J254" s="3" t="n">
        <v>1</v>
      </c>
      <c r="K254" s="3" t="inlineStr">
        <is>
          <t>Existing</t>
        </is>
      </c>
      <c r="L254" s="3" t="inlineStr">
        <is>
          <t>Not a Problem</t>
        </is>
      </c>
      <c r="M254" s="3" t="inlineStr">
        <is>
          <t>C and C++</t>
        </is>
      </c>
      <c r="N254" s="3">
        <f>HYPERLINK("https://klocwork.india.ti.com:443/review/insight-review.html#issuedetails_goto:problemid=2776150,project=EP_PDK_K3,searchquery=taxonomy:'C and C++' build:PDK_KW_BUILD_Feb_19_2023_10_00_AM grouping:off severity:'MISRA Mandatory','MISRA Required','MISRA Advisory',Critical,Error","KW Issue Link")</f>
        <v/>
      </c>
      <c r="O254" s="3" t="inlineStr">
        <is>
          <t>*default*, ENET_LIB</t>
        </is>
      </c>
    </row>
    <row r="255">
      <c r="A255" s="3" t="inlineStr">
        <is>
          <t>UNINIT.STACK.MIGHT</t>
        </is>
      </c>
      <c r="B255" s="3" t="inlineStr">
        <is>
          <t>All fields of CSL_CPSW_ALE_VLAN_ENTRY are set by CSL_CPSW_getAleVlanEntry() for ALE table types 4G and 9G.</t>
        </is>
      </c>
      <c r="C255" s="3" t="inlineStr">
        <is>
          <t>/data/adasuser_bangvideoapps02/pdk_jenkin_build/pdk_jenkin_kw_build/workarea/pdk/packages/ti/drv/enet/src/mod/cpsw_ale.c</t>
        </is>
      </c>
      <c r="D255" s="3" t="n">
        <v>2776151</v>
      </c>
      <c r="E255" s="3" t="n">
        <v>7436</v>
      </c>
      <c r="F255" s="3" t="inlineStr">
        <is>
          <t>'vlanEntry.unRegMcastFloodIndex' might be used uninitialized in this function.</t>
        </is>
      </c>
      <c r="G255" s="3" t="inlineStr">
        <is>
          <t>CpswAle_getVlanMaskMuxFreeEntry</t>
        </is>
      </c>
      <c r="H255" s="3" t="inlineStr">
        <is>
          <t>a0272583</t>
        </is>
      </c>
      <c r="I255" s="3" t="inlineStr">
        <is>
          <t>Critical</t>
        </is>
      </c>
      <c r="J255" s="3" t="n">
        <v>1</v>
      </c>
      <c r="K255" s="3" t="inlineStr">
        <is>
          <t>Existing</t>
        </is>
      </c>
      <c r="L255" s="3" t="inlineStr">
        <is>
          <t>Not a Problem</t>
        </is>
      </c>
      <c r="M255" s="3" t="inlineStr">
        <is>
          <t>C and C++</t>
        </is>
      </c>
      <c r="N255" s="3">
        <f>HYPERLINK("https://klocwork.india.ti.com:443/review/insight-review.html#issuedetails_goto:problemid=2776151,project=EP_PDK_K3,searchquery=taxonomy:'C and C++' build:PDK_KW_BUILD_Feb_19_2023_10_00_AM grouping:off severity:'MISRA Mandatory','MISRA Required','MISRA Advisory',Critical,Error","KW Issue Link")</f>
        <v/>
      </c>
      <c r="O255" s="3" t="inlineStr">
        <is>
          <t>*default*, ENET_LIB</t>
        </is>
      </c>
    </row>
    <row r="256">
      <c r="A256" s="3" t="inlineStr">
        <is>
          <t>UNINIT.STACK.MIGHT</t>
        </is>
      </c>
      <c r="B256" s="3" t="inlineStr">
        <is>
          <t>All fields of CSL_CPSW_ALE_VLAN_ENTRY are set by CSL_CPSW_getAleVlanEntry() for ALE table types 4G and 9G.</t>
        </is>
      </c>
      <c r="C256" s="3" t="inlineStr">
        <is>
          <t>/data/adasuser_bangvideoapps02/pdk_jenkin_build/pdk_jenkin_kw_build/workarea/pdk/packages/ti/drv/enet/src/mod/cpsw_ale.c</t>
        </is>
      </c>
      <c r="D256" s="3" t="n">
        <v>2776152</v>
      </c>
      <c r="E256" s="3" t="n">
        <v>7441</v>
      </c>
      <c r="F256" s="3" t="inlineStr">
        <is>
          <t>'vlanEntry.regMcastFloodIndex' might be used uninitialized in this function.</t>
        </is>
      </c>
      <c r="G256" s="3" t="inlineStr">
        <is>
          <t>CpswAle_getVlanMaskMuxFreeEntry</t>
        </is>
      </c>
      <c r="H256" s="3" t="inlineStr">
        <is>
          <t>unowned</t>
        </is>
      </c>
      <c r="I256" s="3" t="inlineStr">
        <is>
          <t>Critical</t>
        </is>
      </c>
      <c r="J256" s="3" t="n">
        <v>1</v>
      </c>
      <c r="K256" s="3" t="inlineStr">
        <is>
          <t>Existing</t>
        </is>
      </c>
      <c r="L256" s="3" t="inlineStr">
        <is>
          <t>Not a Problem</t>
        </is>
      </c>
      <c r="M256" s="3" t="inlineStr">
        <is>
          <t>C and C++</t>
        </is>
      </c>
      <c r="N256" s="3">
        <f>HYPERLINK("https://klocwork.india.ti.com:443/review/insight-review.html#issuedetails_goto:problemid=2776152,project=EP_PDK_K3,searchquery=taxonomy:'C and C++' build:PDK_KW_BUILD_Feb_19_2023_10_00_AM grouping:off severity:'MISRA Mandatory','MISRA Required','MISRA Advisory',Critical,Error","KW Issue Link")</f>
        <v/>
      </c>
      <c r="O256" s="3" t="inlineStr">
        <is>
          <t>*default*, ENET_LIB</t>
        </is>
      </c>
    </row>
    <row r="257">
      <c r="A257" s="3" t="inlineStr">
        <is>
          <t>UNINIT.STACK.MUST</t>
        </is>
      </c>
      <c r="B257" s="3" t="inlineStr">
        <is>
          <t>All fields of CSL_CPSW_ALE_VLAN_ENTRY are set by CSL_CPSW_getAleVlanEntry() for ALE table types 4G and 9G.</t>
        </is>
      </c>
      <c r="C257" s="3" t="inlineStr">
        <is>
          <t>/data/adasuser_bangvideoapps02/pdk_jenkin_build/pdk_jenkin_kw_build/workarea/pdk/packages/ti/drv/enet/src/mod/cpsw_ale.c</t>
        </is>
      </c>
      <c r="D257" s="3" t="n">
        <v>2776153</v>
      </c>
      <c r="E257" s="3" t="n">
        <v>7454</v>
      </c>
      <c r="F257" s="3" t="inlineStr">
        <is>
          <t>'vlanEntry.unRegMcastFloodIndex' is used uninitialized in this function.</t>
        </is>
      </c>
      <c r="G257" s="3" t="inlineStr">
        <is>
          <t>CpswAle_getVlanMaskMuxFreeEntry</t>
        </is>
      </c>
      <c r="H257" s="3" t="inlineStr">
        <is>
          <t>unowned</t>
        </is>
      </c>
      <c r="I257" s="3" t="inlineStr">
        <is>
          <t>Critical</t>
        </is>
      </c>
      <c r="J257" s="3" t="n">
        <v>1</v>
      </c>
      <c r="K257" s="3" t="inlineStr">
        <is>
          <t>Existing</t>
        </is>
      </c>
      <c r="L257" s="3" t="inlineStr">
        <is>
          <t>Not a Problem</t>
        </is>
      </c>
      <c r="M257" s="3" t="inlineStr">
        <is>
          <t>C and C++</t>
        </is>
      </c>
      <c r="N257" s="3">
        <f>HYPERLINK("https://klocwork.india.ti.com:443/review/insight-review.html#issuedetails_goto:problemid=2776153,project=EP_PDK_K3,searchquery=taxonomy:'C and C++' build:PDK_KW_BUILD_Feb_19_2023_10_00_AM grouping:off severity:'MISRA Mandatory','MISRA Required','MISRA Advisory',Critical,Error","KW Issue Link")</f>
        <v/>
      </c>
      <c r="O257" s="3" t="inlineStr">
        <is>
          <t>*default*, ENET_LIB</t>
        </is>
      </c>
    </row>
    <row r="258">
      <c r="A258" s="3" t="inlineStr">
        <is>
          <t>UNINIT.STACK.MUST</t>
        </is>
      </c>
      <c r="B258" s="3" t="inlineStr">
        <is>
          <t>All fields of CSL_CPSW_ALE_VLAN_ENTRY are set by CSL_CPSW_getAleVlanEntry() for ALE table types 4G and 9G.</t>
        </is>
      </c>
      <c r="C258" s="3" t="inlineStr">
        <is>
          <t>/data/adasuser_bangvideoapps02/pdk_jenkin_build/pdk_jenkin_kw_build/workarea/pdk/packages/ti/drv/enet/src/mod/cpsw_ale.c</t>
        </is>
      </c>
      <c r="D258" s="3" t="n">
        <v>2776154</v>
      </c>
      <c r="E258" s="3" t="n">
        <v>7455</v>
      </c>
      <c r="F258" s="3" t="inlineStr">
        <is>
          <t>'vlanEntry.regMcastFloodIndex' is used uninitialized in this function.</t>
        </is>
      </c>
      <c r="G258" s="3" t="inlineStr">
        <is>
          <t>CpswAle_getVlanMaskMuxFreeEntry</t>
        </is>
      </c>
      <c r="H258" s="3" t="inlineStr">
        <is>
          <t>unowned</t>
        </is>
      </c>
      <c r="I258" s="3" t="inlineStr">
        <is>
          <t>Critical</t>
        </is>
      </c>
      <c r="J258" s="3" t="n">
        <v>1</v>
      </c>
      <c r="K258" s="3" t="inlineStr">
        <is>
          <t>Existing</t>
        </is>
      </c>
      <c r="L258" s="3" t="inlineStr">
        <is>
          <t>Not a Problem</t>
        </is>
      </c>
      <c r="M258" s="3" t="inlineStr">
        <is>
          <t>C and C++</t>
        </is>
      </c>
      <c r="N258" s="3">
        <f>HYPERLINK("https://klocwork.india.ti.com:443/review/insight-review.html#issuedetails_goto:problemid=2776154,project=EP_PDK_K3,searchquery=taxonomy:'C and C++' build:PDK_KW_BUILD_Feb_19_2023_10_00_AM grouping:off severity:'MISRA Mandatory','MISRA Required','MISRA Advisory',Critical,Error","KW Issue Link")</f>
        <v/>
      </c>
      <c r="O258" s="3" t="inlineStr">
        <is>
          <t>*default*, ENET_LIB</t>
        </is>
      </c>
    </row>
    <row r="259">
      <c r="A259" s="3" t="inlineStr">
        <is>
          <t>UNINIT.STACK.MUST</t>
        </is>
      </c>
      <c r="B259" s="3" t="inlineStr">
        <is>
          <t>This is a FP. All fields of CSL_CPSW_ALE_POLICER_CONTROL are set by CSL_CPSW_getAlePolicerControlReg().</t>
        </is>
      </c>
      <c r="C259" s="3" t="inlineStr">
        <is>
          <t>/data/adasuser_bangvideoapps02/pdk_jenkin_build/pdk_jenkin_kw_build/workarea/pdk/packages/ti/drv/enet/src/mod/cpsw_ale.c</t>
        </is>
      </c>
      <c r="D259" s="3" t="n">
        <v>2776155</v>
      </c>
      <c r="E259" s="3" t="n">
        <v>7550</v>
      </c>
      <c r="F259" s="3" t="inlineStr">
        <is>
          <t>'policerControl.policingEnable' is used uninitialized in this function.</t>
        </is>
      </c>
      <c r="G259" s="3" t="inlineStr">
        <is>
          <t>CpswAle_getPolicerControl</t>
        </is>
      </c>
      <c r="H259" s="3" t="inlineStr">
        <is>
          <t>unowned</t>
        </is>
      </c>
      <c r="I259" s="3" t="inlineStr">
        <is>
          <t>Critical</t>
        </is>
      </c>
      <c r="J259" s="3" t="n">
        <v>1</v>
      </c>
      <c r="K259" s="3" t="inlineStr">
        <is>
          <t>Existing</t>
        </is>
      </c>
      <c r="L259" s="3" t="inlineStr">
        <is>
          <t>Not a Problem</t>
        </is>
      </c>
      <c r="M259" s="3" t="inlineStr">
        <is>
          <t>C and C++</t>
        </is>
      </c>
      <c r="N259" s="3">
        <f>HYPERLINK("https://klocwork.india.ti.com:443/review/insight-review.html#issuedetails_goto:problemid=2776155,project=EP_PDK_K3,searchquery=taxonomy:'C and C++' build:PDK_KW_BUILD_Feb_19_2023_10_00_AM grouping:off severity:'MISRA Mandatory','MISRA Required','MISRA Advisory',Critical,Error","KW Issue Link")</f>
        <v/>
      </c>
      <c r="O259" s="3" t="inlineStr">
        <is>
          <t>*default*, ENET_LIB</t>
        </is>
      </c>
    </row>
    <row r="260">
      <c r="A260" s="3" t="inlineStr">
        <is>
          <t>UNINIT.STACK.MUST</t>
        </is>
      </c>
      <c r="B260" s="3" t="inlineStr">
        <is>
          <t>This is a FP. All fields of CSL_CPSW_ALE_POLICER_CONTROL are set by CSL_CPSW_getAlePolicerControlReg().</t>
        </is>
      </c>
      <c r="C260" s="3" t="inlineStr">
        <is>
          <t>/data/adasuser_bangvideoapps02/pdk_jenkin_build/pdk_jenkin_kw_build/workarea/pdk/packages/ti/drv/enet/src/mod/cpsw_ale.c</t>
        </is>
      </c>
      <c r="D260" s="3" t="n">
        <v>2776156</v>
      </c>
      <c r="E260" s="3" t="n">
        <v>7551</v>
      </c>
      <c r="F260" s="3" t="inlineStr">
        <is>
          <t>'policerControl.redDropEnable' is used uninitialized in this function.</t>
        </is>
      </c>
      <c r="G260" s="3" t="inlineStr">
        <is>
          <t>CpswAle_getPolicerControl</t>
        </is>
      </c>
      <c r="H260" s="3" t="inlineStr">
        <is>
          <t>unowned</t>
        </is>
      </c>
      <c r="I260" s="3" t="inlineStr">
        <is>
          <t>Critical</t>
        </is>
      </c>
      <c r="J260" s="3" t="n">
        <v>1</v>
      </c>
      <c r="K260" s="3" t="inlineStr">
        <is>
          <t>Existing</t>
        </is>
      </c>
      <c r="L260" s="3" t="inlineStr">
        <is>
          <t>Not a Problem</t>
        </is>
      </c>
      <c r="M260" s="3" t="inlineStr">
        <is>
          <t>C and C++</t>
        </is>
      </c>
      <c r="N260" s="3">
        <f>HYPERLINK("https://klocwork.india.ti.com:443/review/insight-review.html#issuedetails_goto:problemid=2776156,project=EP_PDK_K3,searchquery=taxonomy:'C and C++' build:PDK_KW_BUILD_Feb_19_2023_10_00_AM grouping:off severity:'MISRA Mandatory','MISRA Required','MISRA Advisory',Critical,Error","KW Issue Link")</f>
        <v/>
      </c>
      <c r="O260" s="3" t="inlineStr">
        <is>
          <t>*default*, ENET_LIB</t>
        </is>
      </c>
    </row>
    <row r="261">
      <c r="A261" s="3" t="inlineStr">
        <is>
          <t>UNINIT.STACK.MUST</t>
        </is>
      </c>
      <c r="B261" s="3" t="inlineStr">
        <is>
          <t>This is a FP. All fields of CSL_CPSW_ALE_POLICER_CONTROL are set by CSL_CPSW_getAlePolicerControlReg().</t>
        </is>
      </c>
      <c r="C261" s="3" t="inlineStr">
        <is>
          <t>/data/adasuser_bangvideoapps02/pdk_jenkin_build/pdk_jenkin_kw_build/workarea/pdk/packages/ti/drv/enet/src/mod/cpsw_ale.c</t>
        </is>
      </c>
      <c r="D261" s="3" t="n">
        <v>2776157</v>
      </c>
      <c r="E261" s="3" t="n">
        <v>7552</v>
      </c>
      <c r="F261" s="3" t="inlineStr">
        <is>
          <t>'policerControl.yellowDropEnable' is used uninitialized in this function.</t>
        </is>
      </c>
      <c r="G261" s="3" t="inlineStr">
        <is>
          <t>CpswAle_getPolicerControl</t>
        </is>
      </c>
      <c r="H261" s="3" t="inlineStr">
        <is>
          <t>unowned</t>
        </is>
      </c>
      <c r="I261" s="3" t="inlineStr">
        <is>
          <t>Critical</t>
        </is>
      </c>
      <c r="J261" s="3" t="n">
        <v>1</v>
      </c>
      <c r="K261" s="3" t="inlineStr">
        <is>
          <t>Existing</t>
        </is>
      </c>
      <c r="L261" s="3" t="inlineStr">
        <is>
          <t>Not a Problem</t>
        </is>
      </c>
      <c r="M261" s="3" t="inlineStr">
        <is>
          <t>C and C++</t>
        </is>
      </c>
      <c r="N261" s="3">
        <f>HYPERLINK("https://klocwork.india.ti.com:443/review/insight-review.html#issuedetails_goto:problemid=2776157,project=EP_PDK_K3,searchquery=taxonomy:'C and C++' build:PDK_KW_BUILD_Feb_19_2023_10_00_AM grouping:off severity:'MISRA Mandatory','MISRA Required','MISRA Advisory',Critical,Error","KW Issue Link")</f>
        <v/>
      </c>
      <c r="O261" s="3" t="inlineStr">
        <is>
          <t>*default*, ENET_LIB</t>
        </is>
      </c>
    </row>
    <row r="262">
      <c r="A262" s="3" t="inlineStr">
        <is>
          <t>UNINIT.STACK.MUST</t>
        </is>
      </c>
      <c r="B262" s="3" t="inlineStr">
        <is>
          <t>This is a FP. All fields of CSL_CPSW_ALE_POLICER_CONTROL are set by CSL_CPSW_getAlePolicerControlReg().</t>
        </is>
      </c>
      <c r="C262" s="3" t="inlineStr">
        <is>
          <t>/data/adasuser_bangvideoapps02/pdk_jenkin_build/pdk_jenkin_kw_build/workarea/pdk/packages/ti/drv/enet/src/mod/cpsw_ale.c</t>
        </is>
      </c>
      <c r="D262" s="3" t="n">
        <v>2776158</v>
      </c>
      <c r="E262" s="3" t="n">
        <v>7568</v>
      </c>
      <c r="F262" s="3" t="inlineStr">
        <is>
          <t>'policerControl.yellowDropThresh' is used uninitialized in this function.</t>
        </is>
      </c>
      <c r="G262" s="3" t="inlineStr">
        <is>
          <t>CpswAle_getPolicerControl</t>
        </is>
      </c>
      <c r="H262" s="3" t="inlineStr">
        <is>
          <t>unowned</t>
        </is>
      </c>
      <c r="I262" s="3" t="inlineStr">
        <is>
          <t>Critical</t>
        </is>
      </c>
      <c r="J262" s="3" t="n">
        <v>1</v>
      </c>
      <c r="K262" s="3" t="inlineStr">
        <is>
          <t>Existing</t>
        </is>
      </c>
      <c r="L262" s="3" t="inlineStr">
        <is>
          <t>Not a Problem</t>
        </is>
      </c>
      <c r="M262" s="3" t="inlineStr">
        <is>
          <t>C and C++</t>
        </is>
      </c>
      <c r="N262" s="3">
        <f>HYPERLINK("https://klocwork.india.ti.com:443/review/insight-review.html#issuedetails_goto:problemid=2776158,project=EP_PDK_K3,searchquery=taxonomy:'C and C++' build:PDK_KW_BUILD_Feb_19_2023_10_00_AM grouping:off severity:'MISRA Mandatory','MISRA Required','MISRA Advisory',Critical,Error","KW Issue Link")</f>
        <v/>
      </c>
      <c r="O262" s="3" t="inlineStr">
        <is>
          <t>*default*, ENET_LIB</t>
        </is>
      </c>
    </row>
    <row r="263">
      <c r="A263" s="3" t="inlineStr">
        <is>
          <t>UNINIT.STACK.MUST</t>
        </is>
      </c>
      <c r="B263" s="3" t="inlineStr">
        <is>
          <t>This is a FP. All fields of CSL_CPSW_ALE_POLICER_CONTROL are set by CSL_CPSW_getAlePolicerControlReg().</t>
        </is>
      </c>
      <c r="C263" s="3" t="inlineStr">
        <is>
          <t>/data/adasuser_bangvideoapps02/pdk_jenkin_build/pdk_jenkin_kw_build/workarea/pdk/packages/ti/drv/enet/src/mod/cpsw_ale.c</t>
        </is>
      </c>
      <c r="D263" s="3" t="n">
        <v>2776159</v>
      </c>
      <c r="E263" s="3" t="n">
        <v>7568</v>
      </c>
      <c r="F263" s="3" t="inlineStr">
        <is>
          <t>'policerControl.yellowDropThresh' is used uninitialized in this function.</t>
        </is>
      </c>
      <c r="G263" s="3" t="inlineStr">
        <is>
          <t>CpswAle_getPolicerControl</t>
        </is>
      </c>
      <c r="H263" s="3" t="inlineStr">
        <is>
          <t>unowned</t>
        </is>
      </c>
      <c r="I263" s="3" t="inlineStr">
        <is>
          <t>Critical</t>
        </is>
      </c>
      <c r="J263" s="3" t="n">
        <v>1</v>
      </c>
      <c r="K263" s="3" t="inlineStr">
        <is>
          <t>Existing</t>
        </is>
      </c>
      <c r="L263" s="3" t="inlineStr">
        <is>
          <t>Not a Problem</t>
        </is>
      </c>
      <c r="M263" s="3" t="inlineStr">
        <is>
          <t>C and C++</t>
        </is>
      </c>
      <c r="N263" s="3">
        <f>HYPERLINK("https://klocwork.india.ti.com:443/review/insight-review.html#issuedetails_goto:problemid=2776159,project=EP_PDK_K3,searchquery=taxonomy:'C and C++' build:PDK_KW_BUILD_Feb_19_2023_10_00_AM grouping:off severity:'MISRA Mandatory','MISRA Required','MISRA Advisory',Critical,Error","KW Issue Link")</f>
        <v/>
      </c>
      <c r="O263" s="3" t="inlineStr">
        <is>
          <t>*default*, ENET_LIB</t>
        </is>
      </c>
    </row>
    <row r="264">
      <c r="A264" s="3" t="inlineStr">
        <is>
          <t>UNINIT.STACK.MUST</t>
        </is>
      </c>
      <c r="B264" s="3" t="inlineStr">
        <is>
          <t>This is a FP. All fields of CSL_CPSW_ALE_POLICER_CONTROL are set by CSL_CPSW_getAlePolicerControlReg().</t>
        </is>
      </c>
      <c r="C264" s="3" t="inlineStr">
        <is>
          <t>/data/adasuser_bangvideoapps02/pdk_jenkin_build/pdk_jenkin_kw_build/workarea/pdk/packages/ti/drv/enet/src/mod/cpsw_ale.c</t>
        </is>
      </c>
      <c r="D264" s="3" t="n">
        <v>2776160</v>
      </c>
      <c r="E264" s="3" t="n">
        <v>7576</v>
      </c>
      <c r="F264" s="3" t="inlineStr">
        <is>
          <t>'policerControl.policeMatchMode' is used uninitialized in this function.</t>
        </is>
      </c>
      <c r="G264" s="3" t="inlineStr">
        <is>
          <t>CpswAle_getPolicerControl</t>
        </is>
      </c>
      <c r="H264" s="3" t="inlineStr">
        <is>
          <t>unowned</t>
        </is>
      </c>
      <c r="I264" s="3" t="inlineStr">
        <is>
          <t>Critical</t>
        </is>
      </c>
      <c r="J264" s="3" t="n">
        <v>1</v>
      </c>
      <c r="K264" s="3" t="inlineStr">
        <is>
          <t>Existing</t>
        </is>
      </c>
      <c r="L264" s="3" t="inlineStr">
        <is>
          <t>Not a Problem</t>
        </is>
      </c>
      <c r="M264" s="3" t="inlineStr">
        <is>
          <t>C and C++</t>
        </is>
      </c>
      <c r="N264" s="3">
        <f>HYPERLINK("https://klocwork.india.ti.com:443/review/insight-review.html#issuedetails_goto:problemid=2776160,project=EP_PDK_K3,searchquery=taxonomy:'C and C++' build:PDK_KW_BUILD_Feb_19_2023_10_00_AM grouping:off severity:'MISRA Mandatory','MISRA Required','MISRA Advisory',Critical,Error","KW Issue Link")</f>
        <v/>
      </c>
      <c r="O264" s="3" t="inlineStr">
        <is>
          <t>*default*, ENET_LIB</t>
        </is>
      </c>
    </row>
    <row r="265">
      <c r="A265" s="3" t="inlineStr">
        <is>
          <t>UNINIT.STACK.MUST</t>
        </is>
      </c>
      <c r="B265" s="3" t="inlineStr">
        <is>
          <t>This is a FP. All fields of CSL_CPSW_ALE_POLICER_CONTROL are set by CSL_CPSW_getAlePolicerControlReg().</t>
        </is>
      </c>
      <c r="C265" s="3" t="inlineStr">
        <is>
          <t>/data/adasuser_bangvideoapps02/pdk_jenkin_build/pdk_jenkin_kw_build/workarea/pdk/packages/ti/drv/enet/src/mod/cpsw_ale.c</t>
        </is>
      </c>
      <c r="D265" s="3" t="n">
        <v>2776161</v>
      </c>
      <c r="E265" s="3" t="n">
        <v>7576</v>
      </c>
      <c r="F265" s="3" t="inlineStr">
        <is>
          <t>'policerControl.policeMatchMode' is used uninitialized in this function.</t>
        </is>
      </c>
      <c r="G265" s="3" t="inlineStr">
        <is>
          <t>CpswAle_getPolicerControl</t>
        </is>
      </c>
      <c r="H265" s="3" t="inlineStr">
        <is>
          <t>unowned</t>
        </is>
      </c>
      <c r="I265" s="3" t="inlineStr">
        <is>
          <t>Critical</t>
        </is>
      </c>
      <c r="J265" s="3" t="n">
        <v>1</v>
      </c>
      <c r="K265" s="3" t="inlineStr">
        <is>
          <t>Existing</t>
        </is>
      </c>
      <c r="L265" s="3" t="inlineStr">
        <is>
          <t>Not a Problem</t>
        </is>
      </c>
      <c r="M265" s="3" t="inlineStr">
        <is>
          <t>C and C++</t>
        </is>
      </c>
      <c r="N265" s="3">
        <f>HYPERLINK("https://klocwork.india.ti.com:443/review/insight-review.html#issuedetails_goto:problemid=2776161,project=EP_PDK_K3,searchquery=taxonomy:'C and C++' build:PDK_KW_BUILD_Feb_19_2023_10_00_AM grouping:off severity:'MISRA Mandatory','MISRA Required','MISRA Advisory',Critical,Error","KW Issue Link")</f>
        <v/>
      </c>
      <c r="O265" s="3" t="inlineStr">
        <is>
          <t>*default*, ENET_LIB</t>
        </is>
      </c>
    </row>
    <row r="266">
      <c r="A266" s="3" t="inlineStr">
        <is>
          <t>UNINIT.STACK.ARRAY.MUST</t>
        </is>
      </c>
      <c r="B266" s="3" t="inlineStr">
        <is>
          <t>This is FP. All fields of mcastEntry are unconditionally set by CSL for ALE table types 4G and 9G.</t>
        </is>
      </c>
      <c r="C266" s="3" t="inlineStr">
        <is>
          <t>/data/adasuser_bangvideoapps02/pdk_jenkin_build/pdk_jenkin_kw_build/workarea/pdk/packages/ti/drv/enet/src/mod/cpsw_ale.c</t>
        </is>
      </c>
      <c r="D266" s="3" t="n">
        <v>2776165</v>
      </c>
      <c r="E266" s="3" t="n">
        <v>3200</v>
      </c>
      <c r="F266" s="3" t="inlineStr">
        <is>
          <t>'mcastEntry.macAddress' array elements are used uninitialized in this function.</t>
        </is>
      </c>
      <c r="G266" s="3" t="inlineStr">
        <is>
          <t>CpswAle_lookupMcastAddr</t>
        </is>
      </c>
      <c r="H266" s="3" t="inlineStr">
        <is>
          <t>unowned</t>
        </is>
      </c>
      <c r="I266" s="3" t="inlineStr">
        <is>
          <t>Critical</t>
        </is>
      </c>
      <c r="J266" s="3" t="n">
        <v>1</v>
      </c>
      <c r="K266" s="3" t="inlineStr">
        <is>
          <t>Existing</t>
        </is>
      </c>
      <c r="L266" s="3" t="inlineStr">
        <is>
          <t>Not a Problem</t>
        </is>
      </c>
      <c r="M266" s="3" t="inlineStr">
        <is>
          <t>C and C++</t>
        </is>
      </c>
      <c r="N266" s="3">
        <f>HYPERLINK("https://klocwork.india.ti.com:443/review/insight-review.html#issuedetails_goto:problemid=2776165,project=EP_PDK_K3,searchquery=taxonomy:'C and C++' build:PDK_KW_BUILD_Feb_19_2023_10_00_AM grouping:off severity:'MISRA Mandatory','MISRA Required','MISRA Advisory',Critical,Error","KW Issue Link")</f>
        <v/>
      </c>
      <c r="O266" s="3" t="inlineStr">
        <is>
          <t>*default*, ENET_LIB</t>
        </is>
      </c>
    </row>
    <row r="267">
      <c r="A267" s="3" t="inlineStr">
        <is>
          <t>UNINIT.STACK.ARRAY.MUST</t>
        </is>
      </c>
      <c r="B267" s="3" t="inlineStr">
        <is>
          <t>This is a FP. All fields of vlanMcastEntry are set by CSL_CPSW_getAleVlanMcastAddrEntry() for ALE table types 4G and 9G.</t>
        </is>
      </c>
      <c r="C267" s="3" t="inlineStr">
        <is>
          <t>/data/adasuser_bangvideoapps02/pdk_jenkin_build/pdk_jenkin_kw_build/workarea/pdk/packages/ti/drv/enet/src/mod/cpsw_ale.c</t>
        </is>
      </c>
      <c r="D267" s="3" t="n">
        <v>2776166</v>
      </c>
      <c r="E267" s="3" t="n">
        <v>3214</v>
      </c>
      <c r="F267" s="3" t="inlineStr">
        <is>
          <t>'vlanMcastEntry.macAddress' array elements are used uninitialized in this function.</t>
        </is>
      </c>
      <c r="G267" s="3" t="inlineStr">
        <is>
          <t>CpswAle_lookupMcastAddr</t>
        </is>
      </c>
      <c r="H267" s="3" t="inlineStr">
        <is>
          <t>unowned</t>
        </is>
      </c>
      <c r="I267" s="3" t="inlineStr">
        <is>
          <t>Critical</t>
        </is>
      </c>
      <c r="J267" s="3" t="n">
        <v>1</v>
      </c>
      <c r="K267" s="3" t="inlineStr">
        <is>
          <t>Existing</t>
        </is>
      </c>
      <c r="L267" s="3" t="inlineStr">
        <is>
          <t>Not a Problem</t>
        </is>
      </c>
      <c r="M267" s="3" t="inlineStr">
        <is>
          <t>C and C++</t>
        </is>
      </c>
      <c r="N267" s="3">
        <f>HYPERLINK("https://klocwork.india.ti.com:443/review/insight-review.html#issuedetails_goto:problemid=2776166,project=EP_PDK_K3,searchquery=taxonomy:'C and C++' build:PDK_KW_BUILD_Feb_19_2023_10_00_AM grouping:off severity:'MISRA Mandatory','MISRA Required','MISRA Advisory',Critical,Error","KW Issue Link")</f>
        <v/>
      </c>
      <c r="O267" s="3" t="inlineStr">
        <is>
          <t>*default*, ENET_LIB</t>
        </is>
      </c>
    </row>
    <row r="268">
      <c r="A268" s="3" t="inlineStr">
        <is>
          <t>UNINIT.STACK.ARRAY.MIGHT</t>
        </is>
      </c>
      <c r="B268" s="3" t="inlineStr">
        <is>
          <t>This is a FP. ouiAddress is unconditionally set by CSL_CPSW_getAleOUIAddrEntry() for ALE table types 4G and 9G.</t>
        </is>
      </c>
      <c r="C268" s="3" t="inlineStr">
        <is>
          <t>/data/adasuser_bangvideoapps02/pdk_jenkin_build/pdk_jenkin_kw_build/workarea/pdk/packages/ti/drv/enet/src/mod/cpsw_ale.c</t>
        </is>
      </c>
      <c r="D268" s="3" t="n">
        <v>2776167</v>
      </c>
      <c r="E268" s="3" t="n">
        <v>3345</v>
      </c>
      <c r="F268" s="3" t="inlineStr">
        <is>
          <t>'ouiEntry.ouiAddress' array elements might be used uninitialized in this function.</t>
        </is>
      </c>
      <c r="G268" s="3" t="inlineStr">
        <is>
          <t>CpswAle_findOuiAddr</t>
        </is>
      </c>
      <c r="H268" s="3" t="inlineStr">
        <is>
          <t>unowned</t>
        </is>
      </c>
      <c r="I268" s="3" t="inlineStr">
        <is>
          <t>Critical</t>
        </is>
      </c>
      <c r="J268" s="3" t="n">
        <v>1</v>
      </c>
      <c r="K268" s="3" t="inlineStr">
        <is>
          <t>Existing</t>
        </is>
      </c>
      <c r="L268" s="3" t="inlineStr">
        <is>
          <t>Not a Problem</t>
        </is>
      </c>
      <c r="M268" s="3" t="inlineStr">
        <is>
          <t>C and C++</t>
        </is>
      </c>
      <c r="N268" s="3">
        <f>HYPERLINK("https://klocwork.india.ti.com:443/review/insight-review.html#issuedetails_goto:problemid=2776167,project=EP_PDK_K3,searchquery=taxonomy:'C and C++' build:PDK_KW_BUILD_Feb_19_2023_10_00_AM grouping:off severity:'MISRA Mandatory','MISRA Required','MISRA Advisory',Critical,Error","KW Issue Link")</f>
        <v/>
      </c>
      <c r="O268" s="3" t="inlineStr">
        <is>
          <t>*default*, ENET_LIB</t>
        </is>
      </c>
    </row>
    <row r="269">
      <c r="A269" s="3" t="inlineStr">
        <is>
          <t>UNINIT.STACK.ARRAY.MIGHT</t>
        </is>
      </c>
      <c r="B269" s="3" t="inlineStr">
        <is>
          <t>This is a FP. address is unconditionally set by CSL_CPSW_getAleIPv4Entry() for ALE table types 4G and 9G.</t>
        </is>
      </c>
      <c r="C269" s="3" t="inlineStr">
        <is>
          <t>/data/adasuser_bangvideoapps02/pdk_jenkin_build/pdk_jenkin_kw_build/workarea/pdk/packages/ti/drv/enet/src/mod/cpsw_ale.c</t>
        </is>
      </c>
      <c r="D269" s="3" t="n">
        <v>2776168</v>
      </c>
      <c r="E269" s="3" t="n">
        <v>3519</v>
      </c>
      <c r="F269" s="3" t="inlineStr">
        <is>
          <t>'ipv4Entry.address' array elements might be used uninitialized in this function.</t>
        </is>
      </c>
      <c r="G269" s="3" t="inlineStr">
        <is>
          <t>CpswAle_findIPv4Addr</t>
        </is>
      </c>
      <c r="H269" s="3" t="inlineStr">
        <is>
          <t>unowned</t>
        </is>
      </c>
      <c r="I269" s="3" t="inlineStr">
        <is>
          <t>Critical</t>
        </is>
      </c>
      <c r="J269" s="3" t="n">
        <v>1</v>
      </c>
      <c r="K269" s="3" t="inlineStr">
        <is>
          <t>Existing</t>
        </is>
      </c>
      <c r="L269" s="3" t="inlineStr">
        <is>
          <t>Not a Problem</t>
        </is>
      </c>
      <c r="M269" s="3" t="inlineStr">
        <is>
          <t>C and C++</t>
        </is>
      </c>
      <c r="N269" s="3">
        <f>HYPERLINK("https://klocwork.india.ti.com:443/review/insight-review.html#issuedetails_goto:problemid=2776168,project=EP_PDK_K3,searchquery=taxonomy:'C and C++' build:PDK_KW_BUILD_Feb_19_2023_10_00_AM grouping:off severity:'MISRA Mandatory','MISRA Required','MISRA Advisory',Critical,Error","KW Issue Link")</f>
        <v/>
      </c>
      <c r="O269" s="3" t="inlineStr">
        <is>
          <t>*default*, ENET_LIB</t>
        </is>
      </c>
    </row>
    <row r="270">
      <c r="A270" s="3" t="inlineStr">
        <is>
          <t>UNINIT.STACK.ARRAY.MIGHT</t>
        </is>
      </c>
      <c r="B270" s="3" t="inlineStr">
        <is>
          <t>All fields of CSL_CPSW_ALE_IPv6_ENTRY are set by CSL_CPSW_getAleIPv6Entry() for ALE table types 4G and 9G.</t>
        </is>
      </c>
      <c r="C270" s="3" t="inlineStr">
        <is>
          <t>/data/adasuser_bangvideoapps02/pdk_jenkin_build/pdk_jenkin_kw_build/workarea/pdk/packages/ti/drv/enet/src/mod/cpsw_ale.c</t>
        </is>
      </c>
      <c r="D270" s="3" t="n">
        <v>2776169</v>
      </c>
      <c r="E270" s="3" t="n">
        <v>3614</v>
      </c>
      <c r="F270" s="3" t="inlineStr">
        <is>
          <t>'ipv6Entry.address' array elements might be used uninitialized in this function.</t>
        </is>
      </c>
      <c r="G270" s="3" t="inlineStr">
        <is>
          <t>CpswAle_findIPv6Addr</t>
        </is>
      </c>
      <c r="H270" s="3" t="inlineStr">
        <is>
          <t>unowned</t>
        </is>
      </c>
      <c r="I270" s="3" t="inlineStr">
        <is>
          <t>Critical</t>
        </is>
      </c>
      <c r="J270" s="3" t="n">
        <v>1</v>
      </c>
      <c r="K270" s="3" t="inlineStr">
        <is>
          <t>Existing</t>
        </is>
      </c>
      <c r="L270" s="3" t="inlineStr">
        <is>
          <t>Not a Problem</t>
        </is>
      </c>
      <c r="M270" s="3" t="inlineStr">
        <is>
          <t>C and C++</t>
        </is>
      </c>
      <c r="N270" s="3">
        <f>HYPERLINK("https://klocwork.india.ti.com:443/review/insight-review.html#issuedetails_goto:problemid=2776169,project=EP_PDK_K3,searchquery=taxonomy:'C and C++' build:PDK_KW_BUILD_Feb_19_2023_10_00_AM grouping:off severity:'MISRA Mandatory','MISRA Required','MISRA Advisory',Critical,Error","KW Issue Link")</f>
        <v/>
      </c>
      <c r="O270" s="3" t="inlineStr">
        <is>
          <t>*default*, ENET_LIB</t>
        </is>
      </c>
    </row>
    <row r="271">
      <c r="A271" s="3" t="inlineStr">
        <is>
          <t>UNINIT.STACK.ARRAY.MUST</t>
        </is>
      </c>
      <c r="B271" s="3" t="inlineStr">
        <is>
          <t>All fields of mcastEntry are unconditionally set for ALE table types 4G and 9G.</t>
        </is>
      </c>
      <c r="C271" s="3" t="inlineStr">
        <is>
          <t>/data/adasuser_bangvideoapps02/pdk_jenkin_build/pdk_jenkin_kw_build/workarea/pdk/packages/ti/drv/enet/src/mod/cpsw_ale.c</t>
        </is>
      </c>
      <c r="D271" s="3" t="n">
        <v>2776170</v>
      </c>
      <c r="E271" s="3" t="n">
        <v>3882</v>
      </c>
      <c r="F271" s="3" t="inlineStr">
        <is>
          <t>'mcastEntry.macAddress' array elements are used uninitialized in this function.</t>
        </is>
      </c>
      <c r="G271" s="3" t="inlineStr">
        <is>
          <t>CpswAle_dumpTable</t>
        </is>
      </c>
      <c r="H271" s="3" t="inlineStr">
        <is>
          <t>unowned</t>
        </is>
      </c>
      <c r="I271" s="3" t="inlineStr">
        <is>
          <t>Critical</t>
        </is>
      </c>
      <c r="J271" s="3" t="n">
        <v>1</v>
      </c>
      <c r="K271" s="3" t="inlineStr">
        <is>
          <t>Existing</t>
        </is>
      </c>
      <c r="L271" s="3" t="inlineStr">
        <is>
          <t>Not a Problem</t>
        </is>
      </c>
      <c r="M271" s="3" t="inlineStr">
        <is>
          <t>C and C++</t>
        </is>
      </c>
      <c r="N271" s="3">
        <f>HYPERLINK("https://klocwork.india.ti.com:443/review/insight-review.html#issuedetails_goto:problemid=2776170,project=EP_PDK_K3,searchquery=taxonomy:'C and C++' build:PDK_KW_BUILD_Feb_19_2023_10_00_AM grouping:off severity:'MISRA Mandatory','MISRA Required','MISRA Advisory',Critical,Error","KW Issue Link")</f>
        <v/>
      </c>
      <c r="O271" s="3" t="inlineStr">
        <is>
          <t>*default*, ENET_LIB</t>
        </is>
      </c>
    </row>
    <row r="272">
      <c r="A272" s="3" t="inlineStr">
        <is>
          <t>UNINIT.STACK.ARRAY.MUST</t>
        </is>
      </c>
      <c r="B272" s="3" t="inlineStr">
        <is>
          <t>This is a FP. All fields of ucastEntry are unconditionally set for ALE table types 4G and 9G.</t>
        </is>
      </c>
      <c r="C272" s="3" t="inlineStr">
        <is>
          <t>/data/adasuser_bangvideoapps02/pdk_jenkin_build/pdk_jenkin_kw_build/workarea/pdk/packages/ti/drv/enet/src/mod/cpsw_ale.c</t>
        </is>
      </c>
      <c r="D272" s="3" t="n">
        <v>2776171</v>
      </c>
      <c r="E272" s="3" t="n">
        <v>3901</v>
      </c>
      <c r="F272" s="3" t="inlineStr">
        <is>
          <t>'ucastEntry.macAddress' array elements are used uninitialized in this function.</t>
        </is>
      </c>
      <c r="G272" s="3" t="inlineStr">
        <is>
          <t>CpswAle_dumpTable</t>
        </is>
      </c>
      <c r="H272" s="3" t="inlineStr">
        <is>
          <t>unowned</t>
        </is>
      </c>
      <c r="I272" s="3" t="inlineStr">
        <is>
          <t>Critical</t>
        </is>
      </c>
      <c r="J272" s="3" t="n">
        <v>1</v>
      </c>
      <c r="K272" s="3" t="inlineStr">
        <is>
          <t>Existing</t>
        </is>
      </c>
      <c r="L272" s="3" t="inlineStr">
        <is>
          <t>Not a Problem</t>
        </is>
      </c>
      <c r="M272" s="3" t="inlineStr">
        <is>
          <t>C and C++</t>
        </is>
      </c>
      <c r="N272" s="3">
        <f>HYPERLINK("https://klocwork.india.ti.com:443/review/insight-review.html#issuedetails_goto:problemid=2776171,project=EP_PDK_K3,searchquery=taxonomy:'C and C++' build:PDK_KW_BUILD_Feb_19_2023_10_00_AM grouping:off severity:'MISRA Mandatory','MISRA Required','MISRA Advisory',Critical,Error","KW Issue Link")</f>
        <v/>
      </c>
      <c r="O272" s="3" t="inlineStr">
        <is>
          <t>*default*, ENET_LIB</t>
        </is>
      </c>
    </row>
    <row r="273">
      <c r="A273" s="3" t="inlineStr">
        <is>
          <t>UNINIT.STACK.ARRAY.MUST</t>
        </is>
      </c>
      <c r="B273" s="3" t="inlineStr">
        <is>
          <t>This is a FP. All fields of ipv4Type are unconditionally set by CSL for ALE table types 4G and 9G.</t>
        </is>
      </c>
      <c r="C273" s="3" t="inlineStr">
        <is>
          <t>/data/adasuser_bangvideoapps02/pdk_jenkin_build/pdk_jenkin_kw_build/workarea/pdk/packages/ti/drv/enet/src/mod/cpsw_ale.c</t>
        </is>
      </c>
      <c r="D273" s="3" t="n">
        <v>2776172</v>
      </c>
      <c r="E273" s="3" t="n">
        <v>3977</v>
      </c>
      <c r="F273" s="3" t="inlineStr">
        <is>
          <t>'ipv4Type.address' array elements are used uninitialized in this function.</t>
        </is>
      </c>
      <c r="G273" s="3" t="inlineStr">
        <is>
          <t>CpswAle_dumpTable</t>
        </is>
      </c>
      <c r="H273" s="3" t="inlineStr">
        <is>
          <t>unowned</t>
        </is>
      </c>
      <c r="I273" s="3" t="inlineStr">
        <is>
          <t>Critical</t>
        </is>
      </c>
      <c r="J273" s="3" t="n">
        <v>1</v>
      </c>
      <c r="K273" s="3" t="inlineStr">
        <is>
          <t>Existing</t>
        </is>
      </c>
      <c r="L273" s="3" t="inlineStr">
        <is>
          <t>Not a Problem</t>
        </is>
      </c>
      <c r="M273" s="3" t="inlineStr">
        <is>
          <t>C and C++</t>
        </is>
      </c>
      <c r="N273" s="3">
        <f>HYPERLINK("https://klocwork.india.ti.com:443/review/insight-review.html#issuedetails_goto:problemid=2776172,project=EP_PDK_K3,searchquery=taxonomy:'C and C++' build:PDK_KW_BUILD_Feb_19_2023_10_00_AM grouping:off severity:'MISRA Mandatory','MISRA Required','MISRA Advisory',Critical,Error","KW Issue Link")</f>
        <v/>
      </c>
      <c r="O273" s="3" t="inlineStr">
        <is>
          <t>*default*, ENET_LIB</t>
        </is>
      </c>
    </row>
    <row r="274">
      <c r="A274" s="3" t="inlineStr">
        <is>
          <t>UNINIT.STACK.ARRAY.MIGHT</t>
        </is>
      </c>
      <c r="B274" s="3" t="inlineStr">
        <is>
          <t>This is a FP. All fields of ipv6Type are unconditionally set by CSL for ALE table types 4G and 9G.</t>
        </is>
      </c>
      <c r="C274" s="3" t="inlineStr">
        <is>
          <t>/data/adasuser_bangvideoapps02/pdk_jenkin_build/pdk_jenkin_kw_build/workarea/pdk/packages/ti/drv/enet/src/mod/cpsw_ale.c</t>
        </is>
      </c>
      <c r="D274" s="3" t="n">
        <v>2776173</v>
      </c>
      <c r="E274" s="3" t="n">
        <v>4002</v>
      </c>
      <c r="F274" s="3" t="inlineStr">
        <is>
          <t>'ipv6Type.address' array elements might be used uninitialized in this function.</t>
        </is>
      </c>
      <c r="G274" s="3" t="inlineStr">
        <is>
          <t>CpswAle_dumpTable</t>
        </is>
      </c>
      <c r="H274" s="3" t="inlineStr">
        <is>
          <t>unowned</t>
        </is>
      </c>
      <c r="I274" s="3" t="inlineStr">
        <is>
          <t>Critical</t>
        </is>
      </c>
      <c r="J274" s="3" t="n">
        <v>1</v>
      </c>
      <c r="K274" s="3" t="inlineStr">
        <is>
          <t>Existing</t>
        </is>
      </c>
      <c r="L274" s="3" t="inlineStr">
        <is>
          <t>Not a Problem</t>
        </is>
      </c>
      <c r="M274" s="3" t="inlineStr">
        <is>
          <t>C and C++</t>
        </is>
      </c>
      <c r="N274" s="3">
        <f>HYPERLINK("https://klocwork.india.ti.com:443/review/insight-review.html#issuedetails_goto:problemid=2776173,project=EP_PDK_K3,searchquery=taxonomy:'C and C++' build:PDK_KW_BUILD_Feb_19_2023_10_00_AM grouping:off severity:'MISRA Mandatory','MISRA Required','MISRA Advisory',Critical,Error","KW Issue Link")</f>
        <v/>
      </c>
      <c r="O274" s="3" t="inlineStr">
        <is>
          <t>*default*, ENET_LIB</t>
        </is>
      </c>
    </row>
    <row r="275">
      <c r="A275" s="3" t="inlineStr">
        <is>
          <t>UNINIT.STACK.ARRAY.MUST</t>
        </is>
      </c>
      <c r="B275" s="3" t="inlineStr">
        <is>
          <t>All fields of mcastEntry are unconditionally set for ALE table types 4G and 9G.</t>
        </is>
      </c>
      <c r="C275" s="3" t="inlineStr">
        <is>
          <t>/data/adasuser_bangvideoapps02/pdk_jenkin_build/pdk_jenkin_kw_build/workarea/pdk/packages/ti/drv/enet/src/mod/cpsw_ale.c</t>
        </is>
      </c>
      <c r="D275" s="3" t="n">
        <v>2776174</v>
      </c>
      <c r="E275" s="3" t="n">
        <v>4042</v>
      </c>
      <c r="F275" s="3" t="inlineStr">
        <is>
          <t>'mcastEntry.macAddress' array elements are used uninitialized in this function.</t>
        </is>
      </c>
      <c r="G275" s="3" t="inlineStr">
        <is>
          <t>CpswAle_dumpTable</t>
        </is>
      </c>
      <c r="H275" s="3" t="inlineStr">
        <is>
          <t>unowned</t>
        </is>
      </c>
      <c r="I275" s="3" t="inlineStr">
        <is>
          <t>Critical</t>
        </is>
      </c>
      <c r="J275" s="3" t="n">
        <v>1</v>
      </c>
      <c r="K275" s="3" t="inlineStr">
        <is>
          <t>Existing</t>
        </is>
      </c>
      <c r="L275" s="3" t="inlineStr">
        <is>
          <t>Not a Problem</t>
        </is>
      </c>
      <c r="M275" s="3" t="inlineStr">
        <is>
          <t>C and C++</t>
        </is>
      </c>
      <c r="N275" s="3">
        <f>HYPERLINK("https://klocwork.india.ti.com:443/review/insight-review.html#issuedetails_goto:problemid=2776174,project=EP_PDK_K3,searchquery=taxonomy:'C and C++' build:PDK_KW_BUILD_Feb_19_2023_10_00_AM grouping:off severity:'MISRA Mandatory','MISRA Required','MISRA Advisory',Critical,Error","KW Issue Link")</f>
        <v/>
      </c>
      <c r="O275" s="3" t="inlineStr">
        <is>
          <t>*default*, ENET_LIB</t>
        </is>
      </c>
    </row>
    <row r="276">
      <c r="A276" s="3" t="inlineStr">
        <is>
          <t>UNINIT.STACK.ARRAY.MUST</t>
        </is>
      </c>
      <c r="B276" s="3" t="inlineStr">
        <is>
          <t>This is a FP. All fields of ucastEntry are unconditionally set for ALE table types 4G and 9G.</t>
        </is>
      </c>
      <c r="C276" s="3" t="inlineStr">
        <is>
          <t>/data/adasuser_bangvideoapps02/pdk_jenkin_build/pdk_jenkin_kw_build/workarea/pdk/packages/ti/drv/enet/src/mod/cpsw_ale.c</t>
        </is>
      </c>
      <c r="D276" s="3" t="n">
        <v>2776175</v>
      </c>
      <c r="E276" s="3" t="n">
        <v>4061</v>
      </c>
      <c r="F276" s="3" t="inlineStr">
        <is>
          <t>'ucastEntry.macAddress' array elements are used uninitialized in this function.</t>
        </is>
      </c>
      <c r="G276" s="3" t="inlineStr">
        <is>
          <t>CpswAle_dumpTable</t>
        </is>
      </c>
      <c r="H276" s="3" t="inlineStr">
        <is>
          <t>unowned</t>
        </is>
      </c>
      <c r="I276" s="3" t="inlineStr">
        <is>
          <t>Critical</t>
        </is>
      </c>
      <c r="J276" s="3" t="n">
        <v>1</v>
      </c>
      <c r="K276" s="3" t="inlineStr">
        <is>
          <t>Existing</t>
        </is>
      </c>
      <c r="L276" s="3" t="inlineStr">
        <is>
          <t>Not a Problem</t>
        </is>
      </c>
      <c r="M276" s="3" t="inlineStr">
        <is>
          <t>C and C++</t>
        </is>
      </c>
      <c r="N276" s="3">
        <f>HYPERLINK("https://klocwork.india.ti.com:443/review/insight-review.html#issuedetails_goto:problemid=2776175,project=EP_PDK_K3,searchquery=taxonomy:'C and C++' build:PDK_KW_BUILD_Feb_19_2023_10_00_AM grouping:off severity:'MISRA Mandatory','MISRA Required','MISRA Advisory',Critical,Error","KW Issue Link")</f>
        <v/>
      </c>
      <c r="O276" s="3" t="inlineStr">
        <is>
          <t>*default*, ENET_LIB</t>
        </is>
      </c>
    </row>
    <row r="277">
      <c r="A277" s="3" t="inlineStr">
        <is>
          <t>UNINIT.STACK.ARRAY.MIGHT</t>
        </is>
      </c>
      <c r="B277" s="3" t="inlineStr">
        <is>
          <t>CSL_CPSW_ALE_UNICASTADDR_ENTRY.macAddress is set by CSL_CPSW_getAleUnicastAddrEntry() for ALE table types 4G and 9G.</t>
        </is>
      </c>
      <c r="C277" s="3" t="inlineStr">
        <is>
          <t>/data/adasuser_bangvideoapps02/pdk_jenkin_build/pdk_jenkin_kw_build/workarea/pdk/packages/ti/drv/enet/src/mod/cpsw_ale.c</t>
        </is>
      </c>
      <c r="D277" s="3" t="n">
        <v>2776176</v>
      </c>
      <c r="E277" s="3" t="n">
        <v>7324</v>
      </c>
      <c r="F277" s="3" t="inlineStr">
        <is>
          <t>'entry.macAddress' array elements might be used uninitialized in this function.</t>
        </is>
      </c>
      <c r="G277" s="3" t="inlineStr">
        <is>
          <t>CpswAle_getPortMacAddr</t>
        </is>
      </c>
      <c r="H277" s="3" t="inlineStr">
        <is>
          <t>unowned</t>
        </is>
      </c>
      <c r="I277" s="3" t="inlineStr">
        <is>
          <t>Critical</t>
        </is>
      </c>
      <c r="J277" s="3" t="n">
        <v>1</v>
      </c>
      <c r="K277" s="3" t="inlineStr">
        <is>
          <t>Existing</t>
        </is>
      </c>
      <c r="L277" s="3" t="inlineStr">
        <is>
          <t>Not a Problem</t>
        </is>
      </c>
      <c r="M277" s="3" t="inlineStr">
        <is>
          <t>C and C++</t>
        </is>
      </c>
      <c r="N277" s="3">
        <f>HYPERLINK("https://klocwork.india.ti.com:443/review/insight-review.html#issuedetails_goto:problemid=2776176,project=EP_PDK_K3,searchquery=taxonomy:'C and C++' build:PDK_KW_BUILD_Feb_19_2023_10_00_AM grouping:off severity:'MISRA Mandatory','MISRA Required','MISRA Advisory',Critical,Error","KW Issue Link")</f>
        <v/>
      </c>
      <c r="O277" s="3" t="inlineStr">
        <is>
          <t>*default*, ENET_LIB</t>
        </is>
      </c>
    </row>
    <row r="278">
      <c r="A278" s="3" t="inlineStr">
        <is>
          <t>UNINIT.STACK.ARRAY.MIGHT</t>
        </is>
      </c>
      <c r="B278" s="3" t="inlineStr">
        <is>
          <t>CSL_CPSW_ALE_UNICASTADDR_ENTRY.macAddress is set by CSL_CPSW_getAleUnicastAddrEntry() for ALE table types 4G and 9G.</t>
        </is>
      </c>
      <c r="C278" s="3" t="inlineStr">
        <is>
          <t>/data/adasuser_bangvideoapps02/pdk_jenkin_build/pdk_jenkin_kw_build/workarea/pdk/packages/ti/drv/enet/src/mod/cpsw_ale.c</t>
        </is>
      </c>
      <c r="D278" s="3" t="n">
        <v>2776177</v>
      </c>
      <c r="E278" s="3" t="n">
        <v>7342</v>
      </c>
      <c r="F278" s="3" t="inlineStr">
        <is>
          <t>'entry.macAddress' array elements might be used uninitialized in this function.</t>
        </is>
      </c>
      <c r="G278" s="3" t="inlineStr">
        <is>
          <t>CpswAle_getPortMacAddr</t>
        </is>
      </c>
      <c r="H278" s="3" t="inlineStr">
        <is>
          <t>unowned</t>
        </is>
      </c>
      <c r="I278" s="3" t="inlineStr">
        <is>
          <t>Critical</t>
        </is>
      </c>
      <c r="J278" s="3" t="n">
        <v>1</v>
      </c>
      <c r="K278" s="3" t="inlineStr">
        <is>
          <t>Existing</t>
        </is>
      </c>
      <c r="L278" s="3" t="inlineStr">
        <is>
          <t>Not a Problem</t>
        </is>
      </c>
      <c r="M278" s="3" t="inlineStr">
        <is>
          <t>C and C++</t>
        </is>
      </c>
      <c r="N278" s="3">
        <f>HYPERLINK("https://klocwork.india.ti.com:443/review/insight-review.html#issuedetails_goto:problemid=2776177,project=EP_PDK_K3,searchquery=taxonomy:'C and C++' build:PDK_KW_BUILD_Feb_19_2023_10_00_AM grouping:off severity:'MISRA Mandatory','MISRA Required','MISRA Advisory',Critical,Error","KW Issue Link")</f>
        <v/>
      </c>
      <c r="O278" s="3" t="inlineStr">
        <is>
          <t>*default*, ENET_LIB</t>
        </is>
      </c>
    </row>
    <row r="279">
      <c r="A279" s="3" t="inlineStr">
        <is>
          <t>UNINIT.STACK.MUST</t>
        </is>
      </c>
      <c r="B279" s="3" t="inlineStr">
        <is>
          <t>This is a FP. All fields of CSL_CPTS_EVENTINFO are set by CSL_CPTS_getEventInfo().</t>
        </is>
      </c>
      <c r="C279" s="3" t="inlineStr">
        <is>
          <t>/data/adasuser_bangvideoapps02/pdk_jenkin_build/pdk_jenkin_kw_build/workarea/pdk/packages/ti/drv/enet/src/mod/cpsw_cpts.c</t>
        </is>
      </c>
      <c r="D279" s="3" t="n">
        <v>2776180</v>
      </c>
      <c r="E279" s="3" t="n">
        <v>1261</v>
      </c>
      <c r="F279" s="3" t="inlineStr">
        <is>
          <t>'eventInfo.timeStamp' is used uninitialized in this function.</t>
        </is>
      </c>
      <c r="G279" s="3" t="inlineStr">
        <is>
          <t>CpswCpts_handleEvents</t>
        </is>
      </c>
      <c r="H279" s="3" t="inlineStr">
        <is>
          <t>unowned</t>
        </is>
      </c>
      <c r="I279" s="3" t="inlineStr">
        <is>
          <t>Critical</t>
        </is>
      </c>
      <c r="J279" s="3" t="n">
        <v>1</v>
      </c>
      <c r="K279" s="3" t="inlineStr">
        <is>
          <t>Existing</t>
        </is>
      </c>
      <c r="L279" s="3" t="inlineStr">
        <is>
          <t>Not a Problem</t>
        </is>
      </c>
      <c r="M279" s="3" t="inlineStr">
        <is>
          <t>C and C++</t>
        </is>
      </c>
      <c r="N279" s="3">
        <f>HYPERLINK("https://klocwork.india.ti.com:443/review/insight-review.html#issuedetails_goto:problemid=2776180,project=EP_PDK_K3,searchquery=taxonomy:'C and C++' build:PDK_KW_BUILD_Feb_19_2023_10_00_AM grouping:off severity:'MISRA Mandatory','MISRA Required','MISRA Advisory',Critical,Error","KW Issue Link")</f>
        <v/>
      </c>
      <c r="O279" s="3" t="inlineStr">
        <is>
          <t>*default*, ENET_LIB</t>
        </is>
      </c>
    </row>
    <row r="280">
      <c r="A280" s="3" t="inlineStr">
        <is>
          <t>UNINIT.STACK.MUST</t>
        </is>
      </c>
      <c r="B280" s="3" t="inlineStr">
        <is>
          <t>This is a FP. All fields of CSL_CPTS_EVENTINFO are set by CSL_CPTS_getEventInfo().</t>
        </is>
      </c>
      <c r="C280" s="3" t="inlineStr">
        <is>
          <t>/data/adasuser_bangvideoapps02/pdk_jenkin_build/pdk_jenkin_kw_build/workarea/pdk/packages/ti/drv/enet/src/mod/cpsw_cpts.c</t>
        </is>
      </c>
      <c r="D280" s="3" t="n">
        <v>2776181</v>
      </c>
      <c r="E280" s="3" t="n">
        <v>1261</v>
      </c>
      <c r="F280" s="3" t="inlineStr">
        <is>
          <t>'eventInfo.timeStampHi' is used uninitialized in this function.</t>
        </is>
      </c>
      <c r="G280" s="3" t="inlineStr">
        <is>
          <t>CpswCpts_handleEvents</t>
        </is>
      </c>
      <c r="H280" s="3" t="inlineStr">
        <is>
          <t>unowned</t>
        </is>
      </c>
      <c r="I280" s="3" t="inlineStr">
        <is>
          <t>Critical</t>
        </is>
      </c>
      <c r="J280" s="3" t="n">
        <v>1</v>
      </c>
      <c r="K280" s="3" t="inlineStr">
        <is>
          <t>Existing</t>
        </is>
      </c>
      <c r="L280" s="3" t="inlineStr">
        <is>
          <t>Not a Problem</t>
        </is>
      </c>
      <c r="M280" s="3" t="inlineStr">
        <is>
          <t>C and C++</t>
        </is>
      </c>
      <c r="N280" s="3">
        <f>HYPERLINK("https://klocwork.india.ti.com:443/review/insight-review.html#issuedetails_goto:problemid=2776181,project=EP_PDK_K3,searchquery=taxonomy:'C and C++' build:PDK_KW_BUILD_Feb_19_2023_10_00_AM grouping:off severity:'MISRA Mandatory','MISRA Required','MISRA Advisory',Critical,Error","KW Issue Link")</f>
        <v/>
      </c>
      <c r="O280" s="3" t="inlineStr">
        <is>
          <t>*default*, ENET_LIB</t>
        </is>
      </c>
    </row>
    <row r="281">
      <c r="A281" s="3" t="inlineStr">
        <is>
          <t>UNINIT.STACK.MUST</t>
        </is>
      </c>
      <c r="B281" s="3" t="inlineStr">
        <is>
          <t>This is a FP. All fields of CSL_CPTS_EVENTINFO are set by CSL_CPTS_getEventInfo().</t>
        </is>
      </c>
      <c r="C281" s="3" t="inlineStr">
        <is>
          <t>/data/adasuser_bangvideoapps02/pdk_jenkin_build/pdk_jenkin_kw_build/workarea/pdk/packages/ti/drv/enet/src/mod/cpsw_cpts.c</t>
        </is>
      </c>
      <c r="D281" s="3" t="n">
        <v>2776182</v>
      </c>
      <c r="E281" s="3" t="n">
        <v>1264</v>
      </c>
      <c r="F281" s="3" t="inlineStr">
        <is>
          <t>'eventInfo.eventType' is used uninitialized in this function.</t>
        </is>
      </c>
      <c r="G281" s="3" t="inlineStr">
        <is>
          <t>CpswCpts_handleEvents</t>
        </is>
      </c>
      <c r="H281" s="3" t="inlineStr">
        <is>
          <t>unowned</t>
        </is>
      </c>
      <c r="I281" s="3" t="inlineStr">
        <is>
          <t>Critical</t>
        </is>
      </c>
      <c r="J281" s="3" t="n">
        <v>1</v>
      </c>
      <c r="K281" s="3" t="inlineStr">
        <is>
          <t>Existing</t>
        </is>
      </c>
      <c r="L281" s="3" t="inlineStr">
        <is>
          <t>Not a Problem</t>
        </is>
      </c>
      <c r="M281" s="3" t="inlineStr">
        <is>
          <t>C and C++</t>
        </is>
      </c>
      <c r="N281" s="3">
        <f>HYPERLINK("https://klocwork.india.ti.com:443/review/insight-review.html#issuedetails_goto:problemid=2776182,project=EP_PDK_K3,searchquery=taxonomy:'C and C++' build:PDK_KW_BUILD_Feb_19_2023_10_00_AM grouping:off severity:'MISRA Mandatory','MISRA Required','MISRA Advisory',Critical,Error","KW Issue Link")</f>
        <v/>
      </c>
      <c r="O281" s="3" t="inlineStr">
        <is>
          <t>*default*, ENET_LIB</t>
        </is>
      </c>
    </row>
    <row r="282">
      <c r="A282" s="3" t="inlineStr">
        <is>
          <t>UNINIT.STACK.MIGHT</t>
        </is>
      </c>
      <c r="B282" s="3" t="inlineStr">
        <is>
          <t>This is a FP. All fields of CSL_CPTS_EVENTINFO are set by CSL_CPTS_getEventInfo().</t>
        </is>
      </c>
      <c r="C282" s="3" t="inlineStr">
        <is>
          <t>/data/adasuser_bangvideoapps02/pdk_jenkin_build/pdk_jenkin_kw_build/workarea/pdk/packages/ti/drv/enet/src/mod/cpsw_cpts.c</t>
        </is>
      </c>
      <c r="D282" s="3" t="n">
        <v>2776183</v>
      </c>
      <c r="E282" s="3" t="n">
        <v>1284</v>
      </c>
      <c r="F282" s="3" t="inlineStr">
        <is>
          <t>'eventInfo.portNo' might be used uninitialized in this function.</t>
        </is>
      </c>
      <c r="G282" s="3" t="inlineStr">
        <is>
          <t>CpswCpts_handleEvents</t>
        </is>
      </c>
      <c r="H282" s="3" t="inlineStr">
        <is>
          <t>unowned</t>
        </is>
      </c>
      <c r="I282" s="3" t="inlineStr">
        <is>
          <t>Critical</t>
        </is>
      </c>
      <c r="J282" s="3" t="n">
        <v>1</v>
      </c>
      <c r="K282" s="3" t="inlineStr">
        <is>
          <t>Existing</t>
        </is>
      </c>
      <c r="L282" s="3" t="inlineStr">
        <is>
          <t>Not a Problem</t>
        </is>
      </c>
      <c r="M282" s="3" t="inlineStr">
        <is>
          <t>C and C++</t>
        </is>
      </c>
      <c r="N282" s="3">
        <f>HYPERLINK("https://klocwork.india.ti.com:443/review/insight-review.html#issuedetails_goto:problemid=2776183,project=EP_PDK_K3,searchquery=taxonomy:'C and C++' build:PDK_KW_BUILD_Feb_19_2023_10_00_AM grouping:off severity:'MISRA Mandatory','MISRA Required','MISRA Advisory',Critical,Error","KW Issue Link")</f>
        <v/>
      </c>
      <c r="O282" s="3" t="inlineStr">
        <is>
          <t>*default*, ENET_LIB</t>
        </is>
      </c>
    </row>
    <row r="283">
      <c r="A283" s="3" t="inlineStr">
        <is>
          <t>UNINIT.STACK.MIGHT</t>
        </is>
      </c>
      <c r="B283" s="3" t="inlineStr">
        <is>
          <t>This is a FP. All fields of CSL_CPTS_EVENTINFO are set by CSL_CPTS_getEventInfo().</t>
        </is>
      </c>
      <c r="C283" s="3" t="inlineStr">
        <is>
          <t>/data/adasuser_bangvideoapps02/pdk_jenkin_build/pdk_jenkin_kw_build/workarea/pdk/packages/ti/drv/enet/src/mod/cpsw_cpts.c</t>
        </is>
      </c>
      <c r="D283" s="3" t="n">
        <v>2776184</v>
      </c>
      <c r="E283" s="3" t="n">
        <v>1316</v>
      </c>
      <c r="F283" s="3" t="inlineStr">
        <is>
          <t>'eventInfo.msgType' might be used uninitialized in this function.</t>
        </is>
      </c>
      <c r="G283" s="3" t="inlineStr">
        <is>
          <t>CpswCpts_handleEvents</t>
        </is>
      </c>
      <c r="H283" s="3" t="inlineStr">
        <is>
          <t>unowned</t>
        </is>
      </c>
      <c r="I283" s="3" t="inlineStr">
        <is>
          <t>Critical</t>
        </is>
      </c>
      <c r="J283" s="3" t="n">
        <v>1</v>
      </c>
      <c r="K283" s="3" t="inlineStr">
        <is>
          <t>Existing</t>
        </is>
      </c>
      <c r="L283" s="3" t="inlineStr">
        <is>
          <t>Not a Problem</t>
        </is>
      </c>
      <c r="M283" s="3" t="inlineStr">
        <is>
          <t>C and C++</t>
        </is>
      </c>
      <c r="N283" s="3">
        <f>HYPERLINK("https://klocwork.india.ti.com:443/review/insight-review.html#issuedetails_goto:problemid=2776184,project=EP_PDK_K3,searchquery=taxonomy:'C and C++' build:PDK_KW_BUILD_Feb_19_2023_10_00_AM grouping:off severity:'MISRA Mandatory','MISRA Required','MISRA Advisory',Critical,Error","KW Issue Link")</f>
        <v/>
      </c>
      <c r="O283" s="3" t="inlineStr">
        <is>
          <t>*default*, ENET_LIB</t>
        </is>
      </c>
    </row>
    <row r="284">
      <c r="A284" s="3" t="inlineStr">
        <is>
          <t>UNINIT.STACK.MIGHT</t>
        </is>
      </c>
      <c r="B284" s="3" t="inlineStr">
        <is>
          <t>This is a FP. All fields of CSL_CPTS_EVENTINFO are set by CSL_CPTS_getEventInfo().</t>
        </is>
      </c>
      <c r="C284" s="3" t="inlineStr">
        <is>
          <t>/data/adasuser_bangvideoapps02/pdk_jenkin_build/pdk_jenkin_kw_build/workarea/pdk/packages/ti/drv/enet/src/mod/cpsw_cpts.c</t>
        </is>
      </c>
      <c r="D284" s="3" t="n">
        <v>2776185</v>
      </c>
      <c r="E284" s="3" t="n">
        <v>1317</v>
      </c>
      <c r="F284" s="3" t="inlineStr">
        <is>
          <t>'eventInfo.seqId' might be used uninitialized in this function.</t>
        </is>
      </c>
      <c r="G284" s="3" t="inlineStr">
        <is>
          <t>CpswCpts_handleEvents</t>
        </is>
      </c>
      <c r="H284" s="3" t="inlineStr">
        <is>
          <t>unowned</t>
        </is>
      </c>
      <c r="I284" s="3" t="inlineStr">
        <is>
          <t>Critical</t>
        </is>
      </c>
      <c r="J284" s="3" t="n">
        <v>1</v>
      </c>
      <c r="K284" s="3" t="inlineStr">
        <is>
          <t>Existing</t>
        </is>
      </c>
      <c r="L284" s="3" t="inlineStr">
        <is>
          <t>Not a Problem</t>
        </is>
      </c>
      <c r="M284" s="3" t="inlineStr">
        <is>
          <t>C and C++</t>
        </is>
      </c>
      <c r="N284" s="3">
        <f>HYPERLINK("https://klocwork.india.ti.com:443/review/insight-review.html#issuedetails_goto:problemid=2776185,project=EP_PDK_K3,searchquery=taxonomy:'C and C++' build:PDK_KW_BUILD_Feb_19_2023_10_00_AM grouping:off severity:'MISRA Mandatory','MISRA Required','MISRA Advisory',Critical,Error","KW Issue Link")</f>
        <v/>
      </c>
      <c r="O284" s="3" t="inlineStr">
        <is>
          <t>*default*, ENET_LIB</t>
        </is>
      </c>
    </row>
    <row r="285">
      <c r="A285" s="3" t="inlineStr">
        <is>
          <t>UNINIT.STACK.MIGHT</t>
        </is>
      </c>
      <c r="B285" s="3" t="inlineStr">
        <is>
          <t>This is a FP. All fields of CSL_CPTS_EVENTINFO are set by CSL_CPTS_getEventInfo().</t>
        </is>
      </c>
      <c r="C285" s="3" t="inlineStr">
        <is>
          <t>/data/adasuser_bangvideoapps02/pdk_jenkin_build/pdk_jenkin_kw_build/workarea/pdk/packages/ti/drv/enet/src/mod/cpsw_cpts.c</t>
        </is>
      </c>
      <c r="D285" s="3" t="n">
        <v>2776186</v>
      </c>
      <c r="E285" s="3" t="n">
        <v>1318</v>
      </c>
      <c r="F285" s="3" t="inlineStr">
        <is>
          <t>'eventInfo.portNo' might be used uninitialized in this function.</t>
        </is>
      </c>
      <c r="G285" s="3" t="inlineStr">
        <is>
          <t>CpswCpts_handleEvents</t>
        </is>
      </c>
      <c r="H285" s="3" t="inlineStr">
        <is>
          <t>unowned</t>
        </is>
      </c>
      <c r="I285" s="3" t="inlineStr">
        <is>
          <t>Critical</t>
        </is>
      </c>
      <c r="J285" s="3" t="n">
        <v>1</v>
      </c>
      <c r="K285" s="3" t="inlineStr">
        <is>
          <t>Existing</t>
        </is>
      </c>
      <c r="L285" s="3" t="inlineStr">
        <is>
          <t>Not a Problem</t>
        </is>
      </c>
      <c r="M285" s="3" t="inlineStr">
        <is>
          <t>C and C++</t>
        </is>
      </c>
      <c r="N285" s="3">
        <f>HYPERLINK("https://klocwork.india.ti.com:443/review/insight-review.html#issuedetails_goto:problemid=2776186,project=EP_PDK_K3,searchquery=taxonomy:'C and C++' build:PDK_KW_BUILD_Feb_19_2023_10_00_AM grouping:off severity:'MISRA Mandatory','MISRA Required','MISRA Advisory',Critical,Error","KW Issue Link")</f>
        <v/>
      </c>
      <c r="O285" s="3" t="inlineStr">
        <is>
          <t>*default*, ENET_LIB</t>
        </is>
      </c>
    </row>
    <row r="286">
      <c r="A286" s="3" t="inlineStr">
        <is>
          <t>UNINIT.STACK.MIGHT</t>
        </is>
      </c>
      <c r="B286" s="3" t="inlineStr">
        <is>
          <t>This is a FP. All fields of CSL_CPTS_EVENTINFO are set by CSL_CPTS_getEventInfo().</t>
        </is>
      </c>
      <c r="C286" s="3" t="inlineStr">
        <is>
          <t>/data/adasuser_bangvideoapps02/pdk_jenkin_build/pdk_jenkin_kw_build/workarea/pdk/packages/ti/drv/enet/src/mod/cpsw_cpts.c</t>
        </is>
      </c>
      <c r="D286" s="3" t="n">
        <v>2776187</v>
      </c>
      <c r="E286" s="3" t="n">
        <v>1319</v>
      </c>
      <c r="F286" s="3" t="inlineStr">
        <is>
          <t>'eventInfo.domain' might be used uninitialized in this function.</t>
        </is>
      </c>
      <c r="G286" s="3" t="inlineStr">
        <is>
          <t>CpswCpts_handleEvents</t>
        </is>
      </c>
      <c r="H286" s="3" t="inlineStr">
        <is>
          <t>unowned</t>
        </is>
      </c>
      <c r="I286" s="3" t="inlineStr">
        <is>
          <t>Critical</t>
        </is>
      </c>
      <c r="J286" s="3" t="n">
        <v>1</v>
      </c>
      <c r="K286" s="3" t="inlineStr">
        <is>
          <t>Existing</t>
        </is>
      </c>
      <c r="L286" s="3" t="inlineStr">
        <is>
          <t>Not a Problem</t>
        </is>
      </c>
      <c r="M286" s="3" t="inlineStr">
        <is>
          <t>C and C++</t>
        </is>
      </c>
      <c r="N286" s="3">
        <f>HYPERLINK("https://klocwork.india.ti.com:443/review/insight-review.html#issuedetails_goto:problemid=2776187,project=EP_PDK_K3,searchquery=taxonomy:'C and C++' build:PDK_KW_BUILD_Feb_19_2023_10_00_AM grouping:off severity:'MISRA Mandatory','MISRA Required','MISRA Advisory',Critical,Error","KW Issue Link")</f>
        <v/>
      </c>
      <c r="O286" s="3" t="inlineStr">
        <is>
          <t>*default*, ENET_LIB</t>
        </is>
      </c>
    </row>
    <row r="287">
      <c r="A287" s="3" t="inlineStr">
        <is>
          <t>UNINIT.STACK.MIGHT</t>
        </is>
      </c>
      <c r="B287" s="3" t="inlineStr">
        <is>
          <t>This is a FP. All fields of CSL_CPTS_EVENTINFO are set by CSL_CPTS_getEventInfo().</t>
        </is>
      </c>
      <c r="C287" s="3" t="inlineStr">
        <is>
          <t>/data/adasuser_bangvideoapps02/pdk_jenkin_build/pdk_jenkin_kw_build/workarea/pdk/packages/ti/drv/enet/src/mod/cpsw_cpts.c</t>
        </is>
      </c>
      <c r="D287" s="3" t="n">
        <v>2776188</v>
      </c>
      <c r="E287" s="3" t="n">
        <v>1341</v>
      </c>
      <c r="F287" s="3" t="inlineStr">
        <is>
          <t>'eventInfo.msgType' might be used uninitialized in this function.</t>
        </is>
      </c>
      <c r="G287" s="3" t="inlineStr">
        <is>
          <t>CpswCpts_handleEvents</t>
        </is>
      </c>
      <c r="H287" s="3" t="inlineStr">
        <is>
          <t>unowned</t>
        </is>
      </c>
      <c r="I287" s="3" t="inlineStr">
        <is>
          <t>Critical</t>
        </is>
      </c>
      <c r="J287" s="3" t="n">
        <v>1</v>
      </c>
      <c r="K287" s="3" t="inlineStr">
        <is>
          <t>Existing</t>
        </is>
      </c>
      <c r="L287" s="3" t="inlineStr">
        <is>
          <t>Not a Problem</t>
        </is>
      </c>
      <c r="M287" s="3" t="inlineStr">
        <is>
          <t>C and C++</t>
        </is>
      </c>
      <c r="N287" s="3">
        <f>HYPERLINK("https://klocwork.india.ti.com:443/review/insight-review.html#issuedetails_goto:problemid=2776188,project=EP_PDK_K3,searchquery=taxonomy:'C and C++' build:PDK_KW_BUILD_Feb_19_2023_10_00_AM grouping:off severity:'MISRA Mandatory','MISRA Required','MISRA Advisory',Critical,Error","KW Issue Link")</f>
        <v/>
      </c>
      <c r="O287" s="3" t="inlineStr">
        <is>
          <t>*default*, ENET_LIB</t>
        </is>
      </c>
    </row>
    <row r="288">
      <c r="A288" s="3" t="inlineStr">
        <is>
          <t>UNINIT.STACK.MIGHT</t>
        </is>
      </c>
      <c r="B288" s="3" t="inlineStr">
        <is>
          <t>This is a FP. All fields of CSL_CPTS_EVENTINFO are set by CSL_CPTS_getEventInfo().</t>
        </is>
      </c>
      <c r="C288" s="3" t="inlineStr">
        <is>
          <t>/data/adasuser_bangvideoapps02/pdk_jenkin_build/pdk_jenkin_kw_build/workarea/pdk/packages/ti/drv/enet/src/mod/cpsw_cpts.c</t>
        </is>
      </c>
      <c r="D288" s="3" t="n">
        <v>2776189</v>
      </c>
      <c r="E288" s="3" t="n">
        <v>1342</v>
      </c>
      <c r="F288" s="3" t="inlineStr">
        <is>
          <t>'eventInfo.seqId' might be used uninitialized in this function.</t>
        </is>
      </c>
      <c r="G288" s="3" t="inlineStr">
        <is>
          <t>CpswCpts_handleEvents</t>
        </is>
      </c>
      <c r="H288" s="3" t="inlineStr">
        <is>
          <t>unowned</t>
        </is>
      </c>
      <c r="I288" s="3" t="inlineStr">
        <is>
          <t>Critical</t>
        </is>
      </c>
      <c r="J288" s="3" t="n">
        <v>1</v>
      </c>
      <c r="K288" s="3" t="inlineStr">
        <is>
          <t>Existing</t>
        </is>
      </c>
      <c r="L288" s="3" t="inlineStr">
        <is>
          <t>Not a Problem</t>
        </is>
      </c>
      <c r="M288" s="3" t="inlineStr">
        <is>
          <t>C and C++</t>
        </is>
      </c>
      <c r="N288" s="3">
        <f>HYPERLINK("https://klocwork.india.ti.com:443/review/insight-review.html#issuedetails_goto:problemid=2776189,project=EP_PDK_K3,searchquery=taxonomy:'C and C++' build:PDK_KW_BUILD_Feb_19_2023_10_00_AM grouping:off severity:'MISRA Mandatory','MISRA Required','MISRA Advisory',Critical,Error","KW Issue Link")</f>
        <v/>
      </c>
      <c r="O288" s="3" t="inlineStr">
        <is>
          <t>*default*, ENET_LIB</t>
        </is>
      </c>
    </row>
    <row r="289">
      <c r="A289" s="3" t="inlineStr">
        <is>
          <t>UNINIT.STACK.MIGHT</t>
        </is>
      </c>
      <c r="B289" s="3" t="inlineStr">
        <is>
          <t>This is a FP. All fields of CSL_CPTS_EVENTINFO are set by CSL_CPTS_getEventInfo().</t>
        </is>
      </c>
      <c r="C289" s="3" t="inlineStr">
        <is>
          <t>/data/adasuser_bangvideoapps02/pdk_jenkin_build/pdk_jenkin_kw_build/workarea/pdk/packages/ti/drv/enet/src/mod/cpsw_cpts.c</t>
        </is>
      </c>
      <c r="D289" s="3" t="n">
        <v>2776190</v>
      </c>
      <c r="E289" s="3" t="n">
        <v>1343</v>
      </c>
      <c r="F289" s="3" t="inlineStr">
        <is>
          <t>'eventInfo.portNo' might be used uninitialized in this function.</t>
        </is>
      </c>
      <c r="G289" s="3" t="inlineStr">
        <is>
          <t>CpswCpts_handleEvents</t>
        </is>
      </c>
      <c r="H289" s="3" t="inlineStr">
        <is>
          <t>unowned</t>
        </is>
      </c>
      <c r="I289" s="3" t="inlineStr">
        <is>
          <t>Critical</t>
        </is>
      </c>
      <c r="J289" s="3" t="n">
        <v>1</v>
      </c>
      <c r="K289" s="3" t="inlineStr">
        <is>
          <t>Existing</t>
        </is>
      </c>
      <c r="L289" s="3" t="inlineStr">
        <is>
          <t>Not a Problem</t>
        </is>
      </c>
      <c r="M289" s="3" t="inlineStr">
        <is>
          <t>C and C++</t>
        </is>
      </c>
      <c r="N289" s="3">
        <f>HYPERLINK("https://klocwork.india.ti.com:443/review/insight-review.html#issuedetails_goto:problemid=2776190,project=EP_PDK_K3,searchquery=taxonomy:'C and C++' build:PDK_KW_BUILD_Feb_19_2023_10_00_AM grouping:off severity:'MISRA Mandatory','MISRA Required','MISRA Advisory',Critical,Error","KW Issue Link")</f>
        <v/>
      </c>
      <c r="O289" s="3" t="inlineStr">
        <is>
          <t>*default*, ENET_LIB</t>
        </is>
      </c>
    </row>
    <row r="290">
      <c r="A290" s="3" t="inlineStr">
        <is>
          <t>UNINIT.STACK.MIGHT</t>
        </is>
      </c>
      <c r="B290" s="3" t="inlineStr">
        <is>
          <t>This is a FP. All fields of CSL_CPTS_EVENTINFO are set by CSL_CPTS_getEventInfo().</t>
        </is>
      </c>
      <c r="C290" s="3" t="inlineStr">
        <is>
          <t>/data/adasuser_bangvideoapps02/pdk_jenkin_build/pdk_jenkin_kw_build/workarea/pdk/packages/ti/drv/enet/src/mod/cpsw_cpts.c</t>
        </is>
      </c>
      <c r="D290" s="3" t="n">
        <v>2776191</v>
      </c>
      <c r="E290" s="3" t="n">
        <v>1344</v>
      </c>
      <c r="F290" s="3" t="inlineStr">
        <is>
          <t>'eventInfo.domain' might be used uninitialized in this function.</t>
        </is>
      </c>
      <c r="G290" s="3" t="inlineStr">
        <is>
          <t>CpswCpts_handleEvents</t>
        </is>
      </c>
      <c r="H290" s="3" t="inlineStr">
        <is>
          <t>unowned</t>
        </is>
      </c>
      <c r="I290" s="3" t="inlineStr">
        <is>
          <t>Critical</t>
        </is>
      </c>
      <c r="J290" s="3" t="n">
        <v>1</v>
      </c>
      <c r="K290" s="3" t="inlineStr">
        <is>
          <t>Existing</t>
        </is>
      </c>
      <c r="L290" s="3" t="inlineStr">
        <is>
          <t>Not a Problem</t>
        </is>
      </c>
      <c r="M290" s="3" t="inlineStr">
        <is>
          <t>C and C++</t>
        </is>
      </c>
      <c r="N290" s="3">
        <f>HYPERLINK("https://klocwork.india.ti.com:443/review/insight-review.html#issuedetails_goto:problemid=2776191,project=EP_PDK_K3,searchquery=taxonomy:'C and C++' build:PDK_KW_BUILD_Feb_19_2023_10_00_AM grouping:off severity:'MISRA Mandatory','MISRA Required','MISRA Advisory',Critical,Error","KW Issue Link")</f>
        <v/>
      </c>
      <c r="O290" s="3" t="inlineStr">
        <is>
          <t>*default*, ENET_LIB</t>
        </is>
      </c>
    </row>
    <row r="291">
      <c r="A291" s="3" t="inlineStr">
        <is>
          <t>UNINIT.STACK.MIGHT</t>
        </is>
      </c>
      <c r="B291" s="3" t="inlineStr">
        <is>
          <t>This is a FP. All fields of CSL_CPTS_EVENTINFO are set by CSL_CPTS_getEventInfo().</t>
        </is>
      </c>
      <c r="C291" s="3" t="inlineStr">
        <is>
          <t>/data/adasuser_bangvideoapps02/pdk_jenkin_build/pdk_jenkin_kw_build/workarea/pdk/packages/ti/drv/enet/src/mod/cpsw_cpts.c</t>
        </is>
      </c>
      <c r="D291" s="3" t="n">
        <v>2776192</v>
      </c>
      <c r="E291" s="3" t="n">
        <v>1389</v>
      </c>
      <c r="F291" s="3" t="inlineStr">
        <is>
          <t>'eventInfo.msgType' might be used uninitialized in this function.</t>
        </is>
      </c>
      <c r="G291" s="3" t="inlineStr">
        <is>
          <t>CpswCpts_handleEvents</t>
        </is>
      </c>
      <c r="H291" s="3" t="inlineStr">
        <is>
          <t>unowned</t>
        </is>
      </c>
      <c r="I291" s="3" t="inlineStr">
        <is>
          <t>Critical</t>
        </is>
      </c>
      <c r="J291" s="3" t="n">
        <v>1</v>
      </c>
      <c r="K291" s="3" t="inlineStr">
        <is>
          <t>Existing</t>
        </is>
      </c>
      <c r="L291" s="3" t="inlineStr">
        <is>
          <t>Not a Problem</t>
        </is>
      </c>
      <c r="M291" s="3" t="inlineStr">
        <is>
          <t>C and C++</t>
        </is>
      </c>
      <c r="N291" s="3">
        <f>HYPERLINK("https://klocwork.india.ti.com:443/review/insight-review.html#issuedetails_goto:problemid=2776192,project=EP_PDK_K3,searchquery=taxonomy:'C and C++' build:PDK_KW_BUILD_Feb_19_2023_10_00_AM grouping:off severity:'MISRA Mandatory','MISRA Required','MISRA Advisory',Critical,Error","KW Issue Link")</f>
        <v/>
      </c>
      <c r="O291" s="3" t="inlineStr">
        <is>
          <t>*default*, ENET_LIB</t>
        </is>
      </c>
    </row>
    <row r="292">
      <c r="A292" s="3" t="inlineStr">
        <is>
          <t>UNINIT.STACK.MIGHT</t>
        </is>
      </c>
      <c r="B292" s="3" t="inlineStr">
        <is>
          <t>This is a FP. All fields of CSL_CPTS_EVENTINFO are set by CSL_CPTS_getEventInfo().</t>
        </is>
      </c>
      <c r="C292" s="3" t="inlineStr">
        <is>
          <t>/data/adasuser_bangvideoapps02/pdk_jenkin_build/pdk_jenkin_kw_build/workarea/pdk/packages/ti/drv/enet/src/mod/cpsw_cpts.c</t>
        </is>
      </c>
      <c r="D292" s="3" t="n">
        <v>2776193</v>
      </c>
      <c r="E292" s="3" t="n">
        <v>1390</v>
      </c>
      <c r="F292" s="3" t="inlineStr">
        <is>
          <t>'eventInfo.seqId' might be used uninitialized in this function.</t>
        </is>
      </c>
      <c r="G292" s="3" t="inlineStr">
        <is>
          <t>CpswCpts_handleEvents</t>
        </is>
      </c>
      <c r="H292" s="3" t="inlineStr">
        <is>
          <t>unowned</t>
        </is>
      </c>
      <c r="I292" s="3" t="inlineStr">
        <is>
          <t>Critical</t>
        </is>
      </c>
      <c r="J292" s="3" t="n">
        <v>1</v>
      </c>
      <c r="K292" s="3" t="inlineStr">
        <is>
          <t>Existing</t>
        </is>
      </c>
      <c r="L292" s="3" t="inlineStr">
        <is>
          <t>Not a Problem</t>
        </is>
      </c>
      <c r="M292" s="3" t="inlineStr">
        <is>
          <t>C and C++</t>
        </is>
      </c>
      <c r="N292" s="3">
        <f>HYPERLINK("https://klocwork.india.ti.com:443/review/insight-review.html#issuedetails_goto:problemid=2776193,project=EP_PDK_K3,searchquery=taxonomy:'C and C++' build:PDK_KW_BUILD_Feb_19_2023_10_00_AM grouping:off severity:'MISRA Mandatory','MISRA Required','MISRA Advisory',Critical,Error","KW Issue Link")</f>
        <v/>
      </c>
      <c r="O292" s="3" t="inlineStr">
        <is>
          <t>*default*, ENET_LIB</t>
        </is>
      </c>
    </row>
    <row r="293">
      <c r="A293" s="3" t="inlineStr">
        <is>
          <t>UNINIT.STACK.MIGHT</t>
        </is>
      </c>
      <c r="B293" s="3" t="inlineStr">
        <is>
          <t>This is a FP. All fields of CSL_CPTS_EVENTINFO are set by CSL_CPTS_getEventInfo().</t>
        </is>
      </c>
      <c r="C293" s="3" t="inlineStr">
        <is>
          <t>/data/adasuser_bangvideoapps02/pdk_jenkin_build/pdk_jenkin_kw_build/workarea/pdk/packages/ti/drv/enet/src/mod/cpsw_cpts.c</t>
        </is>
      </c>
      <c r="D293" s="3" t="n">
        <v>2776194</v>
      </c>
      <c r="E293" s="3" t="n">
        <v>1391</v>
      </c>
      <c r="F293" s="3" t="inlineStr">
        <is>
          <t>'eventInfo.domain' might be used uninitialized in this function.</t>
        </is>
      </c>
      <c r="G293" s="3" t="inlineStr">
        <is>
          <t>CpswCpts_handleEvents</t>
        </is>
      </c>
      <c r="H293" s="3" t="inlineStr">
        <is>
          <t>unowned</t>
        </is>
      </c>
      <c r="I293" s="3" t="inlineStr">
        <is>
          <t>Critical</t>
        </is>
      </c>
      <c r="J293" s="3" t="n">
        <v>1</v>
      </c>
      <c r="K293" s="3" t="inlineStr">
        <is>
          <t>Existing</t>
        </is>
      </c>
      <c r="L293" s="3" t="inlineStr">
        <is>
          <t>Not a Problem</t>
        </is>
      </c>
      <c r="M293" s="3" t="inlineStr">
        <is>
          <t>C and C++</t>
        </is>
      </c>
      <c r="N293" s="3">
        <f>HYPERLINK("https://klocwork.india.ti.com:443/review/insight-review.html#issuedetails_goto:problemid=2776194,project=EP_PDK_K3,searchquery=taxonomy:'C and C++' build:PDK_KW_BUILD_Feb_19_2023_10_00_AM grouping:off severity:'MISRA Mandatory','MISRA Required','MISRA Advisory',Critical,Error","KW Issue Link")</f>
        <v/>
      </c>
      <c r="O293" s="3" t="inlineStr">
        <is>
          <t>*default*, ENET_LIB</t>
        </is>
      </c>
    </row>
    <row r="294">
      <c r="A294" s="3" t="inlineStr">
        <is>
          <t>UNINIT.STACK.MUST</t>
        </is>
      </c>
      <c r="B294" s="3" t="inlineStr">
        <is>
          <t>This is a FP. cppiRxThruRate is set by CSL_CPSW_getThruRateReg().</t>
        </is>
      </c>
      <c r="C294" s="3" t="inlineStr">
        <is>
          <t>/data/adasuser_bangvideoapps02/pdk_jenkin_build/pdk_jenkin_kw_build/workarea/pdk/packages/ti/drv/enet/src/mod/cpsw_hostport.c</t>
        </is>
      </c>
      <c r="D294" s="3" t="n">
        <v>2776196</v>
      </c>
      <c r="E294" s="3" t="n">
        <v>885</v>
      </c>
      <c r="F294" s="3" t="inlineStr">
        <is>
          <t>'thruRate.cppiRxThruRate' is used uninitialized in this function.</t>
        </is>
      </c>
      <c r="G294" s="3" t="inlineStr">
        <is>
          <t>CpswHostPort_getFifoStats</t>
        </is>
      </c>
      <c r="H294" s="3" t="inlineStr">
        <is>
          <t>unowned</t>
        </is>
      </c>
      <c r="I294" s="3" t="inlineStr">
        <is>
          <t>Critical</t>
        </is>
      </c>
      <c r="J294" s="3" t="n">
        <v>1</v>
      </c>
      <c r="K294" s="3" t="inlineStr">
        <is>
          <t>Existing</t>
        </is>
      </c>
      <c r="L294" s="3" t="inlineStr">
        <is>
          <t>Not a Problem</t>
        </is>
      </c>
      <c r="M294" s="3" t="inlineStr">
        <is>
          <t>C and C++</t>
        </is>
      </c>
      <c r="N294" s="3">
        <f>HYPERLINK("https://klocwork.india.ti.com:443/review/insight-review.html#issuedetails_goto:problemid=2776196,project=EP_PDK_K3,searchquery=taxonomy:'C and C++' build:PDK_KW_BUILD_Feb_19_2023_10_00_AM grouping:off severity:'MISRA Mandatory','MISRA Required','MISRA Advisory',Critical,Error","KW Issue Link")</f>
        <v/>
      </c>
      <c r="O294" s="3" t="inlineStr">
        <is>
          <t>*default*, ENET_LIB</t>
        </is>
      </c>
    </row>
    <row r="295">
      <c r="A295" s="3" t="inlineStr">
        <is>
          <t>UNINIT.STACK.MUST</t>
        </is>
      </c>
      <c r="B295" s="3" t="inlineStr">
        <is>
          <t>This is a FP. All fields of CSL_CPSW_CPPI_P0_FIFOSTATUS are set by CSL_CPSW_getP0FifoStatus().</t>
        </is>
      </c>
      <c r="C295" s="3" t="inlineStr">
        <is>
          <t>/data/adasuser_bangvideoapps02/pdk_jenkin_build/pdk_jenkin_kw_build/workarea/pdk/packages/ti/drv/enet/src/mod/cpsw_hostport.c</t>
        </is>
      </c>
      <c r="D295" s="3" t="n">
        <v>2776197</v>
      </c>
      <c r="E295" s="3" t="n">
        <v>889</v>
      </c>
      <c r="F295" s="3" t="inlineStr">
        <is>
          <t>'p0FifoStatus.p0TxPriActivePri0' is used uninitialized in this function.</t>
        </is>
      </c>
      <c r="G295" s="3" t="inlineStr">
        <is>
          <t>CpswHostPort_getFifoStats</t>
        </is>
      </c>
      <c r="H295" s="3" t="inlineStr">
        <is>
          <t>unowned</t>
        </is>
      </c>
      <c r="I295" s="3" t="inlineStr">
        <is>
          <t>Critical</t>
        </is>
      </c>
      <c r="J295" s="3" t="n">
        <v>1</v>
      </c>
      <c r="K295" s="3" t="inlineStr">
        <is>
          <t>Existing</t>
        </is>
      </c>
      <c r="L295" s="3" t="inlineStr">
        <is>
          <t>Not a Problem</t>
        </is>
      </c>
      <c r="M295" s="3" t="inlineStr">
        <is>
          <t>C and C++</t>
        </is>
      </c>
      <c r="N295" s="3">
        <f>HYPERLINK("https://klocwork.india.ti.com:443/review/insight-review.html#issuedetails_goto:problemid=2776197,project=EP_PDK_K3,searchquery=taxonomy:'C and C++' build:PDK_KW_BUILD_Feb_19_2023_10_00_AM grouping:off severity:'MISRA Mandatory','MISRA Required','MISRA Advisory',Critical,Error","KW Issue Link")</f>
        <v/>
      </c>
      <c r="O295" s="3" t="inlineStr">
        <is>
          <t>*default*, ENET_LIB</t>
        </is>
      </c>
    </row>
    <row r="296">
      <c r="A296" s="3" t="inlineStr">
        <is>
          <t>UNINIT.STACK.MUST</t>
        </is>
      </c>
      <c r="B296" s="3" t="inlineStr">
        <is>
          <t>This is a FP. All fields of CSL_CPSW_CPPI_P0_FIFOSTATUS are set by CSL_CPSW_getP0FifoStatus().</t>
        </is>
      </c>
      <c r="C296" s="3" t="inlineStr">
        <is>
          <t>/data/adasuser_bangvideoapps02/pdk_jenkin_build/pdk_jenkin_kw_build/workarea/pdk/packages/ti/drv/enet/src/mod/cpsw_hostport.c</t>
        </is>
      </c>
      <c r="D296" s="3" t="n">
        <v>2776198</v>
      </c>
      <c r="E296" s="3" t="n">
        <v>890</v>
      </c>
      <c r="F296" s="3" t="inlineStr">
        <is>
          <t>'p0FifoStatus.p0TxPriActivePri1' is used uninitialized in this function.</t>
        </is>
      </c>
      <c r="G296" s="3" t="inlineStr">
        <is>
          <t>CpswHostPort_getFifoStats</t>
        </is>
      </c>
      <c r="H296" s="3" t="inlineStr">
        <is>
          <t>unowned</t>
        </is>
      </c>
      <c r="I296" s="3" t="inlineStr">
        <is>
          <t>Critical</t>
        </is>
      </c>
      <c r="J296" s="3" t="n">
        <v>1</v>
      </c>
      <c r="K296" s="3" t="inlineStr">
        <is>
          <t>Existing</t>
        </is>
      </c>
      <c r="L296" s="3" t="inlineStr">
        <is>
          <t>Not a Problem</t>
        </is>
      </c>
      <c r="M296" s="3" t="inlineStr">
        <is>
          <t>C and C++</t>
        </is>
      </c>
      <c r="N296" s="3">
        <f>HYPERLINK("https://klocwork.india.ti.com:443/review/insight-review.html#issuedetails_goto:problemid=2776198,project=EP_PDK_K3,searchquery=taxonomy:'C and C++' build:PDK_KW_BUILD_Feb_19_2023_10_00_AM grouping:off severity:'MISRA Mandatory','MISRA Required','MISRA Advisory',Critical,Error","KW Issue Link")</f>
        <v/>
      </c>
      <c r="O296" s="3" t="inlineStr">
        <is>
          <t>*default*, ENET_LIB</t>
        </is>
      </c>
    </row>
    <row r="297">
      <c r="A297" s="3" t="inlineStr">
        <is>
          <t>UNINIT.STACK.MUST</t>
        </is>
      </c>
      <c r="B297" s="3" t="inlineStr">
        <is>
          <t>This is a FP. All fields of CSL_CPSW_CPPI_P0_FIFOSTATUS are set by CSL_CPSW_getP0FifoStatus().</t>
        </is>
      </c>
      <c r="C297" s="3" t="inlineStr">
        <is>
          <t>/data/adasuser_bangvideoapps02/pdk_jenkin_build/pdk_jenkin_kw_build/workarea/pdk/packages/ti/drv/enet/src/mod/cpsw_hostport.c</t>
        </is>
      </c>
      <c r="D297" s="3" t="n">
        <v>2776199</v>
      </c>
      <c r="E297" s="3" t="n">
        <v>891</v>
      </c>
      <c r="F297" s="3" t="inlineStr">
        <is>
          <t>'p0FifoStatus.p0TxPriActivePri2' is used uninitialized in this function.</t>
        </is>
      </c>
      <c r="G297" s="3" t="inlineStr">
        <is>
          <t>CpswHostPort_getFifoStats</t>
        </is>
      </c>
      <c r="H297" s="3" t="inlineStr">
        <is>
          <t>unowned</t>
        </is>
      </c>
      <c r="I297" s="3" t="inlineStr">
        <is>
          <t>Critical</t>
        </is>
      </c>
      <c r="J297" s="3" t="n">
        <v>1</v>
      </c>
      <c r="K297" s="3" t="inlineStr">
        <is>
          <t>Existing</t>
        </is>
      </c>
      <c r="L297" s="3" t="inlineStr">
        <is>
          <t>Not a Problem</t>
        </is>
      </c>
      <c r="M297" s="3" t="inlineStr">
        <is>
          <t>C and C++</t>
        </is>
      </c>
      <c r="N297" s="3">
        <f>HYPERLINK("https://klocwork.india.ti.com:443/review/insight-review.html#issuedetails_goto:problemid=2776199,project=EP_PDK_K3,searchquery=taxonomy:'C and C++' build:PDK_KW_BUILD_Feb_19_2023_10_00_AM grouping:off severity:'MISRA Mandatory','MISRA Required','MISRA Advisory',Critical,Error","KW Issue Link")</f>
        <v/>
      </c>
      <c r="O297" s="3" t="inlineStr">
        <is>
          <t>*default*, ENET_LIB</t>
        </is>
      </c>
    </row>
    <row r="298">
      <c r="A298" s="3" t="inlineStr">
        <is>
          <t>UNINIT.STACK.MUST</t>
        </is>
      </c>
      <c r="B298" s="3" t="inlineStr">
        <is>
          <t>This is a FP. All fields of CSL_CPSW_CPPI_P0_FIFOSTATUS are set by CSL_CPSW_getP0FifoStatus().</t>
        </is>
      </c>
      <c r="C298" s="3" t="inlineStr">
        <is>
          <t>/data/adasuser_bangvideoapps02/pdk_jenkin_build/pdk_jenkin_kw_build/workarea/pdk/packages/ti/drv/enet/src/mod/cpsw_hostport.c</t>
        </is>
      </c>
      <c r="D298" s="3" t="n">
        <v>2776200</v>
      </c>
      <c r="E298" s="3" t="n">
        <v>892</v>
      </c>
      <c r="F298" s="3" t="inlineStr">
        <is>
          <t>'p0FifoStatus.p0TxPriActivePri3' is used uninitialized in this function.</t>
        </is>
      </c>
      <c r="G298" s="3" t="inlineStr">
        <is>
          <t>CpswHostPort_getFifoStats</t>
        </is>
      </c>
      <c r="H298" s="3" t="inlineStr">
        <is>
          <t>unowned</t>
        </is>
      </c>
      <c r="I298" s="3" t="inlineStr">
        <is>
          <t>Critical</t>
        </is>
      </c>
      <c r="J298" s="3" t="n">
        <v>1</v>
      </c>
      <c r="K298" s="3" t="inlineStr">
        <is>
          <t>Existing</t>
        </is>
      </c>
      <c r="L298" s="3" t="inlineStr">
        <is>
          <t>Not a Problem</t>
        </is>
      </c>
      <c r="M298" s="3" t="inlineStr">
        <is>
          <t>C and C++</t>
        </is>
      </c>
      <c r="N298" s="3">
        <f>HYPERLINK("https://klocwork.india.ti.com:443/review/insight-review.html#issuedetails_goto:problemid=2776200,project=EP_PDK_K3,searchquery=taxonomy:'C and C++' build:PDK_KW_BUILD_Feb_19_2023_10_00_AM grouping:off severity:'MISRA Mandatory','MISRA Required','MISRA Advisory',Critical,Error","KW Issue Link")</f>
        <v/>
      </c>
      <c r="O298" s="3" t="inlineStr">
        <is>
          <t>*default*, ENET_LIB</t>
        </is>
      </c>
    </row>
    <row r="299">
      <c r="A299" s="3" t="inlineStr">
        <is>
          <t>UNINIT.STACK.MUST</t>
        </is>
      </c>
      <c r="B299" s="3" t="inlineStr">
        <is>
          <t>This is a FP. All fields of CSL_CPSW_CPPI_P0_FIFOSTATUS are set by CSL_CPSW_getP0FifoStatus().</t>
        </is>
      </c>
      <c r="C299" s="3" t="inlineStr">
        <is>
          <t>/data/adasuser_bangvideoapps02/pdk_jenkin_build/pdk_jenkin_kw_build/workarea/pdk/packages/ti/drv/enet/src/mod/cpsw_hostport.c</t>
        </is>
      </c>
      <c r="D299" s="3" t="n">
        <v>2776201</v>
      </c>
      <c r="E299" s="3" t="n">
        <v>893</v>
      </c>
      <c r="F299" s="3" t="inlineStr">
        <is>
          <t>'p0FifoStatus.p0TxPriActivePri4' is used uninitialized in this function.</t>
        </is>
      </c>
      <c r="G299" s="3" t="inlineStr">
        <is>
          <t>CpswHostPort_getFifoStats</t>
        </is>
      </c>
      <c r="H299" s="3" t="inlineStr">
        <is>
          <t>unowned</t>
        </is>
      </c>
      <c r="I299" s="3" t="inlineStr">
        <is>
          <t>Critical</t>
        </is>
      </c>
      <c r="J299" s="3" t="n">
        <v>1</v>
      </c>
      <c r="K299" s="3" t="inlineStr">
        <is>
          <t>Existing</t>
        </is>
      </c>
      <c r="L299" s="3" t="inlineStr">
        <is>
          <t>Not a Problem</t>
        </is>
      </c>
      <c r="M299" s="3" t="inlineStr">
        <is>
          <t>C and C++</t>
        </is>
      </c>
      <c r="N299" s="3">
        <f>HYPERLINK("https://klocwork.india.ti.com:443/review/insight-review.html#issuedetails_goto:problemid=2776201,project=EP_PDK_K3,searchquery=taxonomy:'C and C++' build:PDK_KW_BUILD_Feb_19_2023_10_00_AM grouping:off severity:'MISRA Mandatory','MISRA Required','MISRA Advisory',Critical,Error","KW Issue Link")</f>
        <v/>
      </c>
      <c r="O299" s="3" t="inlineStr">
        <is>
          <t>*default*, ENET_LIB</t>
        </is>
      </c>
    </row>
    <row r="300">
      <c r="A300" s="3" t="inlineStr">
        <is>
          <t>UNINIT.STACK.MUST</t>
        </is>
      </c>
      <c r="B300" s="3" t="inlineStr">
        <is>
          <t>This is a FP. All fields of CSL_CPSW_CPPI_P0_FIFOSTATUS are set by CSL_CPSW_getP0FifoStatus().</t>
        </is>
      </c>
      <c r="C300" s="3" t="inlineStr">
        <is>
          <t>/data/adasuser_bangvideoapps02/pdk_jenkin_build/pdk_jenkin_kw_build/workarea/pdk/packages/ti/drv/enet/src/mod/cpsw_hostport.c</t>
        </is>
      </c>
      <c r="D300" s="3" t="n">
        <v>2776202</v>
      </c>
      <c r="E300" s="3" t="n">
        <v>894</v>
      </c>
      <c r="F300" s="3" t="inlineStr">
        <is>
          <t>'p0FifoStatus.p0TxPriActivePri5' is used uninitialized in this function.</t>
        </is>
      </c>
      <c r="G300" s="3" t="inlineStr">
        <is>
          <t>CpswHostPort_getFifoStats</t>
        </is>
      </c>
      <c r="H300" s="3" t="inlineStr">
        <is>
          <t>unowned</t>
        </is>
      </c>
      <c r="I300" s="3" t="inlineStr">
        <is>
          <t>Critical</t>
        </is>
      </c>
      <c r="J300" s="3" t="n">
        <v>1</v>
      </c>
      <c r="K300" s="3" t="inlineStr">
        <is>
          <t>Existing</t>
        </is>
      </c>
      <c r="L300" s="3" t="inlineStr">
        <is>
          <t>Not a Problem</t>
        </is>
      </c>
      <c r="M300" s="3" t="inlineStr">
        <is>
          <t>C and C++</t>
        </is>
      </c>
      <c r="N300" s="3">
        <f>HYPERLINK("https://klocwork.india.ti.com:443/review/insight-review.html#issuedetails_goto:problemid=2776202,project=EP_PDK_K3,searchquery=taxonomy:'C and C++' build:PDK_KW_BUILD_Feb_19_2023_10_00_AM grouping:off severity:'MISRA Mandatory','MISRA Required','MISRA Advisory',Critical,Error","KW Issue Link")</f>
        <v/>
      </c>
      <c r="O300" s="3" t="inlineStr">
        <is>
          <t>*default*, ENET_LIB</t>
        </is>
      </c>
    </row>
    <row r="301">
      <c r="A301" s="3" t="inlineStr">
        <is>
          <t>UNINIT.STACK.MUST</t>
        </is>
      </c>
      <c r="B301" s="3" t="inlineStr">
        <is>
          <t>This is a FP. All fields of CSL_CPSW_CPPI_P0_FIFOSTATUS are set by CSL_CPSW_getP0FifoStatus().</t>
        </is>
      </c>
      <c r="C301" s="3" t="inlineStr">
        <is>
          <t>/data/adasuser_bangvideoapps02/pdk_jenkin_build/pdk_jenkin_kw_build/workarea/pdk/packages/ti/drv/enet/src/mod/cpsw_hostport.c</t>
        </is>
      </c>
      <c r="D301" s="3" t="n">
        <v>2776203</v>
      </c>
      <c r="E301" s="3" t="n">
        <v>895</v>
      </c>
      <c r="F301" s="3" t="inlineStr">
        <is>
          <t>'p0FifoStatus.p0TxPriActivePri6' is used uninitialized in this function.</t>
        </is>
      </c>
      <c r="G301" s="3" t="inlineStr">
        <is>
          <t>CpswHostPort_getFifoStats</t>
        </is>
      </c>
      <c r="H301" s="3" t="inlineStr">
        <is>
          <t>unowned</t>
        </is>
      </c>
      <c r="I301" s="3" t="inlineStr">
        <is>
          <t>Critical</t>
        </is>
      </c>
      <c r="J301" s="3" t="n">
        <v>1</v>
      </c>
      <c r="K301" s="3" t="inlineStr">
        <is>
          <t>Existing</t>
        </is>
      </c>
      <c r="L301" s="3" t="inlineStr">
        <is>
          <t>Not a Problem</t>
        </is>
      </c>
      <c r="M301" s="3" t="inlineStr">
        <is>
          <t>C and C++</t>
        </is>
      </c>
      <c r="N301" s="3">
        <f>HYPERLINK("https://klocwork.india.ti.com:443/review/insight-review.html#issuedetails_goto:problemid=2776203,project=EP_PDK_K3,searchquery=taxonomy:'C and C++' build:PDK_KW_BUILD_Feb_19_2023_10_00_AM grouping:off severity:'MISRA Mandatory','MISRA Required','MISRA Advisory',Critical,Error","KW Issue Link")</f>
        <v/>
      </c>
      <c r="O301" s="3" t="inlineStr">
        <is>
          <t>*default*, ENET_LIB</t>
        </is>
      </c>
    </row>
    <row r="302">
      <c r="A302" s="3" t="inlineStr">
        <is>
          <t>UNINIT.STACK.MUST</t>
        </is>
      </c>
      <c r="B302" s="3" t="inlineStr">
        <is>
          <t>This is a FP. All fields of CSL_CPSW_CPPI_P0_FIFOSTATUS are set by CSL_CPSW_getP0FifoStatus().</t>
        </is>
      </c>
      <c r="C302" s="3" t="inlineStr">
        <is>
          <t>/data/adasuser_bangvideoapps02/pdk_jenkin_build/pdk_jenkin_kw_build/workarea/pdk/packages/ti/drv/enet/src/mod/cpsw_hostport.c</t>
        </is>
      </c>
      <c r="D302" s="3" t="n">
        <v>2776204</v>
      </c>
      <c r="E302" s="3" t="n">
        <v>896</v>
      </c>
      <c r="F302" s="3" t="inlineStr">
        <is>
          <t>'p0FifoStatus.p0TxPriActivePri7' is used uninitialized in this function.</t>
        </is>
      </c>
      <c r="G302" s="3" t="inlineStr">
        <is>
          <t>CpswHostPort_getFifoStats</t>
        </is>
      </c>
      <c r="H302" s="3" t="inlineStr">
        <is>
          <t>unowned</t>
        </is>
      </c>
      <c r="I302" s="3" t="inlineStr">
        <is>
          <t>Critical</t>
        </is>
      </c>
      <c r="J302" s="3" t="n">
        <v>1</v>
      </c>
      <c r="K302" s="3" t="inlineStr">
        <is>
          <t>Existing</t>
        </is>
      </c>
      <c r="L302" s="3" t="inlineStr">
        <is>
          <t>Not a Problem</t>
        </is>
      </c>
      <c r="M302" s="3" t="inlineStr">
        <is>
          <t>C and C++</t>
        </is>
      </c>
      <c r="N302" s="3">
        <f>HYPERLINK("https://klocwork.india.ti.com:443/review/insight-review.html#issuedetails_goto:problemid=2776204,project=EP_PDK_K3,searchquery=taxonomy:'C and C++' build:PDK_KW_BUILD_Feb_19_2023_10_00_AM grouping:off severity:'MISRA Mandatory','MISRA Required','MISRA Advisory',Critical,Error","KW Issue Link")</f>
        <v/>
      </c>
      <c r="O302" s="3" t="inlineStr">
        <is>
          <t>*default*, ENET_LIB</t>
        </is>
      </c>
    </row>
    <row r="303">
      <c r="A303" s="3" t="inlineStr">
        <is>
          <t>UNINIT.STACK.MUST</t>
        </is>
      </c>
      <c r="B303" s="3" t="inlineStr">
        <is>
          <t>This is a FP. enetRxThruRate is set by CSL_CPSW_getThruRateReg().</t>
        </is>
      </c>
      <c r="C303" s="3" t="inlineStr">
        <is>
          <t>/data/adasuser_bangvideoapps02/pdk_jenkin_build/pdk_jenkin_kw_build/workarea/pdk/packages/ti/drv/enet/src/mod/cpsw_macport.c</t>
        </is>
      </c>
      <c r="D303" s="3" t="n">
        <v>2776209</v>
      </c>
      <c r="E303" s="3" t="n">
        <v>1866</v>
      </c>
      <c r="F303" s="3" t="inlineStr">
        <is>
          <t>'thruRate.enetRxThruRate' is used uninitialized in this function.</t>
        </is>
      </c>
      <c r="G303" s="3" t="inlineStr">
        <is>
          <t>CpswMacPort_getFifoStats</t>
        </is>
      </c>
      <c r="H303" s="3" t="inlineStr">
        <is>
          <t>unowned</t>
        </is>
      </c>
      <c r="I303" s="3" t="inlineStr">
        <is>
          <t>Critical</t>
        </is>
      </c>
      <c r="J303" s="3" t="n">
        <v>1</v>
      </c>
      <c r="K303" s="3" t="inlineStr">
        <is>
          <t>Existing</t>
        </is>
      </c>
      <c r="L303" s="3" t="inlineStr">
        <is>
          <t>Not a Problem</t>
        </is>
      </c>
      <c r="M303" s="3" t="inlineStr">
        <is>
          <t>C and C++</t>
        </is>
      </c>
      <c r="N303" s="3">
        <f>HYPERLINK("https://klocwork.india.ti.com:443/review/insight-review.html#issuedetails_goto:problemid=2776209,project=EP_PDK_K3,searchquery=taxonomy:'C and C++' build:PDK_KW_BUILD_Feb_19_2023_10_00_AM grouping:off severity:'MISRA Mandatory','MISRA Required','MISRA Advisory',Critical,Error","KW Issue Link")</f>
        <v/>
      </c>
      <c r="O303" s="3" t="inlineStr">
        <is>
          <t>*default*, ENET_LIB</t>
        </is>
      </c>
    </row>
    <row r="304">
      <c r="A304" s="3" t="inlineStr">
        <is>
          <t>UNINIT.STACK.MUST</t>
        </is>
      </c>
      <c r="B304" s="3" t="inlineStr">
        <is>
          <t>This is a FP. All fields of CSL_CPSW_ALE_POLICER_CONTROL are set by CSL_CPSW_getAlePolicerControlReg().</t>
        </is>
      </c>
      <c r="C304" s="3" t="inlineStr">
        <is>
          <t>/data/adasuser_bangvideoapps02/pdk_jenkin_build/pdk_jenkin_kw_build/workarea/pdk/packages/ti/drv/enet/src/mod/cpsw_macport.c</t>
        </is>
      </c>
      <c r="D304" s="3" t="n">
        <v>2776210</v>
      </c>
      <c r="E304" s="3" t="n">
        <v>1872</v>
      </c>
      <c r="F304" s="3" t="inlineStr">
        <is>
          <t>'fifoStatus.txPriActive' is used uninitialized in this function.</t>
        </is>
      </c>
      <c r="G304" s="3" t="inlineStr">
        <is>
          <t>CpswMacPort_getFifoStats</t>
        </is>
      </c>
      <c r="H304" s="3" t="inlineStr">
        <is>
          <t>unowned</t>
        </is>
      </c>
      <c r="I304" s="3" t="inlineStr">
        <is>
          <t>Critical</t>
        </is>
      </c>
      <c r="J304" s="3" t="n">
        <v>1</v>
      </c>
      <c r="K304" s="3" t="inlineStr">
        <is>
          <t>Existing</t>
        </is>
      </c>
      <c r="L304" s="3" t="inlineStr">
        <is>
          <t>Not a Problem</t>
        </is>
      </c>
      <c r="M304" s="3" t="inlineStr">
        <is>
          <t>C and C++</t>
        </is>
      </c>
      <c r="N304" s="3">
        <f>HYPERLINK("https://klocwork.india.ti.com:443/review/insight-review.html#issuedetails_goto:problemid=2776210,project=EP_PDK_K3,searchquery=taxonomy:'C and C++' build:PDK_KW_BUILD_Feb_19_2023_10_00_AM grouping:off severity:'MISRA Mandatory','MISRA Required','MISRA Advisory',Critical,Error","KW Issue Link")</f>
        <v/>
      </c>
      <c r="O304" s="3" t="inlineStr">
        <is>
          <t>*default*, ENET_LIB</t>
        </is>
      </c>
    </row>
    <row r="305">
      <c r="A305" s="3" t="inlineStr">
        <is>
          <t>UNINIT.STACK.MUST</t>
        </is>
      </c>
      <c r="B305" s="3" t="inlineStr">
        <is>
          <t>This is a FP. All fields of CSL_CPGMAC_SL_MACSTATUS are set by CSL_CPGMAC_SL_getMacStatusReg().</t>
        </is>
      </c>
      <c r="C305" s="3" t="inlineStr">
        <is>
          <t>/data/adasuser_bangvideoapps02/pdk_jenkin_build/pdk_jenkin_kw_build/workarea/pdk/packages/ti/drv/enet/src/mod/cpsw_macport.c</t>
        </is>
      </c>
      <c r="D305" s="3" t="n">
        <v>2776211</v>
      </c>
      <c r="E305" s="3" t="n">
        <v>1909</v>
      </c>
      <c r="F305" s="3" t="inlineStr">
        <is>
          <t>'macStatus.extGigabitEnabled' is used uninitialized in this function.</t>
        </is>
      </c>
      <c r="G305" s="3" t="inlineStr">
        <is>
          <t>CpswMacPort_getLinkCfg</t>
        </is>
      </c>
      <c r="H305" s="3" t="inlineStr">
        <is>
          <t>unowned</t>
        </is>
      </c>
      <c r="I305" s="3" t="inlineStr">
        <is>
          <t>Critical</t>
        </is>
      </c>
      <c r="J305" s="3" t="n">
        <v>1</v>
      </c>
      <c r="K305" s="3" t="inlineStr">
        <is>
          <t>Existing</t>
        </is>
      </c>
      <c r="L305" s="3" t="inlineStr">
        <is>
          <t>Not a Problem</t>
        </is>
      </c>
      <c r="M305" s="3" t="inlineStr">
        <is>
          <t>C and C++</t>
        </is>
      </c>
      <c r="N305" s="3">
        <f>HYPERLINK("https://klocwork.india.ti.com:443/review/insight-review.html#issuedetails_goto:problemid=2776211,project=EP_PDK_K3,searchquery=taxonomy:'C and C++' build:PDK_KW_BUILD_Feb_19_2023_10_00_AM grouping:off severity:'MISRA Mandatory','MISRA Required','MISRA Advisory',Critical,Error","KW Issue Link")</f>
        <v/>
      </c>
      <c r="O305" s="3" t="inlineStr">
        <is>
          <t>*default*, ENET_LIB</t>
        </is>
      </c>
    </row>
    <row r="306">
      <c r="A306" s="3" t="inlineStr">
        <is>
          <t>UNINIT.STACK.MUST</t>
        </is>
      </c>
      <c r="B306" s="3" t="inlineStr">
        <is>
          <t>This is a FP. All fields of CSL_CPGMAC_SL_MACSTATUS are set by CSL_CPGMAC_SL_getMacStatusReg().</t>
        </is>
      </c>
      <c r="C306" s="3" t="inlineStr">
        <is>
          <t>/data/adasuser_bangvideoapps02/pdk_jenkin_build/pdk_jenkin_kw_build/workarea/pdk/packages/ti/drv/enet/src/mod/cpsw_macport.c</t>
        </is>
      </c>
      <c r="D306" s="3" t="n">
        <v>2776212</v>
      </c>
      <c r="E306" s="3" t="n">
        <v>1918</v>
      </c>
      <c r="F306" s="3" t="inlineStr">
        <is>
          <t>'macStatus.extFullDuplexEnabled' is used uninitialized in this function.</t>
        </is>
      </c>
      <c r="G306" s="3" t="inlineStr">
        <is>
          <t>CpswMacPort_getLinkCfg</t>
        </is>
      </c>
      <c r="H306" s="3" t="inlineStr">
        <is>
          <t>unowned</t>
        </is>
      </c>
      <c r="I306" s="3" t="inlineStr">
        <is>
          <t>Critical</t>
        </is>
      </c>
      <c r="J306" s="3" t="n">
        <v>1</v>
      </c>
      <c r="K306" s="3" t="inlineStr">
        <is>
          <t>Existing</t>
        </is>
      </c>
      <c r="L306" s="3" t="inlineStr">
        <is>
          <t>Not a Problem</t>
        </is>
      </c>
      <c r="M306" s="3" t="inlineStr">
        <is>
          <t>C and C++</t>
        </is>
      </c>
      <c r="N306" s="3">
        <f>HYPERLINK("https://klocwork.india.ti.com:443/review/insight-review.html#issuedetails_goto:problemid=2776212,project=EP_PDK_K3,searchquery=taxonomy:'C and C++' build:PDK_KW_BUILD_Feb_19_2023_10_00_AM grouping:off severity:'MISRA Mandatory','MISRA Required','MISRA Advisory',Critical,Error","KW Issue Link")</f>
        <v/>
      </c>
      <c r="O306" s="3" t="inlineStr">
        <is>
          <t>*default*, ENET_LIB</t>
        </is>
      </c>
    </row>
    <row r="307">
      <c r="A307" s="3" t="inlineStr">
        <is>
          <t>UNINIT.STACK.MUST</t>
        </is>
      </c>
      <c r="B307" s="3" t="inlineStr">
        <is>
          <t>This is a FP. All fields 
 of CSL_SGMII_STATUS are set by CSL_SGMII_getStatus().</t>
        </is>
      </c>
      <c r="C307" s="3" t="inlineStr">
        <is>
          <t>/data/adasuser_bangvideoapps02/pdk_jenkin_build/pdk_jenkin_kw_build/workarea/pdk/packages/ti/drv/enet/src/mod/cpsw_macport.c</t>
        </is>
      </c>
      <c r="D307" s="3" t="n">
        <v>2776213</v>
      </c>
      <c r="E307" s="3" t="n">
        <v>2361</v>
      </c>
      <c r="F307" s="3" t="inlineStr">
        <is>
          <t>'sgmiiStatus.bIsLinkUp' is used uninitialized in this function.</t>
        </is>
      </c>
      <c r="G307" s="3" t="inlineStr">
        <is>
          <t>CpswMacPort_getSgmiiStatus</t>
        </is>
      </c>
      <c r="H307" s="3" t="inlineStr">
        <is>
          <t>unowned</t>
        </is>
      </c>
      <c r="I307" s="3" t="inlineStr">
        <is>
          <t>Critical</t>
        </is>
      </c>
      <c r="J307" s="3" t="n">
        <v>1</v>
      </c>
      <c r="K307" s="3" t="inlineStr">
        <is>
          <t>Existing</t>
        </is>
      </c>
      <c r="L307" s="3" t="inlineStr">
        <is>
          <t>Not a Problem</t>
        </is>
      </c>
      <c r="M307" s="3" t="inlineStr">
        <is>
          <t>C and C++</t>
        </is>
      </c>
      <c r="N307" s="3">
        <f>HYPERLINK("https://klocwork.india.ti.com:443/review/insight-review.html#issuedetails_goto:problemid=2776213,project=EP_PDK_K3,searchquery=taxonomy:'C and C++' build:PDK_KW_BUILD_Feb_19_2023_10_00_AM grouping:off severity:'MISRA Mandatory','MISRA Required','MISRA Advisory',Critical,Error","KW Issue Link")</f>
        <v/>
      </c>
      <c r="O307" s="3" t="inlineStr">
        <is>
          <t>*default*, ENET_LIB</t>
        </is>
      </c>
    </row>
    <row r="308">
      <c r="A308" s="3" t="inlineStr">
        <is>
          <t>UNINIT.STACK.MUST</t>
        </is>
      </c>
      <c r="B308" s="3" t="inlineStr">
        <is>
          <t>This is a FP. replaceVid is set by CSL_CPGMAC_SL_getInterVLANCfg().</t>
        </is>
      </c>
      <c r="C308" s="3" t="inlineStr">
        <is>
          <t>/data/adasuser_bangvideoapps02/pdk_jenkin_build/pdk_jenkin_kw_build/workarea/pdk/packages/ti/drv/enet/src/mod/cpsw_macport_intervlan.c</t>
        </is>
      </c>
      <c r="D308" s="3" t="n">
        <v>2776215</v>
      </c>
      <c r="E308" s="3" t="n">
        <v>261</v>
      </c>
      <c r="F308" s="3" t="inlineStr">
        <is>
          <t>'cslCfg.replaceVid' is used uninitialized in this function.</t>
        </is>
      </c>
      <c r="G308" s="3" t="inlineStr">
        <is>
          <t>CpswMacPort_isRouteIdFree</t>
        </is>
      </c>
      <c r="H308" s="3" t="inlineStr">
        <is>
          <t>unowned</t>
        </is>
      </c>
      <c r="I308" s="3" t="inlineStr">
        <is>
          <t>Critical</t>
        </is>
      </c>
      <c r="J308" s="3" t="n">
        <v>1</v>
      </c>
      <c r="K308" s="3" t="inlineStr">
        <is>
          <t>Existing</t>
        </is>
      </c>
      <c r="L308" s="3" t="inlineStr">
        <is>
          <t>Not a Problem</t>
        </is>
      </c>
      <c r="M308" s="3" t="inlineStr">
        <is>
          <t>C and C++</t>
        </is>
      </c>
      <c r="N308" s="3">
        <f>HYPERLINK("https://klocwork.india.ti.com:443/review/insight-review.html#issuedetails_goto:problemid=2776215,project=EP_PDK_K3,searchquery=taxonomy:'C and C++' build:PDK_KW_BUILD_Feb_19_2023_10_00_AM grouping:off severity:'MISRA Mandatory','MISRA Required','MISRA Advisory',Critical,Error","KW Issue Link")</f>
        <v/>
      </c>
      <c r="O308" s="3" t="inlineStr">
        <is>
          <t>*default*, ENET_LIB</t>
        </is>
      </c>
    </row>
    <row r="309">
      <c r="A309" s="3" t="inlineStr">
        <is>
          <t>UNINIT.STACK.MUST</t>
        </is>
      </c>
      <c r="B309" s="3" t="inlineStr">
        <is>
          <t>This is a FP. destForceUntaggedEgress is set by CSL_CPGMAC_SL_getInterVLANCfg().</t>
        </is>
      </c>
      <c r="C309" s="3" t="inlineStr">
        <is>
          <t>/data/adasuser_bangvideoapps02/pdk_jenkin_build/pdk_jenkin_kw_build/workarea/pdk/packages/ti/drv/enet/src/mod/cpsw_macport_intervlan.c</t>
        </is>
      </c>
      <c r="D309" s="3" t="n">
        <v>2776216</v>
      </c>
      <c r="E309" s="3" t="n">
        <v>262</v>
      </c>
      <c r="F309" s="3" t="inlineStr">
        <is>
          <t>'cslCfg.destForceUntaggedEgress' is used uninitialized in this function.</t>
        </is>
      </c>
      <c r="G309" s="3" t="inlineStr">
        <is>
          <t>CpswMacPort_isRouteIdFree</t>
        </is>
      </c>
      <c r="H309" s="3" t="inlineStr">
        <is>
          <t>unowned</t>
        </is>
      </c>
      <c r="I309" s="3" t="inlineStr">
        <is>
          <t>Critical</t>
        </is>
      </c>
      <c r="J309" s="3" t="n">
        <v>1</v>
      </c>
      <c r="K309" s="3" t="inlineStr">
        <is>
          <t>Existing</t>
        </is>
      </c>
      <c r="L309" s="3" t="inlineStr">
        <is>
          <t>Not a Problem</t>
        </is>
      </c>
      <c r="M309" s="3" t="inlineStr">
        <is>
          <t>C and C++</t>
        </is>
      </c>
      <c r="N309" s="3">
        <f>HYPERLINK("https://klocwork.india.ti.com:443/review/insight-review.html#issuedetails_goto:problemid=2776216,project=EP_PDK_K3,searchquery=taxonomy:'C and C++' build:PDK_KW_BUILD_Feb_19_2023_10_00_AM grouping:off severity:'MISRA Mandatory','MISRA Required','MISRA Advisory',Critical,Error","KW Issue Link")</f>
        <v/>
      </c>
      <c r="O309" s="3" t="inlineStr">
        <is>
          <t>*default*, ENET_LIB</t>
        </is>
      </c>
    </row>
    <row r="310">
      <c r="A310" s="3" t="inlineStr">
        <is>
          <t>UNINIT.STACK.MIGHT</t>
        </is>
      </c>
      <c r="B310" s="3" t="inlineStr"/>
      <c r="C310" s="3" t="inlineStr">
        <is>
          <t>/data/adasuser_bangvideoapps02/pdk_jenkin_build/pdk_jenkin_kw_build/workarea/pdk/packages/ti/csl/src/ip/rat/V0/priv/csl_rat.c</t>
        </is>
      </c>
      <c r="D310" s="3" t="n">
        <v>2776391</v>
      </c>
      <c r="E310" s="3" t="n">
        <v>118</v>
      </c>
      <c r="F310" s="3" t="inlineStr">
        <is>
          <t>'xlatCfg.baseAddress' might be used uninitialized in this function.</t>
        </is>
      </c>
      <c r="G310" s="3" t="inlineStr">
        <is>
          <t>CSL_ratIsRegionOverlap</t>
        </is>
      </c>
      <c r="H310" s="3" t="inlineStr">
        <is>
          <t>unowned</t>
        </is>
      </c>
      <c r="I310" s="3" t="inlineStr">
        <is>
          <t>Critical</t>
        </is>
      </c>
      <c r="J310" s="3" t="n">
        <v>1</v>
      </c>
      <c r="K310" s="3" t="inlineStr">
        <is>
          <t>Existing</t>
        </is>
      </c>
      <c r="L310" s="3" t="inlineStr">
        <is>
          <t>Not a Problem</t>
        </is>
      </c>
      <c r="M310" s="3" t="inlineStr">
        <is>
          <t>C and C++</t>
        </is>
      </c>
      <c r="N310" s="3">
        <f>HYPERLINK("https://klocwork.india.ti.com:443/review/insight-review.html#issuedetails_goto:problemid=2776391,project=EP_PDK_K3,searchquery=taxonomy:'C and C++' build:PDK_KW_BUILD_Feb_19_2023_10_00_AM grouping:off severity:'MISRA Mandatory','MISRA Required','MISRA Advisory',Critical,Error","KW Issue Link")</f>
        <v/>
      </c>
      <c r="O310" s="3" t="inlineStr">
        <is>
          <t>*default*, CSL_RAT_LIB</t>
        </is>
      </c>
    </row>
    <row r="311">
      <c r="A311" s="3" t="inlineStr">
        <is>
          <t>UNINIT.STACK.MIGHT</t>
        </is>
      </c>
      <c r="B311" s="3" t="inlineStr"/>
      <c r="C311" s="3" t="inlineStr">
        <is>
          <t>/data/adasuser_bangvideoapps02/pdk_jenkin_build/pdk_jenkin_kw_build/workarea/pdk/packages/ti/csl/src/ip/rat/V0/priv/csl_rat.c</t>
        </is>
      </c>
      <c r="D311" s="3" t="n">
        <v>2776392</v>
      </c>
      <c r="E311" s="3" t="n">
        <v>119</v>
      </c>
      <c r="F311" s="3" t="inlineStr">
        <is>
          <t>'xlatCfg.sizeInBytes' might be used uninitialized in this function.</t>
        </is>
      </c>
      <c r="G311" s="3" t="inlineStr">
        <is>
          <t>CSL_ratIsRegionOverlap</t>
        </is>
      </c>
      <c r="H311" s="3" t="inlineStr">
        <is>
          <t>unowned</t>
        </is>
      </c>
      <c r="I311" s="3" t="inlineStr">
        <is>
          <t>Critical</t>
        </is>
      </c>
      <c r="J311" s="3" t="n">
        <v>1</v>
      </c>
      <c r="K311" s="3" t="inlineStr">
        <is>
          <t>Existing</t>
        </is>
      </c>
      <c r="L311" s="3" t="inlineStr">
        <is>
          <t>Not a Problem</t>
        </is>
      </c>
      <c r="M311" s="3" t="inlineStr">
        <is>
          <t>C and C++</t>
        </is>
      </c>
      <c r="N311" s="3">
        <f>HYPERLINK("https://klocwork.india.ti.com:443/review/insight-review.html#issuedetails_goto:problemid=2776392,project=EP_PDK_K3,searchquery=taxonomy:'C and C++' build:PDK_KW_BUILD_Feb_19_2023_10_00_AM grouping:off severity:'MISRA Mandatory','MISRA Required','MISRA Advisory',Critical,Error","KW Issue Link")</f>
        <v/>
      </c>
      <c r="O311" s="3" t="inlineStr">
        <is>
          <t>*default*, CSL_RAT_LIB</t>
        </is>
      </c>
    </row>
    <row r="312">
      <c r="A312" s="3" t="inlineStr">
        <is>
          <t>UNINIT.STACK.MUST</t>
        </is>
      </c>
      <c r="B312" s="3" t="inlineStr"/>
      <c r="C312" s="3" t="inlineStr">
        <is>
          <t>/data/adasuser_bangvideoapps02/pdk_jenkin_build/pdk_jenkin_kw_build/workarea/pdk/packages/ti/csl/src/ip/rat/V0/priv/csl_rat.c</t>
        </is>
      </c>
      <c r="D312" s="3" t="n">
        <v>2776393</v>
      </c>
      <c r="E312" s="3" t="n">
        <v>537</v>
      </c>
      <c r="F312" s="3" t="inlineStr">
        <is>
          <t>'xlatCfg.sizeInBytes' is used uninitialized in this function.</t>
        </is>
      </c>
      <c r="G312" s="3" t="inlineStr">
        <is>
          <t>CSL_ratEnableRegionTranslation</t>
        </is>
      </c>
      <c r="H312" s="3" t="inlineStr">
        <is>
          <t>unowned</t>
        </is>
      </c>
      <c r="I312" s="3" t="inlineStr">
        <is>
          <t>Critical</t>
        </is>
      </c>
      <c r="J312" s="3" t="n">
        <v>1</v>
      </c>
      <c r="K312" s="3" t="inlineStr">
        <is>
          <t>Existing</t>
        </is>
      </c>
      <c r="L312" s="3" t="inlineStr">
        <is>
          <t>Not a Problem</t>
        </is>
      </c>
      <c r="M312" s="3" t="inlineStr">
        <is>
          <t>C and C++</t>
        </is>
      </c>
      <c r="N312" s="3">
        <f>HYPERLINK("https://klocwork.india.ti.com:443/review/insight-review.html#issuedetails_goto:problemid=2776393,project=EP_PDK_K3,searchquery=taxonomy:'C and C++' build:PDK_KW_BUILD_Feb_19_2023_10_00_AM grouping:off severity:'MISRA Mandatory','MISRA Required','MISRA Advisory',Critical,Error","KW Issue Link")</f>
        <v/>
      </c>
      <c r="O312" s="3" t="inlineStr">
        <is>
          <t>*default*, CSL_RAT_LIB</t>
        </is>
      </c>
    </row>
    <row r="313">
      <c r="A313" s="3" t="inlineStr">
        <is>
          <t>UNINIT.STACK.MUST</t>
        </is>
      </c>
      <c r="B313" s="3" t="inlineStr"/>
      <c r="C313" s="3" t="inlineStr">
        <is>
          <t>/data/adasuser_bangvideoapps02/pdk_jenkin_build/pdk_jenkin_kw_build/workarea/pdk/packages/ti/csl/src/ip/rat/V0/priv/csl_rat.c</t>
        </is>
      </c>
      <c r="D313" s="3" t="n">
        <v>2776394</v>
      </c>
      <c r="E313" s="3" t="n">
        <v>537</v>
      </c>
      <c r="F313" s="3" t="inlineStr">
        <is>
          <t>'xlatCfg.baseAddress' is used uninitialized in this function.</t>
        </is>
      </c>
      <c r="G313" s="3" t="inlineStr">
        <is>
          <t>CSL_ratEnableRegionTranslation</t>
        </is>
      </c>
      <c r="H313" s="3" t="inlineStr">
        <is>
          <t>unowned</t>
        </is>
      </c>
      <c r="I313" s="3" t="inlineStr">
        <is>
          <t>Critical</t>
        </is>
      </c>
      <c r="J313" s="3" t="n">
        <v>1</v>
      </c>
      <c r="K313" s="3" t="inlineStr">
        <is>
          <t>Existing</t>
        </is>
      </c>
      <c r="L313" s="3" t="inlineStr">
        <is>
          <t>Not a Problem</t>
        </is>
      </c>
      <c r="M313" s="3" t="inlineStr">
        <is>
          <t>C and C++</t>
        </is>
      </c>
      <c r="N313" s="3">
        <f>HYPERLINK("https://klocwork.india.ti.com:443/review/insight-review.html#issuedetails_goto:problemid=2776394,project=EP_PDK_K3,searchquery=taxonomy:'C and C++' build:PDK_KW_BUILD_Feb_19_2023_10_00_AM grouping:off severity:'MISRA Mandatory','MISRA Required','MISRA Advisory',Critical,Error","KW Issue Link")</f>
        <v/>
      </c>
      <c r="O313" s="3" t="inlineStr">
        <is>
          <t>*default*, CSL_RAT_LIB</t>
        </is>
      </c>
    </row>
    <row r="314">
      <c r="A314" s="3" t="inlineStr">
        <is>
          <t>UNINIT.STACK.MIGHT</t>
        </is>
      </c>
      <c r="B314" s="3" t="inlineStr"/>
      <c r="C314" s="3" t="inlineStr">
        <is>
          <t>/data/adasuser_bangvideoapps02/pdk_jenkin_build/pdk_jenkin_kw_build/workarea/pdk/packages/ti/csl/src/ip/vtm/V1/priv/csl_vtm.c</t>
        </is>
      </c>
      <c r="D314" s="3" t="n">
        <v>2776452</v>
      </c>
      <c r="E314" s="3" t="n">
        <v>851</v>
      </c>
      <c r="F314" s="3" t="inlineStr">
        <is>
          <t>'tsThrValRd.ltTh0' might be used uninitialized in this function.</t>
        </is>
      </c>
      <c r="G314" s="3" t="inlineStr">
        <is>
          <t>CSL_vtmTsSetThresholds</t>
        </is>
      </c>
      <c r="H314" s="3" t="inlineStr">
        <is>
          <t>unowned</t>
        </is>
      </c>
      <c r="I314" s="3" t="inlineStr">
        <is>
          <t>Critical</t>
        </is>
      </c>
      <c r="J314" s="3" t="n">
        <v>1</v>
      </c>
      <c r="K314" s="3" t="inlineStr">
        <is>
          <t>Existing</t>
        </is>
      </c>
      <c r="L314" s="3" t="inlineStr">
        <is>
          <t>Not a Problem</t>
        </is>
      </c>
      <c r="M314" s="3" t="inlineStr">
        <is>
          <t>C and C++</t>
        </is>
      </c>
      <c r="N314" s="3">
        <f>HYPERLINK("https://klocwork.india.ti.com:443/review/insight-review.html#issuedetails_goto:problemid=2776452,project=EP_PDK_K3,searchquery=taxonomy:'C and C++' build:PDK_KW_BUILD_Feb_19_2023_10_00_AM grouping:off severity:'MISRA Mandatory','MISRA Required','MISRA Advisory',Critical,Error","KW Issue Link")</f>
        <v/>
      </c>
      <c r="O314" s="3" t="inlineStr">
        <is>
          <t>*default*, CSL_VTM_LIB</t>
        </is>
      </c>
    </row>
    <row r="315">
      <c r="A315" s="3" t="inlineStr">
        <is>
          <t>UNINIT.STACK.MIGHT</t>
        </is>
      </c>
      <c r="B315" s="3" t="inlineStr"/>
      <c r="C315" s="3" t="inlineStr">
        <is>
          <t>/data/adasuser_bangvideoapps02/pdk_jenkin_build/pdk_jenkin_kw_build/workarea/pdk/packages/ti/csl/src/ip/vtm/V1/priv/csl_vtm.c</t>
        </is>
      </c>
      <c r="D315" s="3" t="n">
        <v>2776453</v>
      </c>
      <c r="E315" s="3" t="n">
        <v>852</v>
      </c>
      <c r="F315" s="3" t="inlineStr">
        <is>
          <t>'tsThrValRd.ltTh0En' might be used uninitialized in this function.</t>
        </is>
      </c>
      <c r="G315" s="3" t="inlineStr">
        <is>
          <t>CSL_vtmTsSetThresholds</t>
        </is>
      </c>
      <c r="H315" s="3" t="inlineStr">
        <is>
          <t>unowned</t>
        </is>
      </c>
      <c r="I315" s="3" t="inlineStr">
        <is>
          <t>Critical</t>
        </is>
      </c>
      <c r="J315" s="3" t="n">
        <v>1</v>
      </c>
      <c r="K315" s="3" t="inlineStr">
        <is>
          <t>Existing</t>
        </is>
      </c>
      <c r="L315" s="3" t="inlineStr">
        <is>
          <t>Not a Problem</t>
        </is>
      </c>
      <c r="M315" s="3" t="inlineStr">
        <is>
          <t>C and C++</t>
        </is>
      </c>
      <c r="N315" s="3">
        <f>HYPERLINK("https://klocwork.india.ti.com:443/review/insight-review.html#issuedetails_goto:problemid=2776453,project=EP_PDK_K3,searchquery=taxonomy:'C and C++' build:PDK_KW_BUILD_Feb_19_2023_10_00_AM grouping:off severity:'MISRA Mandatory','MISRA Required','MISRA Advisory',Critical,Error","KW Issue Link")</f>
        <v/>
      </c>
      <c r="O315" s="3" t="inlineStr">
        <is>
          <t>*default*, CSL_VTM_LIB</t>
        </is>
      </c>
    </row>
    <row r="316">
      <c r="A316" s="3" t="inlineStr">
        <is>
          <t>UNINIT.STACK.MIGHT</t>
        </is>
      </c>
      <c r="B316" s="3" t="inlineStr"/>
      <c r="C316" s="3" t="inlineStr">
        <is>
          <t>/data/adasuser_bangvideoapps02/pdk_jenkin_build/pdk_jenkin_kw_build/workarea/pdk/packages/ti/csl/src/ip/vtm/V1/priv/csl_vtm.c</t>
        </is>
      </c>
      <c r="D316" s="3" t="n">
        <v>2776454</v>
      </c>
      <c r="E316" s="3" t="n">
        <v>853</v>
      </c>
      <c r="F316" s="3" t="inlineStr">
        <is>
          <t>'tsThrValRd.gtTh1' might be used uninitialized in this function.</t>
        </is>
      </c>
      <c r="G316" s="3" t="inlineStr">
        <is>
          <t>CSL_vtmTsSetThresholds</t>
        </is>
      </c>
      <c r="H316" s="3" t="inlineStr">
        <is>
          <t>unowned</t>
        </is>
      </c>
      <c r="I316" s="3" t="inlineStr">
        <is>
          <t>Critical</t>
        </is>
      </c>
      <c r="J316" s="3" t="n">
        <v>1</v>
      </c>
      <c r="K316" s="3" t="inlineStr">
        <is>
          <t>Existing</t>
        </is>
      </c>
      <c r="L316" s="3" t="inlineStr">
        <is>
          <t>Not a Problem</t>
        </is>
      </c>
      <c r="M316" s="3" t="inlineStr">
        <is>
          <t>C and C++</t>
        </is>
      </c>
      <c r="N316" s="3">
        <f>HYPERLINK("https://klocwork.india.ti.com:443/review/insight-review.html#issuedetails_goto:problemid=2776454,project=EP_PDK_K3,searchquery=taxonomy:'C and C++' build:PDK_KW_BUILD_Feb_19_2023_10_00_AM grouping:off severity:'MISRA Mandatory','MISRA Required','MISRA Advisory',Critical,Error","KW Issue Link")</f>
        <v/>
      </c>
      <c r="O316" s="3" t="inlineStr">
        <is>
          <t>*default*, CSL_VTM_LIB</t>
        </is>
      </c>
    </row>
    <row r="317">
      <c r="A317" s="3" t="inlineStr">
        <is>
          <t>UNINIT.STACK.MIGHT</t>
        </is>
      </c>
      <c r="B317" s="3" t="inlineStr"/>
      <c r="C317" s="3" t="inlineStr">
        <is>
          <t>/data/adasuser_bangvideoapps02/pdk_jenkin_build/pdk_jenkin_kw_build/workarea/pdk/packages/ti/csl/src/ip/vtm/V1/priv/csl_vtm.c</t>
        </is>
      </c>
      <c r="D317" s="3" t="n">
        <v>2776455</v>
      </c>
      <c r="E317" s="3" t="n">
        <v>854</v>
      </c>
      <c r="F317" s="3" t="inlineStr">
        <is>
          <t>'tsThrValRd.gtTh1En' might be used uninitialized in this function.</t>
        </is>
      </c>
      <c r="G317" s="3" t="inlineStr">
        <is>
          <t>CSL_vtmTsSetThresholds</t>
        </is>
      </c>
      <c r="H317" s="3" t="inlineStr">
        <is>
          <t>unowned</t>
        </is>
      </c>
      <c r="I317" s="3" t="inlineStr">
        <is>
          <t>Critical</t>
        </is>
      </c>
      <c r="J317" s="3" t="n">
        <v>1</v>
      </c>
      <c r="K317" s="3" t="inlineStr">
        <is>
          <t>Existing</t>
        </is>
      </c>
      <c r="L317" s="3" t="inlineStr">
        <is>
          <t>Not a Problem</t>
        </is>
      </c>
      <c r="M317" s="3" t="inlineStr">
        <is>
          <t>C and C++</t>
        </is>
      </c>
      <c r="N317" s="3">
        <f>HYPERLINK("https://klocwork.india.ti.com:443/review/insight-review.html#issuedetails_goto:problemid=2776455,project=EP_PDK_K3,searchquery=taxonomy:'C and C++' build:PDK_KW_BUILD_Feb_19_2023_10_00_AM grouping:off severity:'MISRA Mandatory','MISRA Required','MISRA Advisory',Critical,Error","KW Issue Link")</f>
        <v/>
      </c>
      <c r="O317" s="3" t="inlineStr">
        <is>
          <t>*default*, CSL_VTM_LIB</t>
        </is>
      </c>
    </row>
    <row r="318">
      <c r="A318" s="3" t="inlineStr">
        <is>
          <t>UNINIT.STACK.MIGHT</t>
        </is>
      </c>
      <c r="B318" s="3" t="inlineStr"/>
      <c r="C318" s="3" t="inlineStr">
        <is>
          <t>/data/adasuser_bangvideoapps02/pdk_jenkin_build/pdk_jenkin_kw_build/workarea/pdk/packages/ti/csl/src/ip/vtm/V1/priv/csl_vtm.c</t>
        </is>
      </c>
      <c r="D318" s="3" t="n">
        <v>2776456</v>
      </c>
      <c r="E318" s="3" t="n">
        <v>855</v>
      </c>
      <c r="F318" s="3" t="inlineStr">
        <is>
          <t>'tsThrValRd.gtTh2' might be used uninitialized in this function.</t>
        </is>
      </c>
      <c r="G318" s="3" t="inlineStr">
        <is>
          <t>CSL_vtmTsSetThresholds</t>
        </is>
      </c>
      <c r="H318" s="3" t="inlineStr">
        <is>
          <t>unowned</t>
        </is>
      </c>
      <c r="I318" s="3" t="inlineStr">
        <is>
          <t>Critical</t>
        </is>
      </c>
      <c r="J318" s="3" t="n">
        <v>1</v>
      </c>
      <c r="K318" s="3" t="inlineStr">
        <is>
          <t>Existing</t>
        </is>
      </c>
      <c r="L318" s="3" t="inlineStr">
        <is>
          <t>Not a Problem</t>
        </is>
      </c>
      <c r="M318" s="3" t="inlineStr">
        <is>
          <t>C and C++</t>
        </is>
      </c>
      <c r="N318" s="3">
        <f>HYPERLINK("https://klocwork.india.ti.com:443/review/insight-review.html#issuedetails_goto:problemid=2776456,project=EP_PDK_K3,searchquery=taxonomy:'C and C++' build:PDK_KW_BUILD_Feb_19_2023_10_00_AM grouping:off severity:'MISRA Mandatory','MISRA Required','MISRA Advisory',Critical,Error","KW Issue Link")</f>
        <v/>
      </c>
      <c r="O318" s="3" t="inlineStr">
        <is>
          <t>*default*, CSL_VTM_LIB</t>
        </is>
      </c>
    </row>
    <row r="319">
      <c r="A319" s="3" t="inlineStr">
        <is>
          <t>UNINIT.STACK.MIGHT</t>
        </is>
      </c>
      <c r="B319" s="3" t="inlineStr"/>
      <c r="C319" s="3" t="inlineStr">
        <is>
          <t>/data/adasuser_bangvideoapps02/pdk_jenkin_build/pdk_jenkin_kw_build/workarea/pdk/packages/ti/csl/src/ip/vtm/V1/priv/csl_vtm.c</t>
        </is>
      </c>
      <c r="D319" s="3" t="n">
        <v>2776457</v>
      </c>
      <c r="E319" s="3" t="n">
        <v>856</v>
      </c>
      <c r="F319" s="3" t="inlineStr">
        <is>
          <t>'tsThrValRd.gtTh2En' might be used uninitialized in this function.</t>
        </is>
      </c>
      <c r="G319" s="3" t="inlineStr">
        <is>
          <t>CSL_vtmTsSetThresholds</t>
        </is>
      </c>
      <c r="H319" s="3" t="inlineStr">
        <is>
          <t>unowned</t>
        </is>
      </c>
      <c r="I319" s="3" t="inlineStr">
        <is>
          <t>Critical</t>
        </is>
      </c>
      <c r="J319" s="3" t="n">
        <v>1</v>
      </c>
      <c r="K319" s="3" t="inlineStr">
        <is>
          <t>Existing</t>
        </is>
      </c>
      <c r="L319" s="3" t="inlineStr">
        <is>
          <t>Not a Problem</t>
        </is>
      </c>
      <c r="M319" s="3" t="inlineStr">
        <is>
          <t>C and C++</t>
        </is>
      </c>
      <c r="N319" s="3">
        <f>HYPERLINK("https://klocwork.india.ti.com:443/review/insight-review.html#issuedetails_goto:problemid=2776457,project=EP_PDK_K3,searchquery=taxonomy:'C and C++' build:PDK_KW_BUILD_Feb_19_2023_10_00_AM grouping:off severity:'MISRA Mandatory','MISRA Required','MISRA Advisory',Critical,Error","KW Issue Link")</f>
        <v/>
      </c>
      <c r="O319" s="3" t="inlineStr">
        <is>
          <t>*default*, CSL_VTM_LIB</t>
        </is>
      </c>
    </row>
    <row r="320">
      <c r="A320" s="3" t="inlineStr">
        <is>
          <t>UNINIT.STACK.MIGHT</t>
        </is>
      </c>
      <c r="B320" s="3" t="inlineStr"/>
      <c r="C320" s="3" t="inlineStr">
        <is>
          <t>/data/adasuser_bangvideoapps02/pdk_jenkin_build/pdk_jenkin_kw_build/workarea/pdk/packages/ti/csl/src/ip/vtm/V1/priv/csl_vtm.c</t>
        </is>
      </c>
      <c r="D320" s="3" t="n">
        <v>2776458</v>
      </c>
      <c r="E320" s="3" t="n">
        <v>1012</v>
      </c>
      <c r="F320" s="3" t="inlineStr">
        <is>
          <t>'tsGlobalCfgRd.clkSel' might be used uninitialized in this function.</t>
        </is>
      </c>
      <c r="G320" s="3" t="inlineStr">
        <is>
          <t>CSL_vtmTsSetGlobalCfg</t>
        </is>
      </c>
      <c r="H320" s="3" t="inlineStr">
        <is>
          <t>unowned</t>
        </is>
      </c>
      <c r="I320" s="3" t="inlineStr">
        <is>
          <t>Critical</t>
        </is>
      </c>
      <c r="J320" s="3" t="n">
        <v>1</v>
      </c>
      <c r="K320" s="3" t="inlineStr">
        <is>
          <t>Existing</t>
        </is>
      </c>
      <c r="L320" s="3" t="inlineStr">
        <is>
          <t>Not a Problem</t>
        </is>
      </c>
      <c r="M320" s="3" t="inlineStr">
        <is>
          <t>C and C++</t>
        </is>
      </c>
      <c r="N320" s="3">
        <f>HYPERLINK("https://klocwork.india.ti.com:443/review/insight-review.html#issuedetails_goto:problemid=2776458,project=EP_PDK_K3,searchquery=taxonomy:'C and C++' build:PDK_KW_BUILD_Feb_19_2023_10_00_AM grouping:off severity:'MISRA Mandatory','MISRA Required','MISRA Advisory',Critical,Error","KW Issue Link")</f>
        <v/>
      </c>
      <c r="O320" s="3" t="inlineStr">
        <is>
          <t>*default*, CSL_VTM_LIB</t>
        </is>
      </c>
    </row>
    <row r="321">
      <c r="A321" s="3" t="inlineStr">
        <is>
          <t>UNINIT.STACK.MIGHT</t>
        </is>
      </c>
      <c r="B321" s="3" t="inlineStr"/>
      <c r="C321" s="3" t="inlineStr">
        <is>
          <t>/data/adasuser_bangvideoapps02/pdk_jenkin_build/pdk_jenkin_kw_build/workarea/pdk/packages/ti/csl/src/ip/vtm/V1/priv/csl_vtm.c</t>
        </is>
      </c>
      <c r="D321" s="3" t="n">
        <v>2776459</v>
      </c>
      <c r="E321" s="3" t="n">
        <v>1013</v>
      </c>
      <c r="F321" s="3" t="inlineStr">
        <is>
          <t>'tsGlobalCfgRd.clkDiv' might be used uninitialized in this function.</t>
        </is>
      </c>
      <c r="G321" s="3" t="inlineStr">
        <is>
          <t>CSL_vtmTsSetGlobalCfg</t>
        </is>
      </c>
      <c r="H321" s="3" t="inlineStr">
        <is>
          <t>unowned</t>
        </is>
      </c>
      <c r="I321" s="3" t="inlineStr">
        <is>
          <t>Critical</t>
        </is>
      </c>
      <c r="J321" s="3" t="n">
        <v>1</v>
      </c>
      <c r="K321" s="3" t="inlineStr">
        <is>
          <t>Existing</t>
        </is>
      </c>
      <c r="L321" s="3" t="inlineStr">
        <is>
          <t>Not a Problem</t>
        </is>
      </c>
      <c r="M321" s="3" t="inlineStr">
        <is>
          <t>C and C++</t>
        </is>
      </c>
      <c r="N321" s="3">
        <f>HYPERLINK("https://klocwork.india.ti.com:443/review/insight-review.html#issuedetails_goto:problemid=2776459,project=EP_PDK_K3,searchquery=taxonomy:'C and C++' build:PDK_KW_BUILD_Feb_19_2023_10_00_AM grouping:off severity:'MISRA Mandatory','MISRA Required','MISRA Advisory',Critical,Error","KW Issue Link")</f>
        <v/>
      </c>
      <c r="O321" s="3" t="inlineStr">
        <is>
          <t>*default*, CSL_VTM_LIB</t>
        </is>
      </c>
    </row>
    <row r="322">
      <c r="A322" s="3" t="inlineStr">
        <is>
          <t>UNINIT.STACK.MIGHT</t>
        </is>
      </c>
      <c r="B322" s="3" t="inlineStr"/>
      <c r="C322" s="3" t="inlineStr">
        <is>
          <t>/data/adasuser_bangvideoapps02/pdk_jenkin_build/pdk_jenkin_kw_build/workarea/pdk/packages/ti/csl/src/ip/vtm/V1/priv/csl_vtm.c</t>
        </is>
      </c>
      <c r="D322" s="3" t="n">
        <v>2776460</v>
      </c>
      <c r="E322" s="3" t="n">
        <v>1014</v>
      </c>
      <c r="F322" s="3" t="inlineStr">
        <is>
          <t>'tsGlobalCfgRd.any_maxt_outrg_alert_en' might be used uninitialized in this function.</t>
        </is>
      </c>
      <c r="G322" s="3" t="inlineStr">
        <is>
          <t>CSL_vtmTsSetGlobalCfg</t>
        </is>
      </c>
      <c r="H322" s="3" t="inlineStr">
        <is>
          <t>unowned</t>
        </is>
      </c>
      <c r="I322" s="3" t="inlineStr">
        <is>
          <t>Critical</t>
        </is>
      </c>
      <c r="J322" s="3" t="n">
        <v>1</v>
      </c>
      <c r="K322" s="3" t="inlineStr">
        <is>
          <t>Existing</t>
        </is>
      </c>
      <c r="L322" s="3" t="inlineStr">
        <is>
          <t>Not a Problem</t>
        </is>
      </c>
      <c r="M322" s="3" t="inlineStr">
        <is>
          <t>C and C++</t>
        </is>
      </c>
      <c r="N322" s="3">
        <f>HYPERLINK("https://klocwork.india.ti.com:443/review/insight-review.html#issuedetails_goto:problemid=2776460,project=EP_PDK_K3,searchquery=taxonomy:'C and C++' build:PDK_KW_BUILD_Feb_19_2023_10_00_AM grouping:off severity:'MISRA Mandatory','MISRA Required','MISRA Advisory',Critical,Error","KW Issue Link")</f>
        <v/>
      </c>
      <c r="O322" s="3" t="inlineStr">
        <is>
          <t>*default*, CSL_VTM_LIB</t>
        </is>
      </c>
    </row>
    <row r="323">
      <c r="A323" s="3" t="inlineStr">
        <is>
          <t>UNINIT.STACK.MIGHT</t>
        </is>
      </c>
      <c r="B323" s="3" t="inlineStr"/>
      <c r="C323" s="3" t="inlineStr">
        <is>
          <t>/data/adasuser_bangvideoapps02/pdk_jenkin_build/pdk_jenkin_kw_build/workarea/pdk/packages/ti/csl/src/ip/vtm/V1/priv/csl_vtm.c</t>
        </is>
      </c>
      <c r="D323" s="3" t="n">
        <v>2776461</v>
      </c>
      <c r="E323" s="3" t="n">
        <v>1015</v>
      </c>
      <c r="F323" s="3" t="inlineStr">
        <is>
          <t>'tsGlobalCfgRd.maxt_outrg_alert_thr' might be used uninitialized in this function.</t>
        </is>
      </c>
      <c r="G323" s="3" t="inlineStr">
        <is>
          <t>CSL_vtmTsSetGlobalCfg</t>
        </is>
      </c>
      <c r="H323" s="3" t="inlineStr">
        <is>
          <t>unowned</t>
        </is>
      </c>
      <c r="I323" s="3" t="inlineStr">
        <is>
          <t>Critical</t>
        </is>
      </c>
      <c r="J323" s="3" t="n">
        <v>1</v>
      </c>
      <c r="K323" s="3" t="inlineStr">
        <is>
          <t>Existing</t>
        </is>
      </c>
      <c r="L323" s="3" t="inlineStr">
        <is>
          <t>Not a Problem</t>
        </is>
      </c>
      <c r="M323" s="3" t="inlineStr">
        <is>
          <t>C and C++</t>
        </is>
      </c>
      <c r="N323" s="3">
        <f>HYPERLINK("https://klocwork.india.ti.com:443/review/insight-review.html#issuedetails_goto:problemid=2776461,project=EP_PDK_K3,searchquery=taxonomy:'C and C++' build:PDK_KW_BUILD_Feb_19_2023_10_00_AM grouping:off severity:'MISRA Mandatory','MISRA Required','MISRA Advisory',Critical,Error","KW Issue Link")</f>
        <v/>
      </c>
      <c r="O323" s="3" t="inlineStr">
        <is>
          <t>*default*, CSL_VTM_LIB</t>
        </is>
      </c>
    </row>
    <row r="324">
      <c r="A324" s="3" t="inlineStr">
        <is>
          <t>UNINIT.STACK.MIGHT</t>
        </is>
      </c>
      <c r="B324" s="3" t="inlineStr"/>
      <c r="C324" s="3" t="inlineStr">
        <is>
          <t>/data/adasuser_bangvideoapps02/pdk_jenkin_build/pdk_jenkin_kw_build/workarea/pdk/packages/ti/csl/src/ip/vtm/V1/priv/csl_vtm.c</t>
        </is>
      </c>
      <c r="D324" s="3" t="n">
        <v>2776462</v>
      </c>
      <c r="E324" s="3" t="n">
        <v>1016</v>
      </c>
      <c r="F324" s="3" t="inlineStr">
        <is>
          <t>'tsGlobalCfgRd.maxt_outrg_alert_thr0' might be used uninitialized in this function.</t>
        </is>
      </c>
      <c r="G324" s="3" t="inlineStr">
        <is>
          <t>CSL_vtmTsSetGlobalCfg</t>
        </is>
      </c>
      <c r="H324" s="3" t="inlineStr">
        <is>
          <t>unowned</t>
        </is>
      </c>
      <c r="I324" s="3" t="inlineStr">
        <is>
          <t>Critical</t>
        </is>
      </c>
      <c r="J324" s="3" t="n">
        <v>1</v>
      </c>
      <c r="K324" s="3" t="inlineStr">
        <is>
          <t>Existing</t>
        </is>
      </c>
      <c r="L324" s="3" t="inlineStr">
        <is>
          <t>Not a Problem</t>
        </is>
      </c>
      <c r="M324" s="3" t="inlineStr">
        <is>
          <t>C and C++</t>
        </is>
      </c>
      <c r="N324" s="3">
        <f>HYPERLINK("https://klocwork.india.ti.com:443/review/insight-review.html#issuedetails_goto:problemid=2776462,project=EP_PDK_K3,searchquery=taxonomy:'C and C++' build:PDK_KW_BUILD_Feb_19_2023_10_00_AM grouping:off severity:'MISRA Mandatory','MISRA Required','MISRA Advisory',Critical,Error","KW Issue Link")</f>
        <v/>
      </c>
      <c r="O324" s="3" t="inlineStr">
        <is>
          <t>*default*, CSL_VTM_LIB</t>
        </is>
      </c>
    </row>
    <row r="325">
      <c r="A325" s="3" t="inlineStr">
        <is>
          <t>UNINIT.STACK.MIGHT</t>
        </is>
      </c>
      <c r="B325" s="3" t="inlineStr"/>
      <c r="C325" s="3" t="inlineStr">
        <is>
          <t>/data/adasuser_bangvideoapps02/pdk_jenkin_build/pdk_jenkin_kw_build/workarea/pdk/packages/ti/csl/src/ip/vtm/V1/priv/csl_vtm.c</t>
        </is>
      </c>
      <c r="D325" s="3" t="n">
        <v>2776463</v>
      </c>
      <c r="E325" s="3" t="n">
        <v>1017</v>
      </c>
      <c r="F325" s="3" t="inlineStr">
        <is>
          <t>'tsGlobalCfgRd.samplesPerCnt' might be used uninitialized in this function.</t>
        </is>
      </c>
      <c r="G325" s="3" t="inlineStr">
        <is>
          <t>CSL_vtmTsSetGlobalCfg</t>
        </is>
      </c>
      <c r="H325" s="3" t="inlineStr">
        <is>
          <t>unowned</t>
        </is>
      </c>
      <c r="I325" s="3" t="inlineStr">
        <is>
          <t>Critical</t>
        </is>
      </c>
      <c r="J325" s="3" t="n">
        <v>1</v>
      </c>
      <c r="K325" s="3" t="inlineStr">
        <is>
          <t>Existing</t>
        </is>
      </c>
      <c r="L325" s="3" t="inlineStr">
        <is>
          <t>Not a Problem</t>
        </is>
      </c>
      <c r="M325" s="3" t="inlineStr">
        <is>
          <t>C and C++</t>
        </is>
      </c>
      <c r="N325" s="3">
        <f>HYPERLINK("https://klocwork.india.ti.com:443/review/insight-review.html#issuedetails_goto:problemid=2776463,project=EP_PDK_K3,searchquery=taxonomy:'C and C++' build:PDK_KW_BUILD_Feb_19_2023_10_00_AM grouping:off severity:'MISRA Mandatory','MISRA Required','MISRA Advisory',Critical,Error","KW Issue Link")</f>
        <v/>
      </c>
      <c r="O325" s="3" t="inlineStr">
        <is>
          <t>*default*, CSL_VTM_LIB</t>
        </is>
      </c>
    </row>
    <row r="326">
      <c r="A326" s="3" t="inlineStr">
        <is>
          <t>UNINIT.STACK.MIGHT</t>
        </is>
      </c>
      <c r="B326" s="3" t="inlineStr"/>
      <c r="C326" s="3" t="inlineStr">
        <is>
          <t>/data/adasuser_bangvideoapps02/pdk_jenkin_build/pdk_jenkin_kw_build/workarea/pdk/packages/ti/csl/src/ip/vtm/V1/priv/csl_vtm.c</t>
        </is>
      </c>
      <c r="D326" s="3" t="n">
        <v>2776464</v>
      </c>
      <c r="E326" s="3" t="n">
        <v>1212</v>
      </c>
      <c r="F326" s="3" t="inlineStr">
        <is>
          <t>'tsCtrlCfg.maxt_outrg_alert_en' might be used uninitialized in this function.</t>
        </is>
      </c>
      <c r="G326" s="3" t="inlineStr">
        <is>
          <t>CSL_vtmTsSetCtrl</t>
        </is>
      </c>
      <c r="H326" s="3" t="inlineStr">
        <is>
          <t>unowned</t>
        </is>
      </c>
      <c r="I326" s="3" t="inlineStr">
        <is>
          <t>Critical</t>
        </is>
      </c>
      <c r="J326" s="3" t="n">
        <v>1</v>
      </c>
      <c r="K326" s="3" t="inlineStr">
        <is>
          <t>Existing</t>
        </is>
      </c>
      <c r="L326" s="3" t="inlineStr">
        <is>
          <t>Not a Problem</t>
        </is>
      </c>
      <c r="M326" s="3" t="inlineStr">
        <is>
          <t>C and C++</t>
        </is>
      </c>
      <c r="N326" s="3">
        <f>HYPERLINK("https://klocwork.india.ti.com:443/review/insight-review.html#issuedetails_goto:problemid=2776464,project=EP_PDK_K3,searchquery=taxonomy:'C and C++' build:PDK_KW_BUILD_Feb_19_2023_10_00_AM grouping:off severity:'MISRA Mandatory','MISRA Required','MISRA Advisory',Critical,Error","KW Issue Link")</f>
        <v/>
      </c>
      <c r="O326" s="3" t="inlineStr">
        <is>
          <t>*default*, CSL_VTM_LIB</t>
        </is>
      </c>
    </row>
    <row r="327">
      <c r="A327" s="3" t="inlineStr">
        <is>
          <t>UNINIT.STACK.MIGHT</t>
        </is>
      </c>
      <c r="B327" s="3" t="inlineStr"/>
      <c r="C327" s="3" t="inlineStr">
        <is>
          <t>/data/adasuser_bangvideoapps02/pdk_jenkin_build/pdk_jenkin_kw_build/workarea/pdk/packages/ti/csl/src/ip/vtm/V1/priv/csl_vtm.c</t>
        </is>
      </c>
      <c r="D327" s="3" t="n">
        <v>2776465</v>
      </c>
      <c r="E327" s="3" t="n">
        <v>1213</v>
      </c>
      <c r="F327" s="3" t="inlineStr">
        <is>
          <t>'tsCtrlCfg.tsReset' might be used uninitialized in this function.</t>
        </is>
      </c>
      <c r="G327" s="3" t="inlineStr">
        <is>
          <t>CSL_vtmTsSetCtrl</t>
        </is>
      </c>
      <c r="H327" s="3" t="inlineStr">
        <is>
          <t>unowned</t>
        </is>
      </c>
      <c r="I327" s="3" t="inlineStr">
        <is>
          <t>Critical</t>
        </is>
      </c>
      <c r="J327" s="3" t="n">
        <v>1</v>
      </c>
      <c r="K327" s="3" t="inlineStr">
        <is>
          <t>Existing</t>
        </is>
      </c>
      <c r="L327" s="3" t="inlineStr">
        <is>
          <t>Not a Problem</t>
        </is>
      </c>
      <c r="M327" s="3" t="inlineStr">
        <is>
          <t>C and C++</t>
        </is>
      </c>
      <c r="N327" s="3">
        <f>HYPERLINK("https://klocwork.india.ti.com:443/review/insight-review.html#issuedetails_goto:problemid=2776465,project=EP_PDK_K3,searchquery=taxonomy:'C and C++' build:PDK_KW_BUILD_Feb_19_2023_10_00_AM grouping:off severity:'MISRA Mandatory','MISRA Required','MISRA Advisory',Critical,Error","KW Issue Link")</f>
        <v/>
      </c>
      <c r="O327" s="3" t="inlineStr">
        <is>
          <t>*default*, CSL_VTM_LIB</t>
        </is>
      </c>
    </row>
    <row r="328">
      <c r="A328" s="3" t="inlineStr">
        <is>
          <t>UNINIT.STACK.MIGHT</t>
        </is>
      </c>
      <c r="B328" s="3" t="inlineStr"/>
      <c r="C328" s="3" t="inlineStr">
        <is>
          <t>/data/adasuser_bangvideoapps02/pdk_jenkin_build/pdk_jenkin_kw_build/workarea/pdk/packages/ti/csl/src/ip/vtm/V1/priv/csl_vtm.c</t>
        </is>
      </c>
      <c r="D328" s="3" t="n">
        <v>2776466</v>
      </c>
      <c r="E328" s="3" t="n">
        <v>1214</v>
      </c>
      <c r="F328" s="3" t="inlineStr">
        <is>
          <t>'tsCtrlCfg.mode' might be used uninitialized in this function.</t>
        </is>
      </c>
      <c r="G328" s="3" t="inlineStr">
        <is>
          <t>CSL_vtmTsSetCtrl</t>
        </is>
      </c>
      <c r="H328" s="3" t="inlineStr">
        <is>
          <t>unowned</t>
        </is>
      </c>
      <c r="I328" s="3" t="inlineStr">
        <is>
          <t>Critical</t>
        </is>
      </c>
      <c r="J328" s="3" t="n">
        <v>1</v>
      </c>
      <c r="K328" s="3" t="inlineStr">
        <is>
          <t>Existing</t>
        </is>
      </c>
      <c r="L328" s="3" t="inlineStr">
        <is>
          <t>Not a Problem</t>
        </is>
      </c>
      <c r="M328" s="3" t="inlineStr">
        <is>
          <t>C and C++</t>
        </is>
      </c>
      <c r="N328" s="3">
        <f>HYPERLINK("https://klocwork.india.ti.com:443/review/insight-review.html#issuedetails_goto:problemid=2776466,project=EP_PDK_K3,searchquery=taxonomy:'C and C++' build:PDK_KW_BUILD_Feb_19_2023_10_00_AM grouping:off severity:'MISRA Mandatory','MISRA Required','MISRA Advisory',Critical,Error","KW Issue Link")</f>
        <v/>
      </c>
      <c r="O328" s="3" t="inlineStr">
        <is>
          <t>*default*, CSL_VTM_LIB</t>
        </is>
      </c>
    </row>
    <row r="329">
      <c r="A329" s="3" t="inlineStr">
        <is>
          <t>UNINIT.STACK.MUST</t>
        </is>
      </c>
      <c r="B329" s="3" t="inlineStr"/>
      <c r="C329" s="3" t="inlineStr">
        <is>
          <t>/data/adasuser_bangvideoapps02/pdk_jenkin_build/pdk_jenkin_kw_build/workarea/pdk/packages/ti/drv/enet/examples/utils/enet_apputils.c</t>
        </is>
      </c>
      <c r="D329" s="3" t="n">
        <v>2776946</v>
      </c>
      <c r="E329" s="3" t="n">
        <v>185</v>
      </c>
      <c r="F329" s="3" t="inlineStr">
        <is>
          <t>'arguments.__ap' is used uninitialized in this function.</t>
        </is>
      </c>
      <c r="G329" s="3" t="inlineStr">
        <is>
          <t>EnetAppUtils_print</t>
        </is>
      </c>
      <c r="H329" s="3" t="inlineStr">
        <is>
          <t>unowned</t>
        </is>
      </c>
      <c r="I329" s="3" t="inlineStr">
        <is>
          <t>Critical</t>
        </is>
      </c>
      <c r="J329" s="3" t="n">
        <v>1</v>
      </c>
      <c r="K329" s="3" t="inlineStr">
        <is>
          <t>Existing</t>
        </is>
      </c>
      <c r="L329" s="3" t="inlineStr">
        <is>
          <t>Not a Problem</t>
        </is>
      </c>
      <c r="M329" s="3" t="inlineStr">
        <is>
          <t>C and C++</t>
        </is>
      </c>
      <c r="N329" s="3">
        <f>HYPERLINK("https://klocwork.india.ti.com:443/review/insight-review.html#issuedetails_goto:problemid=2776946,project=EP_PDK_K3,searchquery=taxonomy:'C and C++' build:PDK_KW_BUILD_Feb_19_2023_10_00_AM grouping:off severity:'MISRA Mandatory','MISRA Required','MISRA Advisory',Critical,Error","KW Issue Link")</f>
        <v/>
      </c>
      <c r="O329" s="3" t="inlineStr">
        <is>
          <t>*default*, ENET_LIB</t>
        </is>
      </c>
    </row>
    <row r="330">
      <c r="A330" s="3" t="inlineStr">
        <is>
          <t>UNINIT.STACK.MUST</t>
        </is>
      </c>
      <c r="B330" s="3" t="inlineStr"/>
      <c r="C330" s="3" t="inlineStr">
        <is>
          <t>/data/adasuser_bangvideoapps02/pdk_jenkin_build/pdk_jenkin_kw_build/workarea/pdk/packages/ti/drv/enet/src/core/enet_utils.c</t>
        </is>
      </c>
      <c r="D330" s="3" t="n">
        <v>2777067</v>
      </c>
      <c r="E330" s="3" t="n">
        <v>148</v>
      </c>
      <c r="F330" s="3" t="inlineStr">
        <is>
          <t>'args.__ap' is used uninitialized in this function.</t>
        </is>
      </c>
      <c r="G330" s="3" t="inlineStr">
        <is>
          <t>EnetUtils_printf</t>
        </is>
      </c>
      <c r="H330" s="3" t="inlineStr">
        <is>
          <t>unowned</t>
        </is>
      </c>
      <c r="I330" s="3" t="inlineStr">
        <is>
          <t>Critical</t>
        </is>
      </c>
      <c r="J330" s="3" t="n">
        <v>1</v>
      </c>
      <c r="K330" s="3" t="inlineStr">
        <is>
          <t>Existing</t>
        </is>
      </c>
      <c r="L330" s="3" t="inlineStr">
        <is>
          <t>Not a Problem</t>
        </is>
      </c>
      <c r="M330" s="3" t="inlineStr">
        <is>
          <t>C and C++</t>
        </is>
      </c>
      <c r="N330" s="3">
        <f>HYPERLINK("https://klocwork.india.ti.com:443/review/insight-review.html#issuedetails_goto:problemid=2777067,project=EP_PDK_K3,searchquery=taxonomy:'C and C++' build:PDK_KW_BUILD_Feb_19_2023_10_00_AM grouping:off severity:'MISRA Mandatory','MISRA Required','MISRA Advisory',Critical,Error","KW Issue Link")</f>
        <v/>
      </c>
      <c r="O330" s="3" t="inlineStr">
        <is>
          <t>*default*, ENET_LIB</t>
        </is>
      </c>
    </row>
    <row r="331">
      <c r="A331" s="3" t="inlineStr">
        <is>
          <t>NPD.CHECK.MUST</t>
        </is>
      </c>
      <c r="B331" s="3" t="inlineStr"/>
      <c r="C331" s="3" t="inlineStr">
        <is>
          <t>/data/adasuser_bangvideoapps02/pdk_jenkin_build/pdk_jenkin_kw_build/workarea/pdk/packages/ti/drv/fvid2/src/fvid2_drvMgr.c</t>
        </is>
      </c>
      <c r="D331" s="3" t="n">
        <v>2777432</v>
      </c>
      <c r="E331" s="3" t="n">
        <v>1262</v>
      </c>
      <c r="F331" s="3" t="inlineStr">
        <is>
          <t>Pointer 'src' checked for NULL at line 1261 will be dereferenced at line 1262.</t>
        </is>
      </c>
      <c r="G331" s="3" t="inlineStr">
        <is>
          <t>Fvid2_copyFrameList</t>
        </is>
      </c>
      <c r="H331" s="3" t="inlineStr">
        <is>
          <t>unowned</t>
        </is>
      </c>
      <c r="I331" s="3" t="inlineStr">
        <is>
          <t>Critical</t>
        </is>
      </c>
      <c r="J331" s="3" t="n">
        <v>1</v>
      </c>
      <c r="K331" s="3" t="inlineStr">
        <is>
          <t>Existing</t>
        </is>
      </c>
      <c r="L331" s="3" t="inlineStr">
        <is>
          <t>Not a Problem</t>
        </is>
      </c>
      <c r="M331" s="3" t="inlineStr">
        <is>
          <t>C and C++</t>
        </is>
      </c>
      <c r="N331" s="3">
        <f>HYPERLINK("https://klocwork.india.ti.com:443/review/insight-review.html#issuedetails_goto:problemid=2777432,project=EP_PDK_K3,searchquery=taxonomy:'C and C++' build:PDK_KW_BUILD_Feb_19_2023_10_00_AM grouping:off severity:'MISRA Mandatory','MISRA Required','MISRA Advisory',Critical,Error","KW Issue Link")</f>
        <v/>
      </c>
      <c r="O331" s="3" t="inlineStr">
        <is>
          <t>*default*, FVID2_LIB</t>
        </is>
      </c>
    </row>
    <row r="332">
      <c r="A332" s="3" t="inlineStr">
        <is>
          <t>NPD.CHECK.MUST</t>
        </is>
      </c>
      <c r="B332" s="3" t="inlineStr"/>
      <c r="C332" s="3" t="inlineStr">
        <is>
          <t>/data/adasuser_bangvideoapps02/pdk_jenkin_build/pdk_jenkin_kw_build/workarea/pdk/packages/ti/drv/fvid2/src/fvid2_drvMgr.c</t>
        </is>
      </c>
      <c r="D332" s="3" t="n">
        <v>2777433</v>
      </c>
      <c r="E332" s="3" t="n">
        <v>1264</v>
      </c>
      <c r="F332" s="3" t="inlineStr">
        <is>
          <t>Pointer 'dest' checked for NULL at line 1260 will be dereferenced at line 1264.</t>
        </is>
      </c>
      <c r="G332" s="3" t="inlineStr">
        <is>
          <t>Fvid2_copyFrameList</t>
        </is>
      </c>
      <c r="H332" s="3" t="inlineStr">
        <is>
          <t>unowned</t>
        </is>
      </c>
      <c r="I332" s="3" t="inlineStr">
        <is>
          <t>Critical</t>
        </is>
      </c>
      <c r="J332" s="3" t="n">
        <v>1</v>
      </c>
      <c r="K332" s="3" t="inlineStr">
        <is>
          <t>Existing</t>
        </is>
      </c>
      <c r="L332" s="3" t="inlineStr">
        <is>
          <t>Not a Problem</t>
        </is>
      </c>
      <c r="M332" s="3" t="inlineStr">
        <is>
          <t>C and C++</t>
        </is>
      </c>
      <c r="N332" s="3">
        <f>HYPERLINK("https://klocwork.india.ti.com:443/review/insight-review.html#issuedetails_goto:problemid=2777433,project=EP_PDK_K3,searchquery=taxonomy:'C and C++' build:PDK_KW_BUILD_Feb_19_2023_10_00_AM grouping:off severity:'MISRA Mandatory','MISRA Required','MISRA Advisory',Critical,Error","KW Issue Link")</f>
        <v/>
      </c>
      <c r="O332" s="3" t="inlineStr">
        <is>
          <t>*default*, FVID2_LIB</t>
        </is>
      </c>
    </row>
    <row r="333">
      <c r="A333" s="3" t="inlineStr">
        <is>
          <t>NPD.CHECK.MUST</t>
        </is>
      </c>
      <c r="B333" s="3" t="inlineStr">
        <is>
          <t>Osal_Assert does not do anything if provided expression is False, and fires up when the expression is True, opposite to trivial asserts.</t>
        </is>
      </c>
      <c r="C333" s="3" t="inlineStr">
        <is>
          <t>/data/adasuser_bangvideoapps02/pdk_jenkin_build/pdk_jenkin_kw_build/workarea/pdk/packages/ti/drv/fvid2/src/fvid2_drvMgr.c</t>
        </is>
      </c>
      <c r="D333" s="3" t="n">
        <v>2777434</v>
      </c>
      <c r="E333" s="3" t="n">
        <v>1290</v>
      </c>
      <c r="F333" s="3" t="inlineStr">
        <is>
          <t>Pointer 'src' checked for NULL at line 1289 will be dereferenced at line 1290.</t>
        </is>
      </c>
      <c r="G333" s="3" t="inlineStr">
        <is>
          <t>Fvid2_duplicateFrameList</t>
        </is>
      </c>
      <c r="H333" s="3" t="inlineStr">
        <is>
          <t>unowned</t>
        </is>
      </c>
      <c r="I333" s="3" t="inlineStr">
        <is>
          <t>Critical</t>
        </is>
      </c>
      <c r="J333" s="3" t="n">
        <v>1</v>
      </c>
      <c r="K333" s="3" t="inlineStr">
        <is>
          <t>Existing</t>
        </is>
      </c>
      <c r="L333" s="3" t="inlineStr">
        <is>
          <t>Not a Problem</t>
        </is>
      </c>
      <c r="M333" s="3" t="inlineStr">
        <is>
          <t>C and C++</t>
        </is>
      </c>
      <c r="N333" s="3">
        <f>HYPERLINK("https://klocwork.india.ti.com:443/review/insight-review.html#issuedetails_goto:problemid=2777434,project=EP_PDK_K3,searchquery=taxonomy:'C and C++' build:PDK_KW_BUILD_Feb_19_2023_10_00_AM grouping:off severity:'MISRA Mandatory','MISRA Required','MISRA Advisory',Critical,Error","KW Issue Link")</f>
        <v/>
      </c>
      <c r="O333" s="3" t="inlineStr">
        <is>
          <t>*default*, FVID2_LIB</t>
        </is>
      </c>
    </row>
    <row r="334">
      <c r="A334" s="3" t="inlineStr">
        <is>
          <t>NPD.CHECK.MUST</t>
        </is>
      </c>
      <c r="B334" s="3" t="inlineStr">
        <is>
          <t>OSAL_Assert does not do anything if the expression provided in False. Fires up if the expression provided is True.</t>
        </is>
      </c>
      <c r="C334" s="3" t="inlineStr">
        <is>
          <t>/data/adasuser_bangvideoapps02/pdk_jenkin_build/pdk_jenkin_kw_build/workarea/pdk/packages/ti/drv/fvid2/src/fvid2_drvMgr.c</t>
        </is>
      </c>
      <c r="D334" s="3" t="n">
        <v>2777435</v>
      </c>
      <c r="E334" s="3" t="n">
        <v>1292</v>
      </c>
      <c r="F334" s="3" t="inlineStr">
        <is>
          <t>Pointer 'dest' checked for NULL at line 1288 will be dereferenced at line 1292.</t>
        </is>
      </c>
      <c r="G334" s="3" t="inlineStr">
        <is>
          <t>Fvid2_duplicateFrameList</t>
        </is>
      </c>
      <c r="H334" s="3" t="inlineStr">
        <is>
          <t>unowned</t>
        </is>
      </c>
      <c r="I334" s="3" t="inlineStr">
        <is>
          <t>Critical</t>
        </is>
      </c>
      <c r="J334" s="3" t="n">
        <v>1</v>
      </c>
      <c r="K334" s="3" t="inlineStr">
        <is>
          <t>Existing</t>
        </is>
      </c>
      <c r="L334" s="3" t="inlineStr">
        <is>
          <t>Not a Problem</t>
        </is>
      </c>
      <c r="M334" s="3" t="inlineStr">
        <is>
          <t>C and C++</t>
        </is>
      </c>
      <c r="N334" s="3">
        <f>HYPERLINK("https://klocwork.india.ti.com:443/review/insight-review.html#issuedetails_goto:problemid=2777435,project=EP_PDK_K3,searchquery=taxonomy:'C and C++' build:PDK_KW_BUILD_Feb_19_2023_10_00_AM grouping:off severity:'MISRA Mandatory','MISRA Required','MISRA Advisory',Critical,Error","KW Issue Link")</f>
        <v/>
      </c>
      <c r="O334" s="3" t="inlineStr">
        <is>
          <t>*default*, FVID2_LIB</t>
        </is>
      </c>
    </row>
    <row r="335">
      <c r="A335" s="3" t="inlineStr">
        <is>
          <t>NPD.CHECK.MUST</t>
        </is>
      </c>
      <c r="B335" s="3" t="inlineStr"/>
      <c r="C335" s="3" t="inlineStr">
        <is>
          <t>/data/adasuser_bangvideoapps02/pdk_jenkin_build/pdk_jenkin_kw_build/workarea/pdk/packages/ti/drv/fvid2/src/fvid2_drvMgr.c</t>
        </is>
      </c>
      <c r="D335" s="3" t="n">
        <v>2777436</v>
      </c>
      <c r="E335" s="3" t="n">
        <v>1321</v>
      </c>
      <c r="F335" s="3" t="inlineStr">
        <is>
          <t>Pointer 'channel' checked for NULL at line 1318 will be dereferenced at line 1321.</t>
        </is>
      </c>
      <c r="G335" s="3" t="inlineStr">
        <is>
          <t>fdmDriverCbFxn</t>
        </is>
      </c>
      <c r="H335" s="3" t="inlineStr">
        <is>
          <t>unowned</t>
        </is>
      </c>
      <c r="I335" s="3" t="inlineStr">
        <is>
          <t>Critical</t>
        </is>
      </c>
      <c r="J335" s="3" t="n">
        <v>1</v>
      </c>
      <c r="K335" s="3" t="inlineStr">
        <is>
          <t>Existing</t>
        </is>
      </c>
      <c r="L335" s="3" t="inlineStr">
        <is>
          <t>Not a Problem</t>
        </is>
      </c>
      <c r="M335" s="3" t="inlineStr">
        <is>
          <t>C and C++</t>
        </is>
      </c>
      <c r="N335" s="3">
        <f>HYPERLINK("https://klocwork.india.ti.com:443/review/insight-review.html#issuedetails_goto:problemid=2777436,project=EP_PDK_K3,searchquery=taxonomy:'C and C++' build:PDK_KW_BUILD_Feb_19_2023_10_00_AM grouping:off severity:'MISRA Mandatory','MISRA Required','MISRA Advisory',Critical,Error","KW Issue Link")</f>
        <v/>
      </c>
      <c r="O335" s="3" t="inlineStr">
        <is>
          <t>*default*, FVID2_LIB</t>
        </is>
      </c>
    </row>
    <row r="336">
      <c r="A336" s="3" t="inlineStr">
        <is>
          <t>NPD.CHECK.MUST</t>
        </is>
      </c>
      <c r="B336" s="3" t="inlineStr">
        <is>
          <t>Osal_Assert does not do anything if provided expression is False, and fires up when the expression is True, opposite to trivial asserts.</t>
        </is>
      </c>
      <c r="C336" s="3" t="inlineStr">
        <is>
          <t>/data/adasuser_bangvideoapps02/pdk_jenkin_build/pdk_jenkin_kw_build/workarea/pdk/packages/ti/drv/fvid2/src/fvid2_drvMgr.c</t>
        </is>
      </c>
      <c r="D336" s="3" t="n">
        <v>2777437</v>
      </c>
      <c r="E336" s="3" t="n">
        <v>1322</v>
      </c>
      <c r="F336" s="3" t="inlineStr">
        <is>
          <t>Pointer 'channel-&gt;cbParams.cbFxn' checked for NULL at line 1321 will be dereferenced at line 1322.</t>
        </is>
      </c>
      <c r="G336" s="3" t="inlineStr">
        <is>
          <t>fdmDriverCbFxn</t>
        </is>
      </c>
      <c r="H336" s="3" t="inlineStr">
        <is>
          <t>unowned</t>
        </is>
      </c>
      <c r="I336" s="3" t="inlineStr">
        <is>
          <t>Critical</t>
        </is>
      </c>
      <c r="J336" s="3" t="n">
        <v>1</v>
      </c>
      <c r="K336" s="3" t="inlineStr">
        <is>
          <t>Existing</t>
        </is>
      </c>
      <c r="L336" s="3" t="inlineStr">
        <is>
          <t>Not a Problem</t>
        </is>
      </c>
      <c r="M336" s="3" t="inlineStr">
        <is>
          <t>C and C++</t>
        </is>
      </c>
      <c r="N336" s="3">
        <f>HYPERLINK("https://klocwork.india.ti.com:443/review/insight-review.html#issuedetails_goto:problemid=2777437,project=EP_PDK_K3,searchquery=taxonomy:'C and C++' build:PDK_KW_BUILD_Feb_19_2023_10_00_AM grouping:off severity:'MISRA Mandatory','MISRA Required','MISRA Advisory',Critical,Error","KW Issue Link")</f>
        <v/>
      </c>
      <c r="O336" s="3" t="inlineStr">
        <is>
          <t>*default*, FVID2_LIB</t>
        </is>
      </c>
    </row>
    <row r="337">
      <c r="A337" s="3" t="inlineStr">
        <is>
          <t>NPD.CHECK.MUST</t>
        </is>
      </c>
      <c r="B337" s="3" t="inlineStr">
        <is>
          <t>Osal_Assert does not do anything if provided expression is False, and fires up when the expression is True, opposite to trivial asserts.</t>
        </is>
      </c>
      <c r="C337" s="3" t="inlineStr">
        <is>
          <t>/data/adasuser_bangvideoapps02/pdk_jenkin_build/pdk_jenkin_kw_build/workarea/pdk/packages/ti/drv/fvid2/src/fvid2_drvMgr.c</t>
        </is>
      </c>
      <c r="D337" s="3" t="n">
        <v>2777438</v>
      </c>
      <c r="E337" s="3" t="n">
        <v>1344</v>
      </c>
      <c r="F337" s="3" t="inlineStr">
        <is>
          <t>Pointer 'channel' checked for NULL at line 1341 will be dereferenced at line 1344.</t>
        </is>
      </c>
      <c r="G337" s="3" t="inlineStr">
        <is>
          <t>fdmDriverErrCbFxn</t>
        </is>
      </c>
      <c r="H337" s="3" t="inlineStr">
        <is>
          <t>unowned</t>
        </is>
      </c>
      <c r="I337" s="3" t="inlineStr">
        <is>
          <t>Critical</t>
        </is>
      </c>
      <c r="J337" s="3" t="n">
        <v>1</v>
      </c>
      <c r="K337" s="3" t="inlineStr">
        <is>
          <t>Existing</t>
        </is>
      </c>
      <c r="L337" s="3" t="inlineStr">
        <is>
          <t>Not a Problem</t>
        </is>
      </c>
      <c r="M337" s="3" t="inlineStr">
        <is>
          <t>C and C++</t>
        </is>
      </c>
      <c r="N337" s="3">
        <f>HYPERLINK("https://klocwork.india.ti.com:443/review/insight-review.html#issuedetails_goto:problemid=2777438,project=EP_PDK_K3,searchquery=taxonomy:'C and C++' build:PDK_KW_BUILD_Feb_19_2023_10_00_AM grouping:off severity:'MISRA Mandatory','MISRA Required','MISRA Advisory',Critical,Error","KW Issue Link")</f>
        <v/>
      </c>
      <c r="O337" s="3" t="inlineStr">
        <is>
          <t>*default*, FVID2_LIB</t>
        </is>
      </c>
    </row>
    <row r="338">
      <c r="A338" s="3" t="inlineStr">
        <is>
          <t>NPD.CHECK.MUST</t>
        </is>
      </c>
      <c r="B338" s="3" t="inlineStr"/>
      <c r="C338" s="3" t="inlineStr">
        <is>
          <t>/data/adasuser_bangvideoapps02/pdk_jenkin_build/pdk_jenkin_kw_build/workarea/pdk/packages/ti/drv/fvid2/src/fvid2_drvMgr.c</t>
        </is>
      </c>
      <c r="D338" s="3" t="n">
        <v>2777439</v>
      </c>
      <c r="E338" s="3" t="n">
        <v>1346</v>
      </c>
      <c r="F338" s="3" t="inlineStr">
        <is>
          <t>Pointer 'channel-&gt;cbParams.errCbFxn' checked for NULL at line 1344 will be dereferenced at line 1346.</t>
        </is>
      </c>
      <c r="G338" s="3" t="inlineStr">
        <is>
          <t>fdmDriverErrCbFxn</t>
        </is>
      </c>
      <c r="H338" s="3" t="inlineStr">
        <is>
          <t>unowned</t>
        </is>
      </c>
      <c r="I338" s="3" t="inlineStr">
        <is>
          <t>Critical</t>
        </is>
      </c>
      <c r="J338" s="3" t="n">
        <v>1</v>
      </c>
      <c r="K338" s="3" t="inlineStr">
        <is>
          <t>Existing</t>
        </is>
      </c>
      <c r="L338" s="3" t="inlineStr">
        <is>
          <t>Not a Problem</t>
        </is>
      </c>
      <c r="M338" s="3" t="inlineStr">
        <is>
          <t>C and C++</t>
        </is>
      </c>
      <c r="N338" s="3">
        <f>HYPERLINK("https://klocwork.india.ti.com:443/review/insight-review.html#issuedetails_goto:problemid=2777439,project=EP_PDK_K3,searchquery=taxonomy:'C and C++' build:PDK_KW_BUILD_Feb_19_2023_10_00_AM grouping:off severity:'MISRA Mandatory','MISRA Required','MISRA Advisory',Critical,Error","KW Issue Link")</f>
        <v/>
      </c>
      <c r="O338" s="3" t="inlineStr">
        <is>
          <t>*default*, FVID2_LIB</t>
        </is>
      </c>
    </row>
    <row r="339">
      <c r="A339" s="3" t="inlineStr">
        <is>
          <t>UNINIT.STACK.MUST</t>
        </is>
      </c>
      <c r="B339" s="3" t="inlineStr"/>
      <c r="C339" s="3" t="inlineStr">
        <is>
          <t>/data/adasuser_bangvideoapps02/pdk_jenkin_build/pdk_jenkin_kw_build/workarea/pdk/packages/ti/drv/i2c/soc/j721e/I2C_soc.c</t>
        </is>
      </c>
      <c r="D339" s="3" t="n">
        <v>2777810</v>
      </c>
      <c r="E339" s="3" t="n">
        <v>426</v>
      </c>
      <c r="F339" s="3" t="inlineStr">
        <is>
          <t>'info.grpId' is used uninitialized in this function.</t>
        </is>
      </c>
      <c r="G339" s="3" t="inlineStr">
        <is>
          <t>I2C_socInit</t>
        </is>
      </c>
      <c r="H339" s="3" t="inlineStr">
        <is>
          <t>unowned</t>
        </is>
      </c>
      <c r="I339" s="3" t="inlineStr">
        <is>
          <t>Critical</t>
        </is>
      </c>
      <c r="J339" s="3" t="n">
        <v>1</v>
      </c>
      <c r="K339" s="3" t="inlineStr">
        <is>
          <t>Existing</t>
        </is>
      </c>
      <c r="L339" s="3" t="inlineStr">
        <is>
          <t>Ignore</t>
        </is>
      </c>
      <c r="M339" s="3" t="inlineStr">
        <is>
          <t>C and C++</t>
        </is>
      </c>
      <c r="N339" s="3">
        <f>HYPERLINK("https://klocwork.india.ti.com:443/review/insight-review.html#issuedetails_goto:problemid=2777810,project=EP_PDK_K3,searchquery=taxonomy:'C and C++' build:PDK_KW_BUILD_Feb_19_2023_10_00_AM grouping:off severity:'MISRA Mandatory','MISRA Required','MISRA Advisory',Critical,Error","KW Issue Link")</f>
        <v/>
      </c>
      <c r="O339" s="3" t="inlineStr">
        <is>
          <t>*default*, I2C_LIB</t>
        </is>
      </c>
    </row>
    <row r="340">
      <c r="A340" s="3" t="inlineStr">
        <is>
          <t>UNINIT.STACK.MUST</t>
        </is>
      </c>
      <c r="B340" s="3" t="inlineStr"/>
      <c r="C340" s="3" t="inlineStr">
        <is>
          <t>/data/adasuser_bangvideoapps02/pdk_jenkin_build/pdk_jenkin_kw_build/workarea/pdk/packages/ti/drv/i2c/soc/j721e/I2C_soc.c</t>
        </is>
      </c>
      <c r="D340" s="3" t="n">
        <v>2777811</v>
      </c>
      <c r="E340" s="3" t="n">
        <v>477</v>
      </c>
      <c r="F340" s="3" t="inlineStr">
        <is>
          <t>'r5CpuInfo.grpId' is used uninitialized in this function.</t>
        </is>
      </c>
      <c r="G340" s="3" t="inlineStr">
        <is>
          <t>I2C_configSocIntrPath</t>
        </is>
      </c>
      <c r="H340" s="3" t="inlineStr">
        <is>
          <t>unowned</t>
        </is>
      </c>
      <c r="I340" s="3" t="inlineStr">
        <is>
          <t>Critical</t>
        </is>
      </c>
      <c r="J340" s="3" t="n">
        <v>1</v>
      </c>
      <c r="K340" s="3" t="inlineStr">
        <is>
          <t>Existing</t>
        </is>
      </c>
      <c r="L340" s="3" t="inlineStr">
        <is>
          <t>Ignore</t>
        </is>
      </c>
      <c r="M340" s="3" t="inlineStr">
        <is>
          <t>C and C++</t>
        </is>
      </c>
      <c r="N340" s="3">
        <f>HYPERLINK("https://klocwork.india.ti.com:443/review/insight-review.html#issuedetails_goto:problemid=2777811,project=EP_PDK_K3,searchquery=taxonomy:'C and C++' build:PDK_KW_BUILD_Feb_19_2023_10_00_AM grouping:off severity:'MISRA Mandatory','MISRA Required','MISRA Advisory',Critical,Error","KW Issue Link")</f>
        <v/>
      </c>
      <c r="O340" s="3" t="inlineStr">
        <is>
          <t>*default*, I2C_LIB</t>
        </is>
      </c>
    </row>
    <row r="341">
      <c r="A341" s="3" t="inlineStr">
        <is>
          <t>UNINIT.STACK.MUST</t>
        </is>
      </c>
      <c r="B341" s="3" t="inlineStr"/>
      <c r="C341" s="3" t="inlineStr">
        <is>
          <t>/data/adasuser_bangvideoapps02/pdk_jenkin_build/pdk_jenkin_kw_build/workarea/pdk/packages/ti/drv/i2c/soc/j721e/I2C_soc.c</t>
        </is>
      </c>
      <c r="D341" s="3" t="n">
        <v>2777812</v>
      </c>
      <c r="E341" s="3" t="n">
        <v>479</v>
      </c>
      <c r="F341" s="3" t="inlineStr">
        <is>
          <t>'r5CpuInfo.cpuID' is used uninitialized in this function.</t>
        </is>
      </c>
      <c r="G341" s="3" t="inlineStr">
        <is>
          <t>I2C_configSocIntrPath</t>
        </is>
      </c>
      <c r="H341" s="3" t="inlineStr">
        <is>
          <t>unowned</t>
        </is>
      </c>
      <c r="I341" s="3" t="inlineStr">
        <is>
          <t>Critical</t>
        </is>
      </c>
      <c r="J341" s="3" t="n">
        <v>1</v>
      </c>
      <c r="K341" s="3" t="inlineStr">
        <is>
          <t>Existing</t>
        </is>
      </c>
      <c r="L341" s="3" t="inlineStr">
        <is>
          <t>Ignore</t>
        </is>
      </c>
      <c r="M341" s="3" t="inlineStr">
        <is>
          <t>C and C++</t>
        </is>
      </c>
      <c r="N341" s="3">
        <f>HYPERLINK("https://klocwork.india.ti.com:443/review/insight-review.html#issuedetails_goto:problemid=2777812,project=EP_PDK_K3,searchquery=taxonomy:'C and C++' build:PDK_KW_BUILD_Feb_19_2023_10_00_AM grouping:off severity:'MISRA Mandatory','MISRA Required','MISRA Advisory',Critical,Error","KW Issue Link")</f>
        <v/>
      </c>
      <c r="O341" s="3" t="inlineStr">
        <is>
          <t>*default*, I2C_LIB</t>
        </is>
      </c>
    </row>
    <row r="342">
      <c r="A342" s="3" t="inlineStr">
        <is>
          <t>UNINIT.STACK.MUST</t>
        </is>
      </c>
      <c r="B342" s="3" t="inlineStr"/>
      <c r="C342" s="3" t="inlineStr">
        <is>
          <t>/data/adasuser_bangvideoapps02/pdk_jenkin_build/pdk_jenkin_kw_build/workarea/pdk/packages/ti/drv/i2c/soc/j721e/I2C_soc.c</t>
        </is>
      </c>
      <c r="D342" s="3" t="n">
        <v>2777813</v>
      </c>
      <c r="E342" s="3" t="n">
        <v>490</v>
      </c>
      <c r="F342" s="3" t="inlineStr">
        <is>
          <t>'r5CpuInfo.cpuID' is used uninitialized in this function.</t>
        </is>
      </c>
      <c r="G342" s="3" t="inlineStr">
        <is>
          <t>I2C_configSocIntrPath</t>
        </is>
      </c>
      <c r="H342" s="3" t="inlineStr">
        <is>
          <t>unowned</t>
        </is>
      </c>
      <c r="I342" s="3" t="inlineStr">
        <is>
          <t>Critical</t>
        </is>
      </c>
      <c r="J342" s="3" t="n">
        <v>1</v>
      </c>
      <c r="K342" s="3" t="inlineStr">
        <is>
          <t>Existing</t>
        </is>
      </c>
      <c r="L342" s="3" t="inlineStr">
        <is>
          <t>Ignore</t>
        </is>
      </c>
      <c r="M342" s="3" t="inlineStr">
        <is>
          <t>C and C++</t>
        </is>
      </c>
      <c r="N342" s="3">
        <f>HYPERLINK("https://klocwork.india.ti.com:443/review/insight-review.html#issuedetails_goto:problemid=2777813,project=EP_PDK_K3,searchquery=taxonomy:'C and C++' build:PDK_KW_BUILD_Feb_19_2023_10_00_AM grouping:off severity:'MISRA Mandatory','MISRA Required','MISRA Advisory',Critical,Error","KW Issue Link")</f>
        <v/>
      </c>
      <c r="O342" s="3" t="inlineStr">
        <is>
          <t>*default*, I2C_LIB</t>
        </is>
      </c>
    </row>
    <row r="343">
      <c r="A343" s="3" t="inlineStr">
        <is>
          <t>UNINIT.STACK.MUST</t>
        </is>
      </c>
      <c r="B343" s="3" t="inlineStr"/>
      <c r="C343" s="3" t="inlineStr">
        <is>
          <t>/data/adasuser_bangvideoapps02/pdk_jenkin_build/pdk_jenkin_kw_build/workarea/pdk/packages/ti/csl/arch/r5/src/interrupt.c</t>
        </is>
      </c>
      <c r="D343" s="3" t="n">
        <v>2777934</v>
      </c>
      <c r="E343" s="3" t="n">
        <v>83</v>
      </c>
      <c r="F343" s="3" t="inlineStr">
        <is>
          <t>'info.grpId' is used uninitialized in this function.</t>
        </is>
      </c>
      <c r="G343" s="3" t="inlineStr">
        <is>
          <t>Intc_Init</t>
        </is>
      </c>
      <c r="H343" s="3" t="inlineStr">
        <is>
          <t>unowned</t>
        </is>
      </c>
      <c r="I343" s="3" t="inlineStr">
        <is>
          <t>Critical</t>
        </is>
      </c>
      <c r="J343" s="3" t="n">
        <v>1</v>
      </c>
      <c r="K343" s="3" t="inlineStr">
        <is>
          <t>Existing</t>
        </is>
      </c>
      <c r="L343" s="3" t="inlineStr">
        <is>
          <t>Not a Problem</t>
        </is>
      </c>
      <c r="M343" s="3" t="inlineStr">
        <is>
          <t>C and C++</t>
        </is>
      </c>
      <c r="N343" s="3">
        <f>HYPERLINK("https://klocwork.india.ti.com:443/review/insight-review.html#issuedetails_goto:problemid=2777934,project=EP_PDK_K3,searchquery=taxonomy:'C and C++' build:PDK_KW_BUILD_Feb_19_2023_10_00_AM grouping:off severity:'MISRA Mandatory','MISRA Required','MISRA Advisory',Critical,Error","KW Issue Link")</f>
        <v/>
      </c>
      <c r="O343" s="3" t="inlineStr">
        <is>
          <t>*default*, CSL_ARCH_LIB</t>
        </is>
      </c>
    </row>
    <row r="344">
      <c r="A344" s="3" t="inlineStr">
        <is>
          <t>UNINIT.STACK.MUST</t>
        </is>
      </c>
      <c r="B344" s="3" t="inlineStr"/>
      <c r="C344" s="3" t="inlineStr">
        <is>
          <t>/data/adasuser_bangvideoapps02/pdk_jenkin_build/pdk_jenkin_kw_build/workarea/pdk/packages/ti/csl/arch/r5/src/interrupt.c</t>
        </is>
      </c>
      <c r="D344" s="3" t="n">
        <v>2777935</v>
      </c>
      <c r="E344" s="3" t="n">
        <v>86</v>
      </c>
      <c r="F344" s="3" t="inlineStr">
        <is>
          <t>'info.cpuID' is used uninitialized in this function.</t>
        </is>
      </c>
      <c r="G344" s="3" t="inlineStr">
        <is>
          <t>Intc_Init</t>
        </is>
      </c>
      <c r="H344" s="3" t="inlineStr">
        <is>
          <t>unowned</t>
        </is>
      </c>
      <c r="I344" s="3" t="inlineStr">
        <is>
          <t>Critical</t>
        </is>
      </c>
      <c r="J344" s="3" t="n">
        <v>1</v>
      </c>
      <c r="K344" s="3" t="inlineStr">
        <is>
          <t>Existing</t>
        </is>
      </c>
      <c r="L344" s="3" t="inlineStr">
        <is>
          <t>Not a Problem</t>
        </is>
      </c>
      <c r="M344" s="3" t="inlineStr">
        <is>
          <t>C and C++</t>
        </is>
      </c>
      <c r="N344" s="3">
        <f>HYPERLINK("https://klocwork.india.ti.com:443/review/insight-review.html#issuedetails_goto:problemid=2777935,project=EP_PDK_K3,searchquery=taxonomy:'C and C++' build:PDK_KW_BUILD_Feb_19_2023_10_00_AM grouping:off severity:'MISRA Mandatory','MISRA Required','MISRA Advisory',Critical,Error","KW Issue Link")</f>
        <v/>
      </c>
      <c r="O344" s="3" t="inlineStr">
        <is>
          <t>*default*, CSL_ARCH_LIB</t>
        </is>
      </c>
    </row>
    <row r="345">
      <c r="A345" s="3" t="inlineStr">
        <is>
          <t>UNINIT.STACK.MUST</t>
        </is>
      </c>
      <c r="B345" s="3" t="inlineStr"/>
      <c r="C345" s="3" t="inlineStr">
        <is>
          <t>/data/adasuser_bangvideoapps02/pdk_jenkin_build/pdk_jenkin_kw_build/workarea/pdk/packages/ti/csl/arch/r5/src/interrupt.c</t>
        </is>
      </c>
      <c r="D345" s="3" t="n">
        <v>2777936</v>
      </c>
      <c r="E345" s="3" t="n">
        <v>93</v>
      </c>
      <c r="F345" s="3" t="inlineStr">
        <is>
          <t>'info.cpuID' is used uninitialized in this function.</t>
        </is>
      </c>
      <c r="G345" s="3" t="inlineStr">
        <is>
          <t>Intc_Init</t>
        </is>
      </c>
      <c r="H345" s="3" t="inlineStr">
        <is>
          <t>unowned</t>
        </is>
      </c>
      <c r="I345" s="3" t="inlineStr">
        <is>
          <t>Critical</t>
        </is>
      </c>
      <c r="J345" s="3" t="n">
        <v>1</v>
      </c>
      <c r="K345" s="3" t="inlineStr">
        <is>
          <t>Existing</t>
        </is>
      </c>
      <c r="L345" s="3" t="inlineStr">
        <is>
          <t>Not a Problem</t>
        </is>
      </c>
      <c r="M345" s="3" t="inlineStr">
        <is>
          <t>C and C++</t>
        </is>
      </c>
      <c r="N345" s="3">
        <f>HYPERLINK("https://klocwork.india.ti.com:443/review/insight-review.html#issuedetails_goto:problemid=2777936,project=EP_PDK_K3,searchquery=taxonomy:'C and C++' build:PDK_KW_BUILD_Feb_19_2023_10_00_AM grouping:off severity:'MISRA Mandatory','MISRA Required','MISRA Advisory',Critical,Error","KW Issue Link")</f>
        <v/>
      </c>
      <c r="O345" s="3" t="inlineStr">
        <is>
          <t>*default*, CSL_ARCH_LIB</t>
        </is>
      </c>
    </row>
    <row r="346">
      <c r="A346" s="3" t="inlineStr">
        <is>
          <t>UNINIT.STACK.MUST</t>
        </is>
      </c>
      <c r="B346" s="3" t="inlineStr">
        <is>
          <t>vaArgPtr is initialized on line 350 by va_start. KW Tool is not analyzing this correctly and reporting false error</t>
        </is>
      </c>
      <c r="C346" s="3" t="inlineStr">
        <is>
          <t>/data/adasuser_bangvideoapps02/pdk_jenkin_build/pdk_jenkin_kw_build/workarea/pdk/packages/ti/drv/ipc/src/ipc_utils.c</t>
        </is>
      </c>
      <c r="D346" s="3" t="n">
        <v>2777972</v>
      </c>
      <c r="E346" s="3" t="n">
        <v>351</v>
      </c>
      <c r="F346" s="3" t="inlineStr">
        <is>
          <t>'vaArgPtr.__ap' is used uninitialized in this function.</t>
        </is>
      </c>
      <c r="G346" s="3" t="inlineStr">
        <is>
          <t>SystemP_printf</t>
        </is>
      </c>
      <c r="H346" s="3" t="inlineStr">
        <is>
          <t>unowned</t>
        </is>
      </c>
      <c r="I346" s="3" t="inlineStr">
        <is>
          <t>Critical</t>
        </is>
      </c>
      <c r="J346" s="3" t="n">
        <v>1</v>
      </c>
      <c r="K346" s="3" t="inlineStr">
        <is>
          <t>Existing</t>
        </is>
      </c>
      <c r="L346" s="3" t="inlineStr">
        <is>
          <t>Not a Problem</t>
        </is>
      </c>
      <c r="M346" s="3" t="inlineStr">
        <is>
          <t>C and C++</t>
        </is>
      </c>
      <c r="N346" s="3">
        <f>HYPERLINK("https://klocwork.india.ti.com:443/review/insight-review.html#issuedetails_goto:problemid=2777972,project=EP_PDK_K3,searchquery=taxonomy:'C and C++' build:PDK_KW_BUILD_Feb_19_2023_10_00_AM grouping:off severity:'MISRA Mandatory','MISRA Required','MISRA Advisory',Critical,Error","KW Issue Link")</f>
        <v/>
      </c>
      <c r="O346" s="3" t="inlineStr">
        <is>
          <t>*default*, IPC_LIB</t>
        </is>
      </c>
    </row>
    <row r="347">
      <c r="A347" s="3" t="inlineStr">
        <is>
          <t>UNINIT.STACK.MUST</t>
        </is>
      </c>
      <c r="B347" s="3" t="inlineStr"/>
      <c r="C347" s="3" t="inlineStr">
        <is>
          <t>/data/adasuser_bangvideoapps02/pdk_jenkin_build/pdk_jenkin_kw_build/workarea/pdk/packages/ti/drv/enet/lwipif/src/lwip2enet.c</t>
        </is>
      </c>
      <c r="D347" s="3" t="n">
        <v>2778109</v>
      </c>
      <c r="E347" s="3" t="n">
        <v>1444</v>
      </c>
      <c r="F347" s="3" t="inlineStr">
        <is>
          <t>'vaArgPtr.__ap' is used uninitialized in this function.</t>
        </is>
      </c>
      <c r="G347" s="3" t="inlineStr">
        <is>
          <t>Lwip2Enet_print</t>
        </is>
      </c>
      <c r="H347" s="3" t="inlineStr">
        <is>
          <t>unowned</t>
        </is>
      </c>
      <c r="I347" s="3" t="inlineStr">
        <is>
          <t>Critical</t>
        </is>
      </c>
      <c r="J347" s="3" t="n">
        <v>1</v>
      </c>
      <c r="K347" s="3" t="inlineStr">
        <is>
          <t>Existing</t>
        </is>
      </c>
      <c r="L347" s="3" t="inlineStr">
        <is>
          <t>Not a Problem</t>
        </is>
      </c>
      <c r="M347" s="3" t="inlineStr">
        <is>
          <t>C and C++</t>
        </is>
      </c>
      <c r="N347" s="3">
        <f>HYPERLINK("https://klocwork.india.ti.com:443/review/insight-review.html#issuedetails_goto:problemid=2778109,project=EP_PDK_K3,searchquery=taxonomy:'C and C++' build:PDK_KW_BUILD_Feb_19_2023_10_00_AM grouping:off severity:'MISRA Mandatory','MISRA Required','MISRA Advisory',Critical,Error","KW Issue Link")</f>
        <v/>
      </c>
      <c r="O347" s="3" t="inlineStr">
        <is>
          <t>*default*, ENET_LIB</t>
        </is>
      </c>
    </row>
    <row r="348">
      <c r="A348" s="3" t="inlineStr">
        <is>
          <t>RABV.CHECK</t>
        </is>
      </c>
      <c r="B348" s="3" t="inlineStr">
        <is>
          <t>This is a generic lwIP stack/contrib file not owned by TI.</t>
        </is>
      </c>
      <c r="C348" s="3" t="inlineStr">
        <is>
          <t>/data/adasuser_bangvideoapps02/pdk_jenkin_build/pdk_jenkin_kw_build/workarea/pdk/packages/ti/transport/lwip/lwip-stack/src/apps/mqtt/mqtt.c</t>
        </is>
      </c>
      <c r="D348" s="3" t="n">
        <v>2778593</v>
      </c>
      <c r="E348" s="3" t="n">
        <v>188</v>
      </c>
      <c r="F348" s="3" t="inlineStr">
        <is>
          <t>Suspicious use of index 'rb-&gt;put' at line 186 before boundary check at line 188</t>
        </is>
      </c>
      <c r="G348" s="3" t="inlineStr">
        <is>
          <t>mqtt_ringbuf_put</t>
        </is>
      </c>
      <c r="H348" s="3" t="inlineStr">
        <is>
          <t>unowned</t>
        </is>
      </c>
      <c r="I348" s="3" t="inlineStr">
        <is>
          <t>Critical</t>
        </is>
      </c>
      <c r="J348" s="3" t="n">
        <v>1</v>
      </c>
      <c r="K348" s="3" t="inlineStr">
        <is>
          <t>Existing</t>
        </is>
      </c>
      <c r="L348" s="3" t="inlineStr">
        <is>
          <t>Ignore</t>
        </is>
      </c>
      <c r="M348" s="3" t="inlineStr">
        <is>
          <t>C and C++</t>
        </is>
      </c>
      <c r="N348" s="3">
        <f>HYPERLINK("https://klocwork.india.ti.com:443/review/insight-review.html#issuedetails_goto:problemid=2778593,project=EP_PDK_K3,searchquery=taxonomy:'C and C++' build:PDK_KW_BUILD_Feb_19_2023_10_00_AM grouping:off severity:'MISRA Mandatory','MISRA Required','MISRA Advisory',Critical,Error","KW Issue Link")</f>
        <v/>
      </c>
      <c r="O348" s="3" t="inlineStr">
        <is>
          <t>*default*, TRANSPORT_LIB</t>
        </is>
      </c>
    </row>
    <row r="349">
      <c r="A349" s="3" t="inlineStr">
        <is>
          <t>NPD.CHECK.MUST</t>
        </is>
      </c>
      <c r="B349" s="3" t="inlineStr">
        <is>
          <t>Not a problem since OSAL_Assert ends up in an infinite while loop when handle is NULL.</t>
        </is>
      </c>
      <c r="C349" s="3" t="inlineStr">
        <is>
          <t>/data/adasuser_bangvideoapps02/pdk_jenkin_build/pdk_jenkin_kw_build/workarea/pdk/packages/ti/osal/src/nonos/MutexP_nonos.c</t>
        </is>
      </c>
      <c r="D349" s="3" t="n">
        <v>2778609</v>
      </c>
      <c r="E349" s="3" t="n">
        <v>77</v>
      </c>
      <c r="F349" s="3" t="inlineStr">
        <is>
          <t>Pointer 'mutexObj' checked for NULL at line 73 will be dereferenced at line 77.</t>
        </is>
      </c>
      <c r="G349" s="3" t="inlineStr">
        <is>
          <t>MutexP_delete</t>
        </is>
      </c>
      <c r="H349" s="3" t="inlineStr">
        <is>
          <t>unowned</t>
        </is>
      </c>
      <c r="I349" s="3" t="inlineStr">
        <is>
          <t>Critical</t>
        </is>
      </c>
      <c r="J349" s="3" t="n">
        <v>1</v>
      </c>
      <c r="K349" s="3" t="inlineStr">
        <is>
          <t>Existing</t>
        </is>
      </c>
      <c r="L349" s="3" t="inlineStr">
        <is>
          <t>Not a Problem</t>
        </is>
      </c>
      <c r="M349" s="3" t="inlineStr">
        <is>
          <t>C and C++</t>
        </is>
      </c>
      <c r="N349" s="3">
        <f>HYPERLINK("https://klocwork.india.ti.com:443/review/insight-review.html#issuedetails_goto:problemid=2778609,project=EP_PDK_K3,searchquery=taxonomy:'C and C++' build:PDK_KW_BUILD_Feb_19_2023_10_00_AM grouping:off severity:'MISRA Mandatory','MISRA Required','MISRA Advisory',Critical,Error","KW Issue Link")</f>
        <v/>
      </c>
      <c r="O349" s="3" t="inlineStr">
        <is>
          <t>*default*, OSAL_LIB</t>
        </is>
      </c>
    </row>
    <row r="350">
      <c r="A350" s="3" t="inlineStr">
        <is>
          <t>NPD.CHECK.MUST</t>
        </is>
      </c>
      <c r="B350" s="3" t="inlineStr">
        <is>
          <t>Not a problem since OSAL_Assert ends up in an infinite while loop when handle is NULL.</t>
        </is>
      </c>
      <c r="C350" s="3" t="inlineStr">
        <is>
          <t>/data/adasuser_bangvideoapps02/pdk_jenkin_build/pdk_jenkin_kw_build/workarea/pdk/packages/ti/osal/src/nonos/MutexP_nonos.c</t>
        </is>
      </c>
      <c r="D350" s="3" t="n">
        <v>2778610</v>
      </c>
      <c r="E350" s="3" t="n">
        <v>99</v>
      </c>
      <c r="F350" s="3" t="inlineStr">
        <is>
          <t>Pointer 'mutexObj' checked for NULL at line 95 will be dereferenced at line 99.</t>
        </is>
      </c>
      <c r="G350" s="3" t="inlineStr">
        <is>
          <t>MutexP_unlock</t>
        </is>
      </c>
      <c r="H350" s="3" t="inlineStr">
        <is>
          <t>unowned</t>
        </is>
      </c>
      <c r="I350" s="3" t="inlineStr">
        <is>
          <t>Critical</t>
        </is>
      </c>
      <c r="J350" s="3" t="n">
        <v>1</v>
      </c>
      <c r="K350" s="3" t="inlineStr">
        <is>
          <t>Existing</t>
        </is>
      </c>
      <c r="L350" s="3" t="inlineStr">
        <is>
          <t>Not a Problem</t>
        </is>
      </c>
      <c r="M350" s="3" t="inlineStr">
        <is>
          <t>C and C++</t>
        </is>
      </c>
      <c r="N350" s="3">
        <f>HYPERLINK("https://klocwork.india.ti.com:443/review/insight-review.html#issuedetails_goto:problemid=2778610,project=EP_PDK_K3,searchquery=taxonomy:'C and C++' build:PDK_KW_BUILD_Feb_19_2023_10_00_AM grouping:off severity:'MISRA Mandatory','MISRA Required','MISRA Advisory',Critical,Error","KW Issue Link")</f>
        <v/>
      </c>
      <c r="O350" s="3" t="inlineStr">
        <is>
          <t>*default*, OSAL_LIB</t>
        </is>
      </c>
    </row>
    <row r="351">
      <c r="A351" s="3" t="inlineStr">
        <is>
          <t>NPD.CONST.CALL</t>
        </is>
      </c>
      <c r="B351" s="3" t="inlineStr">
        <is>
          <t>We don't need to fix FreeRTOS Kernel as it is not owned by TI.</t>
        </is>
      </c>
      <c r="C351" s="3" t="inlineStr">
        <is>
          <t>/data/adasuser_bangvideoapps02/pdk_jenkin_build/pdk_jenkin_kw_build/workarea/pdk/packages/ti/kernel/freertos/FreeRTOS-LTS/FreeRTOS-Kernel/queue.c</t>
        </is>
      </c>
      <c r="D351" s="3" t="n">
        <v>2779124</v>
      </c>
      <c r="E351" s="3" t="n">
        <v>509</v>
      </c>
      <c r="F351" s="3" t="inlineStr">
        <is>
          <t>Constant NULL may be dereferenced by passing argument 2 to function 'xQueueGenericSend' at line 509.</t>
        </is>
      </c>
      <c r="G351" s="3" t="inlineStr">
        <is>
          <t>prvInitialiseMutex</t>
        </is>
      </c>
      <c r="H351" s="3" t="inlineStr">
        <is>
          <t>unowned</t>
        </is>
      </c>
      <c r="I351" s="3" t="inlineStr">
        <is>
          <t>Critical</t>
        </is>
      </c>
      <c r="J351" s="3" t="n">
        <v>1</v>
      </c>
      <c r="K351" s="3" t="inlineStr">
        <is>
          <t>Existing</t>
        </is>
      </c>
      <c r="L351" s="3" t="inlineStr">
        <is>
          <t>Ignore</t>
        </is>
      </c>
      <c r="M351" s="3" t="inlineStr">
        <is>
          <t>C and C++</t>
        </is>
      </c>
      <c r="N351" s="3">
        <f>HYPERLINK("https://klocwork.india.ti.com:443/review/insight-review.html#issuedetails_goto:problemid=2779124,project=EP_PDK_K3,searchquery=taxonomy:'C and C++' build:PDK_KW_BUILD_Feb_19_2023_10_00_AM grouping:off severity:'MISRA Mandatory','MISRA Required','MISRA Advisory',Critical,Error","KW Issue Link")</f>
        <v/>
      </c>
      <c r="O351" s="3" t="inlineStr">
        <is>
          <t>*default*</t>
        </is>
      </c>
    </row>
    <row r="352">
      <c r="A352" s="3" t="inlineStr">
        <is>
          <t>NPD.CONST.CALL</t>
        </is>
      </c>
      <c r="B352" s="3" t="inlineStr">
        <is>
          <t>We don't need to fix FreeRTOS Kernel as it is not owned by TI.</t>
        </is>
      </c>
      <c r="C352" s="3" t="inlineStr">
        <is>
          <t>/data/adasuser_bangvideoapps02/pdk_jenkin_build/pdk_jenkin_kw_build/workarea/pdk/packages/ti/kernel/freertos/FreeRTOS-LTS/FreeRTOS-Kernel/queue.c</t>
        </is>
      </c>
      <c r="D352" s="3" t="n">
        <v>2779125</v>
      </c>
      <c r="E352" s="3" t="n">
        <v>645</v>
      </c>
      <c r="F352" s="3" t="inlineStr">
        <is>
          <t>Constant NULL may be dereferenced by passing argument 2 to function 'xQueueGenericSend' at line 645.</t>
        </is>
      </c>
      <c r="G352" s="3" t="inlineStr">
        <is>
          <t>xQueueGiveMutexRecursive</t>
        </is>
      </c>
      <c r="H352" s="3" t="inlineStr">
        <is>
          <t>unowned</t>
        </is>
      </c>
      <c r="I352" s="3" t="inlineStr">
        <is>
          <t>Critical</t>
        </is>
      </c>
      <c r="J352" s="3" t="n">
        <v>1</v>
      </c>
      <c r="K352" s="3" t="inlineStr">
        <is>
          <t>Existing</t>
        </is>
      </c>
      <c r="L352" s="3" t="inlineStr">
        <is>
          <t>Ignore</t>
        </is>
      </c>
      <c r="M352" s="3" t="inlineStr">
        <is>
          <t>C and C++</t>
        </is>
      </c>
      <c r="N352" s="3">
        <f>HYPERLINK("https://klocwork.india.ti.com:443/review/insight-review.html#issuedetails_goto:problemid=2779125,project=EP_PDK_K3,searchquery=taxonomy:'C and C++' build:PDK_KW_BUILD_Feb_19_2023_10_00_AM grouping:off severity:'MISRA Mandatory','MISRA Required','MISRA Advisory',Critical,Error","KW Issue Link")</f>
        <v/>
      </c>
      <c r="O352" s="3" t="inlineStr">
        <is>
          <t>*default*</t>
        </is>
      </c>
    </row>
    <row r="353">
      <c r="A353" s="3" t="inlineStr">
        <is>
          <t>NPD.CHECK.CALL.MIGHT</t>
        </is>
      </c>
      <c r="B353" s="3" t="inlineStr">
        <is>
          <t>We don't need to fix FreeRTOS Kernel as it is not owned by TI.</t>
        </is>
      </c>
      <c r="C353" s="3" t="inlineStr">
        <is>
          <t>/data/adasuser_bangvideoapps02/pdk_jenkin_build/pdk_jenkin_kw_build/workarea/pdk/packages/ti/kernel/freertos/FreeRTOS-LTS/FreeRTOS-Kernel/queue.c</t>
        </is>
      </c>
      <c r="D353" s="3" t="n">
        <v>2779126</v>
      </c>
      <c r="E353" s="3" t="n">
        <v>866</v>
      </c>
      <c r="F353" s="3" t="inlineStr">
        <is>
          <t>Pointer 'pvItemToQueue' checked for NULL at line 781 may be passed to function and may be dereferenced there by passing argument 2 to function 'prvCopyDataToQueue' at line 866.</t>
        </is>
      </c>
      <c r="G353" s="3" t="inlineStr">
        <is>
          <t>xQueueGenericSend</t>
        </is>
      </c>
      <c r="H353" s="3" t="inlineStr">
        <is>
          <t>unowned</t>
        </is>
      </c>
      <c r="I353" s="3" t="inlineStr">
        <is>
          <t>Critical</t>
        </is>
      </c>
      <c r="J353" s="3" t="n">
        <v>1</v>
      </c>
      <c r="K353" s="3" t="inlineStr">
        <is>
          <t>Existing</t>
        </is>
      </c>
      <c r="L353" s="3" t="inlineStr">
        <is>
          <t>Ignore</t>
        </is>
      </c>
      <c r="M353" s="3" t="inlineStr">
        <is>
          <t>C and C++</t>
        </is>
      </c>
      <c r="N353" s="3">
        <f>HYPERLINK("https://klocwork.india.ti.com:443/review/insight-review.html#issuedetails_goto:problemid=2779126,project=EP_PDK_K3,searchquery=taxonomy:'C and C++' build:PDK_KW_BUILD_Feb_19_2023_10_00_AM grouping:off severity:'MISRA Mandatory','MISRA Required','MISRA Advisory',Critical,Error","KW Issue Link")</f>
        <v/>
      </c>
      <c r="O353" s="3" t="inlineStr">
        <is>
          <t>*default*</t>
        </is>
      </c>
    </row>
    <row r="354">
      <c r="A354" s="3" t="inlineStr">
        <is>
          <t>NPD.CHECK.CALL.MIGHT</t>
        </is>
      </c>
      <c r="B354" s="3" t="inlineStr">
        <is>
          <t>We don't need to fix FreeRTOS Kernel as it is not owned by TI.</t>
        </is>
      </c>
      <c r="C354" s="3" t="inlineStr">
        <is>
          <t>/data/adasuser_bangvideoapps02/pdk_jenkin_build/pdk_jenkin_kw_build/workarea/pdk/packages/ti/kernel/freertos/FreeRTOS-LTS/FreeRTOS-Kernel/queue.c</t>
        </is>
      </c>
      <c r="D354" s="3" t="n">
        <v>2779127</v>
      </c>
      <c r="E354" s="3" t="n">
        <v>1031</v>
      </c>
      <c r="F354" s="3" t="inlineStr">
        <is>
          <t>Pointer 'pvItemToQueue' checked for NULL at line 993 may be passed to function and may be dereferenced there by passing argument 2 to function 'prvCopyDataToQueue' at line 1031.</t>
        </is>
      </c>
      <c r="G354" s="3" t="inlineStr">
        <is>
          <t>xQueueGenericSendFromISR</t>
        </is>
      </c>
      <c r="H354" s="3" t="inlineStr">
        <is>
          <t>unowned</t>
        </is>
      </c>
      <c r="I354" s="3" t="inlineStr">
        <is>
          <t>Critical</t>
        </is>
      </c>
      <c r="J354" s="3" t="n">
        <v>1</v>
      </c>
      <c r="K354" s="3" t="inlineStr">
        <is>
          <t>Existing</t>
        </is>
      </c>
      <c r="L354" s="3" t="inlineStr">
        <is>
          <t>Ignore</t>
        </is>
      </c>
      <c r="M354" s="3" t="inlineStr">
        <is>
          <t>C and C++</t>
        </is>
      </c>
      <c r="N354" s="3">
        <f>HYPERLINK("https://klocwork.india.ti.com:443/review/insight-review.html#issuedetails_goto:problemid=2779127,project=EP_PDK_K3,searchquery=taxonomy:'C and C++' build:PDK_KW_BUILD_Feb_19_2023_10_00_AM grouping:off severity:'MISRA Mandatory','MISRA Required','MISRA Advisory',Critical,Error","KW Issue Link")</f>
        <v/>
      </c>
      <c r="O354" s="3" t="inlineStr">
        <is>
          <t>*default*</t>
        </is>
      </c>
    </row>
    <row r="355">
      <c r="A355" s="3" t="inlineStr">
        <is>
          <t>NPD.CHECK.CALL.MIGHT</t>
        </is>
      </c>
      <c r="B355" s="3" t="inlineStr">
        <is>
          <t>We don't need to fix FreeRTOS Kernel as it is not owned by TI.</t>
        </is>
      </c>
      <c r="C355" s="3" t="inlineStr">
        <is>
          <t>/data/adasuser_bangvideoapps02/pdk_jenkin_build/pdk_jenkin_kw_build/workarea/pdk/packages/ti/kernel/freertos/FreeRTOS-LTS/FreeRTOS-Kernel/queue.c</t>
        </is>
      </c>
      <c r="D355" s="3" t="n">
        <v>2779128</v>
      </c>
      <c r="E355" s="3" t="n">
        <v>1354</v>
      </c>
      <c r="F355" s="3" t="inlineStr">
        <is>
          <t>Pointer 'pvBuffer' checked for NULL at line 1331 may be passed to function and may be dereferenced there by passing argument 2 to function 'prvCopyDataFromQueue' at line 1354.</t>
        </is>
      </c>
      <c r="G355" s="3" t="inlineStr">
        <is>
          <t>xQueueReceive</t>
        </is>
      </c>
      <c r="H355" s="3" t="inlineStr">
        <is>
          <t>unowned</t>
        </is>
      </c>
      <c r="I355" s="3" t="inlineStr">
        <is>
          <t>Critical</t>
        </is>
      </c>
      <c r="J355" s="3" t="n">
        <v>1</v>
      </c>
      <c r="K355" s="3" t="inlineStr">
        <is>
          <t>Existing</t>
        </is>
      </c>
      <c r="L355" s="3" t="inlineStr">
        <is>
          <t>Ignore</t>
        </is>
      </c>
      <c r="M355" s="3" t="inlineStr">
        <is>
          <t>C and C++</t>
        </is>
      </c>
      <c r="N355" s="3">
        <f>HYPERLINK("https://klocwork.india.ti.com:443/review/insight-review.html#issuedetails_goto:problemid=2779128,project=EP_PDK_K3,searchquery=taxonomy:'C and C++' build:PDK_KW_BUILD_Feb_19_2023_10_00_AM grouping:off severity:'MISRA Mandatory','MISRA Required','MISRA Advisory',Critical,Error","KW Issue Link")</f>
        <v/>
      </c>
      <c r="O355" s="3" t="inlineStr">
        <is>
          <t>*default*</t>
        </is>
      </c>
    </row>
    <row r="356">
      <c r="A356" s="3" t="inlineStr">
        <is>
          <t>NPD.CHECK.CALL.MIGHT</t>
        </is>
      </c>
      <c r="B356" s="3" t="inlineStr">
        <is>
          <t>We don't need to fix FreeRTOS Kernel as it is not owned by TI.</t>
        </is>
      </c>
      <c r="C356" s="3" t="inlineStr">
        <is>
          <t>/data/adasuser_bangvideoapps02/pdk_jenkin_build/pdk_jenkin_kw_build/workarea/pdk/packages/ti/kernel/freertos/FreeRTOS-LTS/FreeRTOS-Kernel/queue.c</t>
        </is>
      </c>
      <c r="D356" s="3" t="n">
        <v>2779129</v>
      </c>
      <c r="E356" s="3" t="n">
        <v>1721</v>
      </c>
      <c r="F356" s="3" t="inlineStr">
        <is>
          <t>Pointer 'pvBuffer' checked for NULL at line 1694 may be passed to function and may be dereferenced there by passing argument 2 to function 'prvCopyDataFromQueue' at line 1721.</t>
        </is>
      </c>
      <c r="G356" s="3" t="inlineStr">
        <is>
          <t>xQueuePeek</t>
        </is>
      </c>
      <c r="H356" s="3" t="inlineStr">
        <is>
          <t>unowned</t>
        </is>
      </c>
      <c r="I356" s="3" t="inlineStr">
        <is>
          <t>Critical</t>
        </is>
      </c>
      <c r="J356" s="3" t="n">
        <v>1</v>
      </c>
      <c r="K356" s="3" t="inlineStr">
        <is>
          <t>Existing</t>
        </is>
      </c>
      <c r="L356" s="3" t="inlineStr">
        <is>
          <t>Ignore</t>
        </is>
      </c>
      <c r="M356" s="3" t="inlineStr">
        <is>
          <t>C and C++</t>
        </is>
      </c>
      <c r="N356" s="3">
        <f>HYPERLINK("https://klocwork.india.ti.com:443/review/insight-review.html#issuedetails_goto:problemid=2779129,project=EP_PDK_K3,searchquery=taxonomy:'C and C++' build:PDK_KW_BUILD_Feb_19_2023_10_00_AM grouping:off severity:'MISRA Mandatory','MISRA Required','MISRA Advisory',Critical,Error","KW Issue Link")</f>
        <v/>
      </c>
      <c r="O356" s="3" t="inlineStr">
        <is>
          <t>*default*</t>
        </is>
      </c>
    </row>
    <row r="357">
      <c r="A357" s="3" t="inlineStr">
        <is>
          <t>NPD.CHECK.CALL.MIGHT</t>
        </is>
      </c>
      <c r="B357" s="3" t="inlineStr">
        <is>
          <t>We don't need to fix FreeRTOS Kernel as it is not owned by TI.</t>
        </is>
      </c>
      <c r="C357" s="3" t="inlineStr">
        <is>
          <t>/data/adasuser_bangvideoapps02/pdk_jenkin_build/pdk_jenkin_kw_build/workarea/pdk/packages/ti/kernel/freertos/FreeRTOS-LTS/FreeRTOS-Kernel/queue.c</t>
        </is>
      </c>
      <c r="D357" s="3" t="n">
        <v>2779130</v>
      </c>
      <c r="E357" s="3" t="n">
        <v>1869</v>
      </c>
      <c r="F357" s="3" t="inlineStr">
        <is>
          <t>Pointer 'pvBuffer' checked for NULL at line 1840 may be passed to function and may be dereferenced there by passing argument 2 to function 'prvCopyDataFromQueue' at line 1869.</t>
        </is>
      </c>
      <c r="G357" s="3" t="inlineStr">
        <is>
          <t>xQueueReceiveFromISR</t>
        </is>
      </c>
      <c r="H357" s="3" t="inlineStr">
        <is>
          <t>unowned</t>
        </is>
      </c>
      <c r="I357" s="3" t="inlineStr">
        <is>
          <t>Critical</t>
        </is>
      </c>
      <c r="J357" s="3" t="n">
        <v>1</v>
      </c>
      <c r="K357" s="3" t="inlineStr">
        <is>
          <t>Existing</t>
        </is>
      </c>
      <c r="L357" s="3" t="inlineStr">
        <is>
          <t>Ignore</t>
        </is>
      </c>
      <c r="M357" s="3" t="inlineStr">
        <is>
          <t>C and C++</t>
        </is>
      </c>
      <c r="N357" s="3">
        <f>HYPERLINK("https://klocwork.india.ti.com:443/review/insight-review.html#issuedetails_goto:problemid=2779130,project=EP_PDK_K3,searchquery=taxonomy:'C and C++' build:PDK_KW_BUILD_Feb_19_2023_10_00_AM grouping:off severity:'MISRA Mandatory','MISRA Required','MISRA Advisory',Critical,Error","KW Issue Link")</f>
        <v/>
      </c>
      <c r="O357" s="3" t="inlineStr">
        <is>
          <t>*default*</t>
        </is>
      </c>
    </row>
    <row r="358">
      <c r="A358" s="3" t="inlineStr">
        <is>
          <t>NPD.CHECK.CALL.MIGHT</t>
        </is>
      </c>
      <c r="B358" s="3" t="inlineStr">
        <is>
          <t>We don't need to fix FreeRTOS Kernel as it is not owned by TI.</t>
        </is>
      </c>
      <c r="C358" s="3" t="inlineStr">
        <is>
          <t>/data/adasuser_bangvideoapps02/pdk_jenkin_build/pdk_jenkin_kw_build/workarea/pdk/packages/ti/kernel/freertos/FreeRTOS-LTS/FreeRTOS-Kernel/queue.c</t>
        </is>
      </c>
      <c r="D358" s="3" t="n">
        <v>2779131</v>
      </c>
      <c r="E358" s="3" t="n">
        <v>1964</v>
      </c>
      <c r="F358" s="3" t="inlineStr">
        <is>
          <t>Pointer 'pvBuffer' checked for NULL at line 1935 may be passed to function and may be dereferenced there by passing argument 2 to function 'prvCopyDataFromQueue' at line 1964.</t>
        </is>
      </c>
      <c r="G358" s="3" t="inlineStr">
        <is>
          <t>xQueuePeekFromISR</t>
        </is>
      </c>
      <c r="H358" s="3" t="inlineStr">
        <is>
          <t>unowned</t>
        </is>
      </c>
      <c r="I358" s="3" t="inlineStr">
        <is>
          <t>Critical</t>
        </is>
      </c>
      <c r="J358" s="3" t="n">
        <v>1</v>
      </c>
      <c r="K358" s="3" t="inlineStr">
        <is>
          <t>Existing</t>
        </is>
      </c>
      <c r="L358" s="3" t="inlineStr">
        <is>
          <t>Ignore</t>
        </is>
      </c>
      <c r="M358" s="3" t="inlineStr">
        <is>
          <t>C and C++</t>
        </is>
      </c>
      <c r="N358" s="3">
        <f>HYPERLINK("https://klocwork.india.ti.com:443/review/insight-review.html#issuedetails_goto:problemid=2779131,project=EP_PDK_K3,searchquery=taxonomy:'C and C++' build:PDK_KW_BUILD_Feb_19_2023_10_00_AM grouping:off severity:'MISRA Mandatory','MISRA Required','MISRA Advisory',Critical,Error","KW Issue Link")</f>
        <v/>
      </c>
      <c r="O358" s="3" t="inlineStr">
        <is>
          <t>*default*</t>
        </is>
      </c>
    </row>
    <row r="359">
      <c r="A359" s="3" t="inlineStr">
        <is>
          <t>ABV.GENERAL</t>
        </is>
      </c>
      <c r="B359" s="3" t="inlineStr">
        <is>
          <t xml:space="preserve">Permitted by deviation: PSDKRA_SA_DR_001
</t>
        </is>
      </c>
      <c r="C359" s="3" t="inlineStr">
        <is>
          <t>/data/adasuser_bangvideoapps02/pdk_jenkin_build/pdk_jenkin_kw_build/workarea/pdk/packages/ti/osal/src/nonos/RegisterIntr_nonos.c</t>
        </is>
      </c>
      <c r="D359" s="3" t="n">
        <v>2779230</v>
      </c>
      <c r="E359" s="3" t="n">
        <v>135</v>
      </c>
      <c r="F359" s="3" t="inlineStr">
        <is>
          <t>Array '&amp;hwAttrs' of size 48 may use index value(s) 48..55</t>
        </is>
      </c>
      <c r="G359" s="3" t="inlineStr">
        <is>
          <t>Osal_RegisterInterrupt</t>
        </is>
      </c>
      <c r="H359" s="3" t="inlineStr">
        <is>
          <t>unowned</t>
        </is>
      </c>
      <c r="I359" s="3" t="inlineStr">
        <is>
          <t>Critical</t>
        </is>
      </c>
      <c r="J359" s="3" t="n">
        <v>1</v>
      </c>
      <c r="K359" s="3" t="inlineStr">
        <is>
          <t>Existing</t>
        </is>
      </c>
      <c r="L359" s="3" t="inlineStr">
        <is>
          <t>Not a Problem</t>
        </is>
      </c>
      <c r="M359" s="3" t="inlineStr">
        <is>
          <t>C and C++</t>
        </is>
      </c>
      <c r="N359" s="3">
        <f>HYPERLINK("https://klocwork.india.ti.com:443/review/insight-review.html#issuedetails_goto:problemid=2779230,project=EP_PDK_K3,searchquery=taxonomy:'C and C++' build:PDK_KW_BUILD_Feb_19_2023_10_00_AM grouping:off severity:'MISRA Mandatory','MISRA Required','MISRA Advisory',Critical,Error","KW Issue Link")</f>
        <v/>
      </c>
      <c r="O359" s="3" t="inlineStr">
        <is>
          <t>*default*, OSAL_LIB</t>
        </is>
      </c>
    </row>
    <row r="360">
      <c r="A360" s="3" t="inlineStr">
        <is>
          <t>INFINITE_LOOP.LOCAL</t>
        </is>
      </c>
      <c r="B360" s="3" t="inlineStr">
        <is>
          <t>We don't need to fix SafeRTOS code as it is not owned by TI.</t>
        </is>
      </c>
      <c r="C360" s="3" t="inlineStr">
        <is>
          <t>/data/adasuser_bangvideoapps02/pdk_jenkin_build/pdk_jenkin_kw_build/workarea/safertos_j721e_r5f_009-004-199-024-219-001/source_code_and_projects/SafeRTOS/kernel/task.c</t>
        </is>
      </c>
      <c r="D360" s="3" t="n">
        <v>2780647</v>
      </c>
      <c r="E360" s="3" t="n">
        <v>1380</v>
      </c>
      <c r="F360" s="3" t="inlineStr">
        <is>
          <t>Infinite loop</t>
        </is>
      </c>
      <c r="G360" s="3" t="inlineStr">
        <is>
          <t>vIdleTask</t>
        </is>
      </c>
      <c r="H360" s="3" t="inlineStr">
        <is>
          <t>unowned</t>
        </is>
      </c>
      <c r="I360" s="3" t="inlineStr">
        <is>
          <t>Error</t>
        </is>
      </c>
      <c r="J360" s="3" t="n">
        <v>2</v>
      </c>
      <c r="K360" s="3" t="inlineStr">
        <is>
          <t>Existing</t>
        </is>
      </c>
      <c r="L360" s="3" t="inlineStr">
        <is>
          <t>Ignore</t>
        </is>
      </c>
      <c r="M360" s="3" t="inlineStr">
        <is>
          <t>C and C++</t>
        </is>
      </c>
      <c r="N360" s="3">
        <f>HYPERLINK("https://klocwork.india.ti.com:443/review/insight-review.html#issuedetails_goto:problemid=2780647,project=EP_PDK_K3,searchquery=taxonomy:'C and C++' build:PDK_KW_BUILD_Feb_19_2023_10_00_AM grouping:off severity:'MISRA Mandatory','MISRA Required','MISRA Advisory',Critical,Error","KW Issue Link")</f>
        <v/>
      </c>
      <c r="O360" s="3" t="inlineStr">
        <is>
          <t>*default*</t>
        </is>
      </c>
    </row>
    <row r="361">
      <c r="A361" s="3" t="inlineStr">
        <is>
          <t>UNINIT.STACK.MUST</t>
        </is>
      </c>
      <c r="B361" s="3" t="inlineStr">
        <is>
          <t>KW Issue.
info.grpId and info.cpuID is set by CSL_armR5GetCpuID</t>
        </is>
      </c>
      <c r="C361" s="3" t="inlineStr">
        <is>
          <t>/data/adasuser_bangvideoapps02/pdk_jenkin_build/pdk_jenkin_kw_build/workarea/pdk/packages/ti/osal/soc/j721e/TimerP_default.c</t>
        </is>
      </c>
      <c r="D361" s="3" t="n">
        <v>2780776</v>
      </c>
      <c r="E361" s="3" t="n">
        <v>485</v>
      </c>
      <c r="F361" s="3" t="inlineStr">
        <is>
          <t>'info.grpId' is used uninitialized in this function.</t>
        </is>
      </c>
      <c r="G361" s="3" t="inlineStr">
        <is>
          <t>TimerP_mapId</t>
        </is>
      </c>
      <c r="H361" s="3" t="inlineStr">
        <is>
          <t>unowned</t>
        </is>
      </c>
      <c r="I361" s="3" t="inlineStr">
        <is>
          <t>Critical</t>
        </is>
      </c>
      <c r="J361" s="3" t="n">
        <v>1</v>
      </c>
      <c r="K361" s="3" t="inlineStr">
        <is>
          <t>Existing</t>
        </is>
      </c>
      <c r="L361" s="3" t="inlineStr">
        <is>
          <t>Ignore</t>
        </is>
      </c>
      <c r="M361" s="3" t="inlineStr">
        <is>
          <t>C and C++</t>
        </is>
      </c>
      <c r="N361" s="3">
        <f>HYPERLINK("https://klocwork.india.ti.com:443/review/insight-review.html#issuedetails_goto:problemid=2780776,project=EP_PDK_K3,searchquery=taxonomy:'C and C++' build:PDK_KW_BUILD_Feb_19_2023_10_00_AM grouping:off severity:'MISRA Mandatory','MISRA Required','MISRA Advisory',Critical,Error","KW Issue Link")</f>
        <v/>
      </c>
      <c r="O361" s="3" t="inlineStr">
        <is>
          <t>*default*, OSAL_LIB</t>
        </is>
      </c>
    </row>
    <row r="362">
      <c r="A362" s="3" t="inlineStr">
        <is>
          <t>UNINIT.STACK.MUST</t>
        </is>
      </c>
      <c r="B362" s="3" t="inlineStr">
        <is>
          <t>KW Issue.
info.grpId is set by  CSL_armR5GetCpuID</t>
        </is>
      </c>
      <c r="C362" s="3" t="inlineStr">
        <is>
          <t>/data/adasuser_bangvideoapps02/pdk_jenkin_build/pdk_jenkin_kw_build/workarea/pdk/packages/ti/osal/soc/j721e/TimerP_default.c</t>
        </is>
      </c>
      <c r="D362" s="3" t="n">
        <v>2780777</v>
      </c>
      <c r="E362" s="3" t="n">
        <v>510</v>
      </c>
      <c r="F362" s="3" t="inlineStr">
        <is>
          <t>'info.grpId' is used uninitialized in this function.</t>
        </is>
      </c>
      <c r="G362" s="3" t="inlineStr">
        <is>
          <t>TimerP_reverseMapId</t>
        </is>
      </c>
      <c r="H362" s="3" t="inlineStr">
        <is>
          <t>unowned</t>
        </is>
      </c>
      <c r="I362" s="3" t="inlineStr">
        <is>
          <t>Critical</t>
        </is>
      </c>
      <c r="J362" s="3" t="n">
        <v>1</v>
      </c>
      <c r="K362" s="3" t="inlineStr">
        <is>
          <t>Existing</t>
        </is>
      </c>
      <c r="L362" s="3" t="inlineStr">
        <is>
          <t>Ignore</t>
        </is>
      </c>
      <c r="M362" s="3" t="inlineStr">
        <is>
          <t>C and C++</t>
        </is>
      </c>
      <c r="N362" s="3">
        <f>HYPERLINK("https://klocwork.india.ti.com:443/review/insight-review.html#issuedetails_goto:problemid=2780777,project=EP_PDK_K3,searchquery=taxonomy:'C and C++' build:PDK_KW_BUILD_Feb_19_2023_10_00_AM grouping:off severity:'MISRA Mandatory','MISRA Required','MISRA Advisory',Critical,Error","KW Issue Link")</f>
        <v/>
      </c>
      <c r="O362" s="3" t="inlineStr">
        <is>
          <t>*default*, OSAL_LIB</t>
        </is>
      </c>
    </row>
    <row r="363">
      <c r="A363" s="3" t="inlineStr">
        <is>
          <t>UNINIT.STACK.MUST</t>
        </is>
      </c>
      <c r="B363" s="3" t="inlineStr">
        <is>
          <t>KW Issue.
info.grpId and info.cpuID is set by CSL_armR5GetCpuID</t>
        </is>
      </c>
      <c r="C363" s="3" t="inlineStr">
        <is>
          <t>/data/adasuser_bangvideoapps02/pdk_jenkin_build/pdk_jenkin_kw_build/workarea/pdk/packages/ti/osal/soc/j721e/TimerP_default.c</t>
        </is>
      </c>
      <c r="D363" s="3" t="n">
        <v>2780778</v>
      </c>
      <c r="E363" s="3" t="n">
        <v>528</v>
      </c>
      <c r="F363" s="3" t="inlineStr">
        <is>
          <t>'info.grpId' is used uninitialized in this function.</t>
        </is>
      </c>
      <c r="G363" s="3" t="inlineStr">
        <is>
          <t>TimerP_updateDefaultInfoTbl</t>
        </is>
      </c>
      <c r="H363" s="3" t="inlineStr">
        <is>
          <t>unowned</t>
        </is>
      </c>
      <c r="I363" s="3" t="inlineStr">
        <is>
          <t>Critical</t>
        </is>
      </c>
      <c r="J363" s="3" t="n">
        <v>1</v>
      </c>
      <c r="K363" s="3" t="inlineStr">
        <is>
          <t>Existing</t>
        </is>
      </c>
      <c r="L363" s="3" t="inlineStr">
        <is>
          <t>Ignore</t>
        </is>
      </c>
      <c r="M363" s="3" t="inlineStr">
        <is>
          <t>C and C++</t>
        </is>
      </c>
      <c r="N363" s="3">
        <f>HYPERLINK("https://klocwork.india.ti.com:443/review/insight-review.html#issuedetails_goto:problemid=2780778,project=EP_PDK_K3,searchquery=taxonomy:'C and C++' build:PDK_KW_BUILD_Feb_19_2023_10_00_AM grouping:off severity:'MISRA Mandatory','MISRA Required','MISRA Advisory',Critical,Error","KW Issue Link")</f>
        <v/>
      </c>
      <c r="O363" s="3" t="inlineStr">
        <is>
          <t>*default*, OSAL_LIB</t>
        </is>
      </c>
    </row>
    <row r="364">
      <c r="A364" s="3" t="inlineStr">
        <is>
          <t>UNINIT.STACK.MUST</t>
        </is>
      </c>
      <c r="B364" s="3" t="inlineStr">
        <is>
          <t>KW Issue.
info.grpId and info.cpuID is set by CSL_armR5GetCpuID</t>
        </is>
      </c>
      <c r="C364" s="3" t="inlineStr">
        <is>
          <t>/data/adasuser_bangvideoapps02/pdk_jenkin_build/pdk_jenkin_kw_build/workarea/pdk/packages/ti/osal/soc/j7200/TimerP_default_r5f.c</t>
        </is>
      </c>
      <c r="D364" s="3" t="n">
        <v>2780780</v>
      </c>
      <c r="E364" s="3" t="n">
        <v>222</v>
      </c>
      <c r="F364" s="3" t="inlineStr">
        <is>
          <t>'info.grpId' is used uninitialized in this function.</t>
        </is>
      </c>
      <c r="G364" s="3" t="inlineStr">
        <is>
          <t>TimerP_updateDefaultInfoTbl</t>
        </is>
      </c>
      <c r="H364" s="3" t="inlineStr">
        <is>
          <t>unowned</t>
        </is>
      </c>
      <c r="I364" s="3" t="inlineStr">
        <is>
          <t>Critical</t>
        </is>
      </c>
      <c r="J364" s="3" t="n">
        <v>1</v>
      </c>
      <c r="K364" s="3" t="inlineStr">
        <is>
          <t>Existing</t>
        </is>
      </c>
      <c r="L364" s="3" t="inlineStr">
        <is>
          <t>Ignore</t>
        </is>
      </c>
      <c r="M364" s="3" t="inlineStr">
        <is>
          <t>C and C++</t>
        </is>
      </c>
      <c r="N364" s="3">
        <f>HYPERLINK("https://klocwork.india.ti.com:443/review/insight-review.html#issuedetails_goto:problemid=2780780,project=EP_PDK_K3,searchquery=taxonomy:'C and C++' build:PDK_KW_BUILD_Feb_19_2023_10_00_AM grouping:off severity:'MISRA Mandatory','MISRA Required','MISRA Advisory',Critical,Error","KW Issue Link")</f>
        <v/>
      </c>
      <c r="O364" s="3" t="inlineStr">
        <is>
          <t>*default*, OSAL_LIB</t>
        </is>
      </c>
    </row>
    <row r="365">
      <c r="A365" s="3" t="inlineStr">
        <is>
          <t>UNINIT.STACK.MUST</t>
        </is>
      </c>
      <c r="B365" s="3" t="inlineStr">
        <is>
          <t>KW Issue.
info.grpId and info.cpuID is set by CSL_armR5GetCpuID</t>
        </is>
      </c>
      <c r="C365" s="3" t="inlineStr">
        <is>
          <t>/data/adasuser_bangvideoapps02/pdk_jenkin_build/pdk_jenkin_kw_build/workarea/pdk/packages/ti/osal/soc/j7200/TimerP_default_r5f.c</t>
        </is>
      </c>
      <c r="D365" s="3" t="n">
        <v>2780781</v>
      </c>
      <c r="E365" s="3" t="n">
        <v>255</v>
      </c>
      <c r="F365" s="3" t="inlineStr">
        <is>
          <t>'info.grpId' is used uninitialized in this function.</t>
        </is>
      </c>
      <c r="G365" s="3" t="inlineStr">
        <is>
          <t>TimerP_getPreferredDefInst</t>
        </is>
      </c>
      <c r="H365" s="3" t="inlineStr">
        <is>
          <t>unowned</t>
        </is>
      </c>
      <c r="I365" s="3" t="inlineStr">
        <is>
          <t>Critical</t>
        </is>
      </c>
      <c r="J365" s="3" t="n">
        <v>1</v>
      </c>
      <c r="K365" s="3" t="inlineStr">
        <is>
          <t>Existing</t>
        </is>
      </c>
      <c r="L365" s="3" t="inlineStr">
        <is>
          <t>Ignore</t>
        </is>
      </c>
      <c r="M365" s="3" t="inlineStr">
        <is>
          <t>C and C++</t>
        </is>
      </c>
      <c r="N365" s="3">
        <f>HYPERLINK("https://klocwork.india.ti.com:443/review/insight-review.html#issuedetails_goto:problemid=2780781,project=EP_PDK_K3,searchquery=taxonomy:'C and C++' build:PDK_KW_BUILD_Feb_19_2023_10_00_AM grouping:off severity:'MISRA Mandatory','MISRA Required','MISRA Advisory',Critical,Error","KW Issue Link")</f>
        <v/>
      </c>
      <c r="O365" s="3" t="inlineStr">
        <is>
          <t>*default*, OSAL_LIB</t>
        </is>
      </c>
    </row>
    <row r="366">
      <c r="A366" s="3" t="inlineStr">
        <is>
          <t>UNINIT.STACK.MUST</t>
        </is>
      </c>
      <c r="B366" s="3" t="inlineStr">
        <is>
          <t>KW Issue.
info.grpId and info.cpuID is set by CSL_armR5GetCpuID</t>
        </is>
      </c>
      <c r="C366" s="3" t="inlineStr">
        <is>
          <t>/data/adasuser_bangvideoapps02/pdk_jenkin_build/pdk_jenkin_kw_build/workarea/pdk/packages/ti/osal/soc/j7200/TimerP_default_r5f.c</t>
        </is>
      </c>
      <c r="D366" s="3" t="n">
        <v>2780782</v>
      </c>
      <c r="E366" s="3" t="n">
        <v>256</v>
      </c>
      <c r="F366" s="3" t="inlineStr">
        <is>
          <t>'info.cpuID' is used uninitialized in this function.</t>
        </is>
      </c>
      <c r="G366" s="3" t="inlineStr">
        <is>
          <t>TimerP_getPreferredDefInst</t>
        </is>
      </c>
      <c r="H366" s="3" t="inlineStr">
        <is>
          <t>unowned</t>
        </is>
      </c>
      <c r="I366" s="3" t="inlineStr">
        <is>
          <t>Critical</t>
        </is>
      </c>
      <c r="J366" s="3" t="n">
        <v>1</v>
      </c>
      <c r="K366" s="3" t="inlineStr">
        <is>
          <t>Existing</t>
        </is>
      </c>
      <c r="L366" s="3" t="inlineStr">
        <is>
          <t>Ignore</t>
        </is>
      </c>
      <c r="M366" s="3" t="inlineStr">
        <is>
          <t>C and C++</t>
        </is>
      </c>
      <c r="N366" s="3">
        <f>HYPERLINK("https://klocwork.india.ti.com:443/review/insight-review.html#issuedetails_goto:problemid=2780782,project=EP_PDK_K3,searchquery=taxonomy:'C and C++' build:PDK_KW_BUILD_Feb_19_2023_10_00_AM grouping:off severity:'MISRA Mandatory','MISRA Required','MISRA Advisory',Critical,Error","KW Issue Link")</f>
        <v/>
      </c>
      <c r="O366" s="3" t="inlineStr">
        <is>
          <t>*default*, OSAL_LIB</t>
        </is>
      </c>
    </row>
    <row r="367">
      <c r="A367" s="3" t="inlineStr">
        <is>
          <t>UNINIT.STACK.MIGHT</t>
        </is>
      </c>
      <c r="B367" s="3" t="inlineStr">
        <is>
          <t>KW Issue.
info.grpId and info.cpuID is set by CSL_armR5GetCpuID</t>
        </is>
      </c>
      <c r="C367" s="3" t="inlineStr">
        <is>
          <t>/data/adasuser_bangvideoapps02/pdk_jenkin_build/pdk_jenkin_kw_build/workarea/pdk/packages/ti/osal/soc/j7200/TimerP_default_r5f.c</t>
        </is>
      </c>
      <c r="D367" s="3" t="n">
        <v>2780783</v>
      </c>
      <c r="E367" s="3" t="n">
        <v>269</v>
      </c>
      <c r="F367" s="3" t="inlineStr">
        <is>
          <t>'info.cpuID' might be used uninitialized in this function.</t>
        </is>
      </c>
      <c r="G367" s="3" t="inlineStr">
        <is>
          <t>TimerP_getPreferredDefInst</t>
        </is>
      </c>
      <c r="H367" s="3" t="inlineStr">
        <is>
          <t>unowned</t>
        </is>
      </c>
      <c r="I367" s="3" t="inlineStr">
        <is>
          <t>Critical</t>
        </is>
      </c>
      <c r="J367" s="3" t="n">
        <v>1</v>
      </c>
      <c r="K367" s="3" t="inlineStr">
        <is>
          <t>Existing</t>
        </is>
      </c>
      <c r="L367" s="3" t="inlineStr">
        <is>
          <t>Ignore</t>
        </is>
      </c>
      <c r="M367" s="3" t="inlineStr">
        <is>
          <t>C and C++</t>
        </is>
      </c>
      <c r="N367" s="3">
        <f>HYPERLINK("https://klocwork.india.ti.com:443/review/insight-review.html#issuedetails_goto:problemid=2780783,project=EP_PDK_K3,searchquery=taxonomy:'C and C++' build:PDK_KW_BUILD_Feb_19_2023_10_00_AM grouping:off severity:'MISRA Mandatory','MISRA Required','MISRA Advisory',Critical,Error","KW Issue Link")</f>
        <v/>
      </c>
      <c r="O367" s="3" t="inlineStr">
        <is>
          <t>*default*, OSAL_LIB</t>
        </is>
      </c>
    </row>
    <row r="368">
      <c r="A368" s="3" t="inlineStr">
        <is>
          <t>INFINITE_LOOP.LOCAL</t>
        </is>
      </c>
      <c r="B368" s="3" t="inlineStr">
        <is>
          <t>We don't need to fix SafeRTOS code as it is not owned by TI.</t>
        </is>
      </c>
      <c r="C368" s="3" t="inlineStr">
        <is>
          <t>/data/adasuser_bangvideoapps02/pdk_jenkin_build/pdk_jenkin_kw_build/workarea/safertos_j721e_r5f_009-004-199-024-219-001/source_code_and_projects/SafeRTOS/kernel/timers.c</t>
        </is>
      </c>
      <c r="D368" s="3" t="n">
        <v>2780869</v>
      </c>
      <c r="E368" s="3" t="n">
        <v>809</v>
      </c>
      <c r="F368" s="3" t="inlineStr">
        <is>
          <t>Infinite loop</t>
        </is>
      </c>
      <c r="G368" s="3" t="inlineStr">
        <is>
          <t>prvTimerTask</t>
        </is>
      </c>
      <c r="H368" s="3" t="inlineStr">
        <is>
          <t>unowned</t>
        </is>
      </c>
      <c r="I368" s="3" t="inlineStr">
        <is>
          <t>Error</t>
        </is>
      </c>
      <c r="J368" s="3" t="n">
        <v>2</v>
      </c>
      <c r="K368" s="3" t="inlineStr">
        <is>
          <t>Existing</t>
        </is>
      </c>
      <c r="L368" s="3" t="inlineStr">
        <is>
          <t>Ignore</t>
        </is>
      </c>
      <c r="M368" s="3" t="inlineStr">
        <is>
          <t>C and C++</t>
        </is>
      </c>
      <c r="N368" s="3">
        <f>HYPERLINK("https://klocwork.india.ti.com:443/review/insight-review.html#issuedetails_goto:problemid=2780869,project=EP_PDK_K3,searchquery=taxonomy:'C and C++' build:PDK_KW_BUILD_Feb_19_2023_10_00_AM grouping:off severity:'MISRA Mandatory','MISRA Required','MISRA Advisory',Critical,Error","KW Issue Link")</f>
        <v/>
      </c>
      <c r="O368" s="3" t="inlineStr">
        <is>
          <t>*default*</t>
        </is>
      </c>
    </row>
    <row r="369">
      <c r="A369" s="3" t="inlineStr">
        <is>
          <t>UNINIT.STACK.MUST</t>
        </is>
      </c>
      <c r="B369" s="3" t="inlineStr"/>
      <c r="C369" s="3" t="inlineStr">
        <is>
          <t>/data/adasuser_bangvideoapps02/pdk_jenkin_build/pdk_jenkin_kw_build/workarea/pdk/packages/ti/drv/uart/soc/j721e/UART_soc.c</t>
        </is>
      </c>
      <c r="D369" s="3" t="n">
        <v>2780913</v>
      </c>
      <c r="E369" s="3" t="n">
        <v>677</v>
      </c>
      <c r="F369" s="3" t="inlineStr">
        <is>
          <t>'info.grpId' is used uninitialized in this function.</t>
        </is>
      </c>
      <c r="G369" s="3" t="inlineStr">
        <is>
          <t>UART_socInit</t>
        </is>
      </c>
      <c r="H369" s="3" t="inlineStr">
        <is>
          <t>unowned</t>
        </is>
      </c>
      <c r="I369" s="3" t="inlineStr">
        <is>
          <t>Critical</t>
        </is>
      </c>
      <c r="J369" s="3" t="n">
        <v>1</v>
      </c>
      <c r="K369" s="3" t="inlineStr">
        <is>
          <t>Existing</t>
        </is>
      </c>
      <c r="L369" s="3" t="inlineStr">
        <is>
          <t>Not a Problem</t>
        </is>
      </c>
      <c r="M369" s="3" t="inlineStr">
        <is>
          <t>C and C++</t>
        </is>
      </c>
      <c r="N369" s="3">
        <f>HYPERLINK("https://klocwork.india.ti.com:443/review/insight-review.html#issuedetails_goto:problemid=2780913,project=EP_PDK_K3,searchquery=taxonomy:'C and C++' build:PDK_KW_BUILD_Feb_19_2023_10_00_AM grouping:off severity:'MISRA Mandatory','MISRA Required','MISRA Advisory',Critical,Error","KW Issue Link")</f>
        <v/>
      </c>
      <c r="O369" s="3" t="inlineStr">
        <is>
          <t>*default*, UART_LIB</t>
        </is>
      </c>
    </row>
    <row r="370">
      <c r="A370" s="3" t="inlineStr">
        <is>
          <t>UNINIT.STACK.MUST</t>
        </is>
      </c>
      <c r="B370" s="3" t="inlineStr"/>
      <c r="C370" s="3" t="inlineStr">
        <is>
          <t>/data/adasuser_bangvideoapps02/pdk_jenkin_build/pdk_jenkin_kw_build/workarea/pdk/packages/ti/drv/uart/soc/j7200/UART_soc.c</t>
        </is>
      </c>
      <c r="D370" s="3" t="n">
        <v>2780917</v>
      </c>
      <c r="E370" s="3" t="n">
        <v>538</v>
      </c>
      <c r="F370" s="3" t="inlineStr">
        <is>
          <t>'info.grpId' is used uninitialized in this function.</t>
        </is>
      </c>
      <c r="G370" s="3" t="inlineStr">
        <is>
          <t>UART_socInit</t>
        </is>
      </c>
      <c r="H370" s="3" t="inlineStr">
        <is>
          <t>unowned</t>
        </is>
      </c>
      <c r="I370" s="3" t="inlineStr">
        <is>
          <t>Critical</t>
        </is>
      </c>
      <c r="J370" s="3" t="n">
        <v>1</v>
      </c>
      <c r="K370" s="3" t="inlineStr">
        <is>
          <t>Existing</t>
        </is>
      </c>
      <c r="L370" s="3" t="inlineStr">
        <is>
          <t>Not a Problem</t>
        </is>
      </c>
      <c r="M370" s="3" t="inlineStr">
        <is>
          <t>C and C++</t>
        </is>
      </c>
      <c r="N370" s="3">
        <f>HYPERLINK("https://klocwork.india.ti.com:443/review/insight-review.html#issuedetails_goto:problemid=2780917,project=EP_PDK_K3,searchquery=taxonomy:'C and C++' build:PDK_KW_BUILD_Feb_19_2023_10_00_AM grouping:off severity:'MISRA Mandatory','MISRA Required','MISRA Advisory',Critical,Error","KW Issue Link")</f>
        <v/>
      </c>
      <c r="O370" s="3" t="inlineStr">
        <is>
          <t>*default*, UART_LIB</t>
        </is>
      </c>
    </row>
    <row r="371">
      <c r="A371" s="3" t="inlineStr">
        <is>
          <t>UNINIT.STACK.MUST</t>
        </is>
      </c>
      <c r="B371" s="3" t="inlineStr"/>
      <c r="C371" s="3" t="inlineStr">
        <is>
          <t>/data/adasuser_bangvideoapps02/pdk_jenkin_build/pdk_jenkin_kw_build/workarea/pdk/packages/ti/drv/udma/src/udma_utils.c</t>
        </is>
      </c>
      <c r="D371" s="3" t="n">
        <v>2781347</v>
      </c>
      <c r="E371" s="3" t="n">
        <v>220</v>
      </c>
      <c r="F371" s="3" t="inlineStr">
        <is>
          <t>'vaArgPtr.__ap' is used uninitialized in this function.</t>
        </is>
      </c>
      <c r="G371" s="3" t="inlineStr">
        <is>
          <t>Udma_printf</t>
        </is>
      </c>
      <c r="H371" s="3" t="inlineStr">
        <is>
          <t>unowned</t>
        </is>
      </c>
      <c r="I371" s="3" t="inlineStr">
        <is>
          <t>Critical</t>
        </is>
      </c>
      <c r="J371" s="3" t="n">
        <v>1</v>
      </c>
      <c r="K371" s="3" t="inlineStr">
        <is>
          <t>Existing</t>
        </is>
      </c>
      <c r="L371" s="3" t="inlineStr">
        <is>
          <t>Not a Problem</t>
        </is>
      </c>
      <c r="M371" s="3" t="inlineStr">
        <is>
          <t>C and C++</t>
        </is>
      </c>
      <c r="N371" s="3">
        <f>HYPERLINK("https://klocwork.india.ti.com:443/review/insight-review.html#issuedetails_goto:problemid=2781347,project=EP_PDK_K3,searchquery=taxonomy:'C and C++' build:PDK_KW_BUILD_Feb_19_2023_10_00_AM grouping:off severity:'MISRA Mandatory','MISRA Required','MISRA Advisory',Critical,Error","KW Issue Link")</f>
        <v/>
      </c>
      <c r="O371" s="3" t="inlineStr">
        <is>
          <t>*default*, UDMA_LIB</t>
        </is>
      </c>
    </row>
    <row r="372">
      <c r="A372" s="3" t="inlineStr">
        <is>
          <t>INFINITE_LOOP.LOCAL</t>
        </is>
      </c>
      <c r="B372" s="3" t="inlineStr">
        <is>
          <t>Task Fxn completed execution.
Hence Putting xTaskSuspend in a loop just in case some calls vTaskResume, it will go back to suspend.</t>
        </is>
      </c>
      <c r="C372" s="3" t="inlineStr">
        <is>
          <t>/data/adasuser_bangvideoapps02/pdk_jenkin_build/pdk_jenkin_kw_build/workarea/pdk/packages/ti/osal/src/safertos/TaskP_SafeRTOS.c</t>
        </is>
      </c>
      <c r="D372" s="3" t="n">
        <v>2781825</v>
      </c>
      <c r="E372" s="3" t="n">
        <v>116</v>
      </c>
      <c r="F372" s="3" t="inlineStr">
        <is>
          <t>Infinite loop</t>
        </is>
      </c>
      <c r="G372" s="3" t="inlineStr">
        <is>
          <t>TaskP_Function</t>
        </is>
      </c>
      <c r="H372" s="3" t="inlineStr">
        <is>
          <t>unowned</t>
        </is>
      </c>
      <c r="I372" s="3" t="inlineStr">
        <is>
          <t>Error</t>
        </is>
      </c>
      <c r="J372" s="3" t="n">
        <v>2</v>
      </c>
      <c r="K372" s="3" t="inlineStr">
        <is>
          <t>Existing</t>
        </is>
      </c>
      <c r="L372" s="3" t="inlineStr">
        <is>
          <t>Ignore</t>
        </is>
      </c>
      <c r="M372" s="3" t="inlineStr">
        <is>
          <t>C and C++</t>
        </is>
      </c>
      <c r="N372" s="3">
        <f>HYPERLINK("https://klocwork.india.ti.com:443/review/insight-review.html#issuedetails_goto:problemid=2781825,project=EP_PDK_K3,searchquery=taxonomy:'C and C++' build:PDK_KW_BUILD_Feb_19_2023_10_00_AM grouping:off severity:'MISRA Mandatory','MISRA Required','MISRA Advisory',Critical,Error","KW Issue Link")</f>
        <v/>
      </c>
      <c r="O372" s="3" t="inlineStr">
        <is>
          <t>*default*, OSAL_LIB</t>
        </is>
      </c>
    </row>
    <row r="373">
      <c r="A373" s="3" t="inlineStr">
        <is>
          <t>ABV.STACK</t>
        </is>
      </c>
      <c r="B373" s="3" t="inlineStr"/>
      <c r="C373" s="3" t="inlineStr">
        <is>
          <t>/data/adasuser_bangvideoapps02/pdk_jenkin_build/pdk_jenkin_kw_build/workarea/pdk/packages/ti/csl/src/ip/serdes_cd/V0/csl_serdes3_multilink.c</t>
        </is>
      </c>
      <c r="D373" s="3" t="n">
        <v>2813133</v>
      </c>
      <c r="E373" s="3" t="n">
        <v>366</v>
      </c>
      <c r="F373" s="3" t="inlineStr">
        <is>
          <t>Array 'sierra_sds_reg-&gt;LN_CTRL_CDBREG' of size 2 may use index value(s) 2..3</t>
        </is>
      </c>
      <c r="G373" s="3" t="inlineStr">
        <is>
          <t>CSL_serdesMultiLinkInit</t>
        </is>
      </c>
      <c r="H373" s="3" t="inlineStr">
        <is>
          <t>unowned</t>
        </is>
      </c>
      <c r="I373" s="3" t="inlineStr">
        <is>
          <t>Critical</t>
        </is>
      </c>
      <c r="J373" s="3" t="n">
        <v>1</v>
      </c>
      <c r="K373" s="3" t="inlineStr">
        <is>
          <t>Existing</t>
        </is>
      </c>
      <c r="L373" s="3" t="inlineStr">
        <is>
          <t>Not a Problem</t>
        </is>
      </c>
      <c r="M373" s="3" t="inlineStr">
        <is>
          <t>C and C++</t>
        </is>
      </c>
      <c r="N373" s="3">
        <f>HYPERLINK("https://klocwork.india.ti.com:443/review/insight-review.html#issuedetails_goto:problemid=2813133,project=EP_PDK_K3,searchquery=taxonomy:'C and C++' build:PDK_KW_BUILD_Feb_19_2023_10_00_AM grouping:off severity:'MISRA Mandatory','MISRA Required','MISRA Advisory',Critical,Error","KW Issue Link")</f>
        <v/>
      </c>
      <c r="O373" s="3" t="inlineStr">
        <is>
          <t>*default*, CSL_SERDES_LIB</t>
        </is>
      </c>
    </row>
    <row r="374">
      <c r="A374" s="3" t="inlineStr">
        <is>
          <t>ABV.STACK</t>
        </is>
      </c>
      <c r="B374" s="3" t="inlineStr"/>
      <c r="C374" s="3" t="inlineStr">
        <is>
          <t>/data/adasuser_bangvideoapps02/pdk_jenkin_build/pdk_jenkin_kw_build/workarea/pdk/packages/ti/csl/src/ip/serdes_cd/V0/csl_serdes3_multilink.c</t>
        </is>
      </c>
      <c r="D374" s="3" t="n">
        <v>2813134</v>
      </c>
      <c r="E374" s="3" t="n">
        <v>378</v>
      </c>
      <c r="F374" s="3" t="inlineStr">
        <is>
          <t>Array 'sierra_sds_reg-&gt;LN_CTRL_CDBREG' of size 2 may use index value(s) 2..3</t>
        </is>
      </c>
      <c r="G374" s="3" t="inlineStr">
        <is>
          <t>CSL_serdesMultiLinkInit</t>
        </is>
      </c>
      <c r="H374" s="3" t="inlineStr">
        <is>
          <t>unowned</t>
        </is>
      </c>
      <c r="I374" s="3" t="inlineStr">
        <is>
          <t>Critical</t>
        </is>
      </c>
      <c r="J374" s="3" t="n">
        <v>1</v>
      </c>
      <c r="K374" s="3" t="inlineStr">
        <is>
          <t>Existing</t>
        </is>
      </c>
      <c r="L374" s="3" t="inlineStr">
        <is>
          <t>Not a Problem</t>
        </is>
      </c>
      <c r="M374" s="3" t="inlineStr">
        <is>
          <t>C and C++</t>
        </is>
      </c>
      <c r="N374" s="3">
        <f>HYPERLINK("https://klocwork.india.ti.com:443/review/insight-review.html#issuedetails_goto:problemid=2813134,project=EP_PDK_K3,searchquery=taxonomy:'C and C++' build:PDK_KW_BUILD_Feb_19_2023_10_00_AM grouping:off severity:'MISRA Mandatory','MISRA Required','MISRA Advisory',Critical,Error","KW Issue Link")</f>
        <v/>
      </c>
      <c r="O374" s="3" t="inlineStr">
        <is>
          <t>*default*, CSL_SERDES_LIB</t>
        </is>
      </c>
    </row>
    <row r="375">
      <c r="A375" s="3" t="inlineStr">
        <is>
          <t>ABV.STACK</t>
        </is>
      </c>
      <c r="B375" s="3" t="inlineStr"/>
      <c r="C375" s="3" t="inlineStr">
        <is>
          <t>/data/adasuser_bangvideoapps02/pdk_jenkin_build/pdk_jenkin_kw_build/workarea/pdk/packages/ti/csl/src/ip/serdes_cd/V0/csl_serdes3_multilink.c</t>
        </is>
      </c>
      <c r="D375" s="3" t="n">
        <v>2813135</v>
      </c>
      <c r="E375" s="3" t="n">
        <v>390</v>
      </c>
      <c r="F375" s="3" t="inlineStr">
        <is>
          <t>Array 'sierra_sds_reg-&gt;LN_CTRL_CDBREG' of size 2 may use index value(s) 2..3</t>
        </is>
      </c>
      <c r="G375" s="3" t="inlineStr">
        <is>
          <t>CSL_serdesMultiLinkInit</t>
        </is>
      </c>
      <c r="H375" s="3" t="inlineStr">
        <is>
          <t>unowned</t>
        </is>
      </c>
      <c r="I375" s="3" t="inlineStr">
        <is>
          <t>Critical</t>
        </is>
      </c>
      <c r="J375" s="3" t="n">
        <v>1</v>
      </c>
      <c r="K375" s="3" t="inlineStr">
        <is>
          <t>Existing</t>
        </is>
      </c>
      <c r="L375" s="3" t="inlineStr">
        <is>
          <t>Not a Problem</t>
        </is>
      </c>
      <c r="M375" s="3" t="inlineStr">
        <is>
          <t>C and C++</t>
        </is>
      </c>
      <c r="N375" s="3">
        <f>HYPERLINK("https://klocwork.india.ti.com:443/review/insight-review.html#issuedetails_goto:problemid=2813135,project=EP_PDK_K3,searchquery=taxonomy:'C and C++' build:PDK_KW_BUILD_Feb_19_2023_10_00_AM grouping:off severity:'MISRA Mandatory','MISRA Required','MISRA Advisory',Critical,Error","KW Issue Link")</f>
        <v/>
      </c>
      <c r="O375" s="3" t="inlineStr">
        <is>
          <t>*default*, CSL_SERDES_LIB</t>
        </is>
      </c>
    </row>
    <row r="376">
      <c r="A376" s="3" t="inlineStr">
        <is>
          <t>ABV.STACK</t>
        </is>
      </c>
      <c r="B376" s="3" t="inlineStr"/>
      <c r="C376" s="3" t="inlineStr">
        <is>
          <t>/data/adasuser_bangvideoapps02/pdk_jenkin_build/pdk_jenkin_kw_build/workarea/pdk/packages/ti/csl/src/ip/serdes_cd/V0/csl_serdes3_multilink.c</t>
        </is>
      </c>
      <c r="D376" s="3" t="n">
        <v>2813136</v>
      </c>
      <c r="E376" s="3" t="n">
        <v>410</v>
      </c>
      <c r="F376" s="3" t="inlineStr">
        <is>
          <t>Array 'sierra_sds_reg-&gt;LN_CTRL_CDBREG' of size 2 may use index value(s) 2..3</t>
        </is>
      </c>
      <c r="G376" s="3" t="inlineStr">
        <is>
          <t>CSL_serdesMultiLinkInit</t>
        </is>
      </c>
      <c r="H376" s="3" t="inlineStr">
        <is>
          <t>unowned</t>
        </is>
      </c>
      <c r="I376" s="3" t="inlineStr">
        <is>
          <t>Critical</t>
        </is>
      </c>
      <c r="J376" s="3" t="n">
        <v>1</v>
      </c>
      <c r="K376" s="3" t="inlineStr">
        <is>
          <t>Existing</t>
        </is>
      </c>
      <c r="L376" s="3" t="inlineStr">
        <is>
          <t>Not a Problem</t>
        </is>
      </c>
      <c r="M376" s="3" t="inlineStr">
        <is>
          <t>C and C++</t>
        </is>
      </c>
      <c r="N376" s="3">
        <f>HYPERLINK("https://klocwork.india.ti.com:443/review/insight-review.html#issuedetails_goto:problemid=2813136,project=EP_PDK_K3,searchquery=taxonomy:'C and C++' build:PDK_KW_BUILD_Feb_19_2023_10_00_AM grouping:off severity:'MISRA Mandatory','MISRA Required','MISRA Advisory',Critical,Error","KW Issue Link")</f>
        <v/>
      </c>
      <c r="O376" s="3" t="inlineStr">
        <is>
          <t>*default*, CSL_SERDES_LIB</t>
        </is>
      </c>
    </row>
    <row r="377">
      <c r="A377" s="3" t="inlineStr">
        <is>
          <t>UNINIT.STACK.ARRAY.MUST</t>
        </is>
      </c>
      <c r="B377" s="3" t="inlineStr">
        <is>
          <t>dataFromSlave is used as a read buffer. An I2C transaction is performed and the received data is printed.</t>
        </is>
      </c>
      <c r="C377" s="3" t="inlineStr">
        <is>
          <t>/data/adasuser_bangvideoapps02/pdk_jenkin_build/pdk_jenkin_kw_build/workarea/pdk/packages/ti/drv/lpm/src/lpm_pmic.c</t>
        </is>
      </c>
      <c r="D377" s="3" t="n">
        <v>2813784</v>
      </c>
      <c r="E377" s="3" t="n">
        <v>2092</v>
      </c>
      <c r="F377" s="3" t="inlineStr">
        <is>
          <t>'dataFromSlave' array elements are used uninitialized in this function.</t>
        </is>
      </c>
      <c r="G377" s="3" t="inlineStr">
        <is>
          <t>Lpm_pmicStateChangeActiveToMCUOnly</t>
        </is>
      </c>
      <c r="H377" s="3" t="inlineStr">
        <is>
          <t>unowned</t>
        </is>
      </c>
      <c r="I377" s="3" t="inlineStr">
        <is>
          <t>Critical</t>
        </is>
      </c>
      <c r="J377" s="3" t="n">
        <v>1</v>
      </c>
      <c r="K377" s="3" t="inlineStr">
        <is>
          <t>Existing</t>
        </is>
      </c>
      <c r="L377" s="3" t="inlineStr">
        <is>
          <t>Not a Problem</t>
        </is>
      </c>
      <c r="M377" s="3" t="inlineStr">
        <is>
          <t>C and C++</t>
        </is>
      </c>
      <c r="N377" s="3">
        <f>HYPERLINK("https://klocwork.india.ti.com:443/review/insight-review.html#issuedetails_goto:problemid=2813784,project=EP_PDK_K3,searchquery=taxonomy:'C and C++' build:PDK_KW_BUILD_Feb_19_2023_10_00_AM grouping:off severity:'MISRA Mandatory','MISRA Required','MISRA Advisory',Critical,Error","KW Issue Link")</f>
        <v/>
      </c>
      <c r="O377" s="3" t="inlineStr">
        <is>
          <t>*default*, PM_LIB, LPM_LIB</t>
        </is>
      </c>
    </row>
    <row r="378">
      <c r="A378" s="3" t="inlineStr">
        <is>
          <t>ABV.GENERAL</t>
        </is>
      </c>
      <c r="B378" s="3" t="inlineStr">
        <is>
          <t>SafeRTOS is not owned by TI and no fixes are done for 3P code.</t>
        </is>
      </c>
      <c r="C378" s="3" t="inlineStr">
        <is>
          <t>/data/adasuser_bangvideoapps02/pdk_jenkin_build/pdk_jenkin_kw_build/workarea/pdk/packages/ti/csl/arch/c7x/src/Hwi.c</t>
        </is>
      </c>
      <c r="D378" s="3" t="n">
        <v>2816190</v>
      </c>
      <c r="E378" s="3" t="n">
        <v>569</v>
      </c>
      <c r="F378" s="3" t="inlineStr">
        <is>
          <t>Array 'isrSP' of size -8191 may use index value(s) 0</t>
        </is>
      </c>
      <c r="G378" s="3" t="inlineStr">
        <is>
          <t>Hwi_getStackInfo</t>
        </is>
      </c>
      <c r="H378" s="3" t="inlineStr">
        <is>
          <t>unowned</t>
        </is>
      </c>
      <c r="I378" s="3" t="inlineStr">
        <is>
          <t>Critical</t>
        </is>
      </c>
      <c r="J378" s="3" t="n">
        <v>1</v>
      </c>
      <c r="K378" s="3" t="inlineStr">
        <is>
          <t>Existing</t>
        </is>
      </c>
      <c r="L378" s="3" t="inlineStr">
        <is>
          <t>Ignore</t>
        </is>
      </c>
      <c r="M378" s="3" t="inlineStr">
        <is>
          <t>C and C++</t>
        </is>
      </c>
      <c r="N378" s="3">
        <f>HYPERLINK("https://klocwork.india.ti.com:443/review/insight-review.html#issuedetails_goto:problemid=2816190,project=EP_PDK_K3,searchquery=taxonomy:'C and C++' build:PDK_KW_BUILD_Feb_19_2023_10_00_AM grouping:off severity:'MISRA Mandatory','MISRA Required','MISRA Advisory',Critical,Error","KW Issue Link")</f>
        <v/>
      </c>
      <c r="O378" s="3" t="inlineStr">
        <is>
          <t>*default*, CSL_ARCH_LIB</t>
        </is>
      </c>
    </row>
    <row r="379">
      <c r="A379" s="3" t="inlineStr">
        <is>
          <t>NPD.CONST.CALL</t>
        </is>
      </c>
      <c r="B379" s="3" t="inlineStr">
        <is>
          <t>SafeRTOS Kernel is not owned by TI and no fixes are done for 3P code.</t>
        </is>
      </c>
      <c r="C379" s="3" t="inlineStr">
        <is>
          <t>/data/adasuser_bangvideoapps02/pdk_jenkin_build/pdk_jenkin_kw_build/workarea/safertos_j721e_r5f_009-004-199-024-219-001/source_code_and_projects/SafeRTOS/kernel/mutex.c</t>
        </is>
      </c>
      <c r="D379" s="3" t="n">
        <v>2816622</v>
      </c>
      <c r="E379" s="3" t="n">
        <v>174</v>
      </c>
      <c r="F379" s="3" t="inlineStr">
        <is>
          <t>Constant NULL may be dereferenced by passing argument 2 to function 'xQueueReceiveDataFromQueue' at line 174.</t>
        </is>
      </c>
      <c r="G379" s="3" t="inlineStr">
        <is>
          <t>xMutexTakeKrnl</t>
        </is>
      </c>
      <c r="H379" s="3" t="inlineStr">
        <is>
          <t>unowned</t>
        </is>
      </c>
      <c r="I379" s="3" t="inlineStr">
        <is>
          <t>Critical</t>
        </is>
      </c>
      <c r="J379" s="3" t="n">
        <v>1</v>
      </c>
      <c r="K379" s="3" t="inlineStr">
        <is>
          <t>Existing</t>
        </is>
      </c>
      <c r="L379" s="3" t="inlineStr">
        <is>
          <t>Ignore</t>
        </is>
      </c>
      <c r="M379" s="3" t="inlineStr">
        <is>
          <t>C and C++</t>
        </is>
      </c>
      <c r="N379" s="3">
        <f>HYPERLINK("https://klocwork.india.ti.com:443/review/insight-review.html#issuedetails_goto:problemid=2816622,project=EP_PDK_K3,searchquery=taxonomy:'C and C++' build:PDK_KW_BUILD_Feb_19_2023_10_00_AM grouping:off severity:'MISRA Mandatory','MISRA Required','MISRA Advisory',Critical,Error","KW Issue Link")</f>
        <v/>
      </c>
      <c r="O379" s="3" t="inlineStr">
        <is>
          <t>*default*</t>
        </is>
      </c>
    </row>
    <row r="380">
      <c r="A380" s="3" t="inlineStr">
        <is>
          <t>NPD.CONST.CALL</t>
        </is>
      </c>
      <c r="B380" s="3" t="inlineStr">
        <is>
          <t>SafeRTOS Kernel is not owned by TI and no fixes are done for 3P code.</t>
        </is>
      </c>
      <c r="C380" s="3" t="inlineStr">
        <is>
          <t>/data/adasuser_bangvideoapps02/pdk_jenkin_build/pdk_jenkin_kw_build/workarea/safertos_j721e_r5f_009-004-199-024-219-001/source_code_and_projects/SafeRTOS/kernel/mutex.c</t>
        </is>
      </c>
      <c r="D380" s="3" t="n">
        <v>2816623</v>
      </c>
      <c r="E380" s="3" t="n">
        <v>257</v>
      </c>
      <c r="F380" s="3" t="inlineStr">
        <is>
          <t>Constant NULL may be dereferenced by passing argument 2 to function 'xQueueSendDataToQueue' at line 257.</t>
        </is>
      </c>
      <c r="G380" s="3" t="inlineStr">
        <is>
          <t>xMutexGiveKrnl</t>
        </is>
      </c>
      <c r="H380" s="3" t="inlineStr">
        <is>
          <t>unowned</t>
        </is>
      </c>
      <c r="I380" s="3" t="inlineStr">
        <is>
          <t>Critical</t>
        </is>
      </c>
      <c r="J380" s="3" t="n">
        <v>1</v>
      </c>
      <c r="K380" s="3" t="inlineStr">
        <is>
          <t>Existing</t>
        </is>
      </c>
      <c r="L380" s="3" t="inlineStr">
        <is>
          <t>Ignore</t>
        </is>
      </c>
      <c r="M380" s="3" t="inlineStr">
        <is>
          <t>C and C++</t>
        </is>
      </c>
      <c r="N380" s="3">
        <f>HYPERLINK("https://klocwork.india.ti.com:443/review/insight-review.html#issuedetails_goto:problemid=2816623,project=EP_PDK_K3,searchquery=taxonomy:'C and C++' build:PDK_KW_BUILD_Feb_19_2023_10_00_AM grouping:off severity:'MISRA Mandatory','MISRA Required','MISRA Advisory',Critical,Error","KW Issue Link")</f>
        <v/>
      </c>
      <c r="O380" s="3" t="inlineStr">
        <is>
          <t>*default*</t>
        </is>
      </c>
    </row>
    <row r="381">
      <c r="A381" s="3" t="inlineStr">
        <is>
          <t>NPD.CONST.CALL</t>
        </is>
      </c>
      <c r="B381" s="3" t="inlineStr">
        <is>
          <t>SafeRTOS Kernel is not owned by TI and no fixes are done for 3P code.</t>
        </is>
      </c>
      <c r="C381" s="3" t="inlineStr">
        <is>
          <t>/data/adasuser_bangvideoapps02/pdk_jenkin_build/pdk_jenkin_kw_build/workarea/safertos_j721e_r5f_009-004-199-024-219-001/source_code_and_projects/SafeRTOS/kernel/mutex.c</t>
        </is>
      </c>
      <c r="D381" s="3" t="n">
        <v>2816624</v>
      </c>
      <c r="E381" s="3" t="n">
        <v>726</v>
      </c>
      <c r="F381" s="3" t="inlineStr">
        <is>
          <t>Constant NULL may be dereferenced by passing argument 2 to function 'xQueueSendDataToQueue' at line 726.</t>
        </is>
      </c>
      <c r="G381" s="3" t="inlineStr">
        <is>
          <t>prvMutexForcedMutexRelease</t>
        </is>
      </c>
      <c r="H381" s="3" t="inlineStr">
        <is>
          <t>unowned</t>
        </is>
      </c>
      <c r="I381" s="3" t="inlineStr">
        <is>
          <t>Critical</t>
        </is>
      </c>
      <c r="J381" s="3" t="n">
        <v>1</v>
      </c>
      <c r="K381" s="3" t="inlineStr">
        <is>
          <t>Existing</t>
        </is>
      </c>
      <c r="L381" s="3" t="inlineStr">
        <is>
          <t>Ignore</t>
        </is>
      </c>
      <c r="M381" s="3" t="inlineStr">
        <is>
          <t>C and C++</t>
        </is>
      </c>
      <c r="N381" s="3">
        <f>HYPERLINK("https://klocwork.india.ti.com:443/review/insight-review.html#issuedetails_goto:problemid=2816624,project=EP_PDK_K3,searchquery=taxonomy:'C and C++' build:PDK_KW_BUILD_Feb_19_2023_10_00_AM grouping:off severity:'MISRA Mandatory','MISRA Required','MISRA Advisory',Critical,Error","KW Issue Link")</f>
        <v/>
      </c>
      <c r="O381" s="3" t="inlineStr">
        <is>
          <t>*default*</t>
        </is>
      </c>
    </row>
    <row r="382">
      <c r="A382" s="3" t="inlineStr">
        <is>
          <t>NPD.CONST.CALL</t>
        </is>
      </c>
      <c r="B382" s="3" t="inlineStr">
        <is>
          <t>SafeRTOS Kernel is not owned by TI and no fixes are done for 3P code.</t>
        </is>
      </c>
      <c r="C382" s="3" t="inlineStr">
        <is>
          <t>/data/adasuser_bangvideoapps02/pdk_jenkin_build/pdk_jenkin_kw_build/workarea/safertos_j721e_c66_009-002-201-005-219-002/source_code_and_projects/SafeRTOS/kernel/mutex.c</t>
        </is>
      </c>
      <c r="D382" s="3" t="n">
        <v>2816643</v>
      </c>
      <c r="E382" s="3" t="n">
        <v>174</v>
      </c>
      <c r="F382" s="3" t="inlineStr">
        <is>
          <t>Constant NULL may be dereferenced by passing argument 2 to function 'xQueueReceiveDataFromQueue' at line 174.</t>
        </is>
      </c>
      <c r="G382" s="3" t="inlineStr">
        <is>
          <t>xMutexTakeKrnl</t>
        </is>
      </c>
      <c r="H382" s="3" t="inlineStr">
        <is>
          <t>unowned</t>
        </is>
      </c>
      <c r="I382" s="3" t="inlineStr">
        <is>
          <t>Critical</t>
        </is>
      </c>
      <c r="J382" s="3" t="n">
        <v>1</v>
      </c>
      <c r="K382" s="3" t="inlineStr">
        <is>
          <t>Existing</t>
        </is>
      </c>
      <c r="L382" s="3" t="inlineStr">
        <is>
          <t>Ignore</t>
        </is>
      </c>
      <c r="M382" s="3" t="inlineStr">
        <is>
          <t>C and C++</t>
        </is>
      </c>
      <c r="N382" s="3">
        <f>HYPERLINK("https://klocwork.india.ti.com:443/review/insight-review.html#issuedetails_goto:problemid=2816643,project=EP_PDK_K3,searchquery=taxonomy:'C and C++' build:PDK_KW_BUILD_Feb_19_2023_10_00_AM grouping:off severity:'MISRA Mandatory','MISRA Required','MISRA Advisory',Critical,Error","KW Issue Link")</f>
        <v/>
      </c>
      <c r="O382" s="3" t="inlineStr">
        <is>
          <t>*default*</t>
        </is>
      </c>
    </row>
    <row r="383">
      <c r="A383" s="3" t="inlineStr">
        <is>
          <t>NPD.CONST.CALL</t>
        </is>
      </c>
      <c r="B383" s="3" t="inlineStr">
        <is>
          <t>SafeRTOS Kernel is not owned by TI and no fixes are done for 3P code.</t>
        </is>
      </c>
      <c r="C383" s="3" t="inlineStr">
        <is>
          <t>/data/adasuser_bangvideoapps02/pdk_jenkin_build/pdk_jenkin_kw_build/workarea/safertos_j721e_c66_009-002-201-005-219-002/source_code_and_projects/SafeRTOS/kernel/mutex.c</t>
        </is>
      </c>
      <c r="D383" s="3" t="n">
        <v>2816644</v>
      </c>
      <c r="E383" s="3" t="n">
        <v>257</v>
      </c>
      <c r="F383" s="3" t="inlineStr">
        <is>
          <t>Constant NULL may be dereferenced by passing argument 2 to function 'xQueueSendDataToQueue' at line 257.</t>
        </is>
      </c>
      <c r="G383" s="3" t="inlineStr">
        <is>
          <t>xMutexGiveKrnl</t>
        </is>
      </c>
      <c r="H383" s="3" t="inlineStr">
        <is>
          <t>unowned</t>
        </is>
      </c>
      <c r="I383" s="3" t="inlineStr">
        <is>
          <t>Critical</t>
        </is>
      </c>
      <c r="J383" s="3" t="n">
        <v>1</v>
      </c>
      <c r="K383" s="3" t="inlineStr">
        <is>
          <t>Existing</t>
        </is>
      </c>
      <c r="L383" s="3" t="inlineStr">
        <is>
          <t>Ignore</t>
        </is>
      </c>
      <c r="M383" s="3" t="inlineStr">
        <is>
          <t>C and C++</t>
        </is>
      </c>
      <c r="N383" s="3">
        <f>HYPERLINK("https://klocwork.india.ti.com:443/review/insight-review.html#issuedetails_goto:problemid=2816644,project=EP_PDK_K3,searchquery=taxonomy:'C and C++' build:PDK_KW_BUILD_Feb_19_2023_10_00_AM grouping:off severity:'MISRA Mandatory','MISRA Required','MISRA Advisory',Critical,Error","KW Issue Link")</f>
        <v/>
      </c>
      <c r="O383" s="3" t="inlineStr">
        <is>
          <t>*default*</t>
        </is>
      </c>
    </row>
    <row r="384">
      <c r="A384" s="3" t="inlineStr">
        <is>
          <t>NPD.CONST.CALL</t>
        </is>
      </c>
      <c r="B384" s="3" t="inlineStr">
        <is>
          <t>SafeRTOS Kernel is not owned by TI and no fixes are done for 3P code.</t>
        </is>
      </c>
      <c r="C384" s="3" t="inlineStr">
        <is>
          <t>/data/adasuser_bangvideoapps02/pdk_jenkin_build/pdk_jenkin_kw_build/workarea/safertos_j721e_c66_009-002-201-005-219-002/source_code_and_projects/SafeRTOS/kernel/mutex.c</t>
        </is>
      </c>
      <c r="D384" s="3" t="n">
        <v>2816645</v>
      </c>
      <c r="E384" s="3" t="n">
        <v>726</v>
      </c>
      <c r="F384" s="3" t="inlineStr">
        <is>
          <t>Constant NULL may be dereferenced by passing argument 2 to function 'xQueueSendDataToQueue' at line 726.</t>
        </is>
      </c>
      <c r="G384" s="3" t="inlineStr">
        <is>
          <t>prvMutexForcedMutexRelease</t>
        </is>
      </c>
      <c r="H384" s="3" t="inlineStr">
        <is>
          <t>unowned</t>
        </is>
      </c>
      <c r="I384" s="3" t="inlineStr">
        <is>
          <t>Critical</t>
        </is>
      </c>
      <c r="J384" s="3" t="n">
        <v>1</v>
      </c>
      <c r="K384" s="3" t="inlineStr">
        <is>
          <t>Existing</t>
        </is>
      </c>
      <c r="L384" s="3" t="inlineStr">
        <is>
          <t>Ignore</t>
        </is>
      </c>
      <c r="M384" s="3" t="inlineStr">
        <is>
          <t>C and C++</t>
        </is>
      </c>
      <c r="N384" s="3">
        <f>HYPERLINK("https://klocwork.india.ti.com:443/review/insight-review.html#issuedetails_goto:problemid=2816645,project=EP_PDK_K3,searchquery=taxonomy:'C and C++' build:PDK_KW_BUILD_Feb_19_2023_10_00_AM grouping:off severity:'MISRA Mandatory','MISRA Required','MISRA Advisory',Critical,Error","KW Issue Link")</f>
        <v/>
      </c>
      <c r="O384" s="3" t="inlineStr">
        <is>
          <t>*default*</t>
        </is>
      </c>
    </row>
    <row r="385">
      <c r="A385" s="3" t="inlineStr">
        <is>
          <t>NPD.CONST.CALL</t>
        </is>
      </c>
      <c r="B385" s="3" t="inlineStr">
        <is>
          <t>SafeRTOS Kernel is not owned by TI and no fixes are done for 3P code.</t>
        </is>
      </c>
      <c r="C385" s="3" t="inlineStr">
        <is>
          <t>/data/adasuser_bangvideoapps02/pdk_jenkin_build/pdk_jenkin_kw_build/workarea/safertos_j721e_c7x_009-004-230-005-219-001/source_code_and_projects/SafeRTOS/kernel/mutex.c</t>
        </is>
      </c>
      <c r="D385" s="3" t="n">
        <v>2816668</v>
      </c>
      <c r="E385" s="3" t="n">
        <v>174</v>
      </c>
      <c r="F385" s="3" t="inlineStr">
        <is>
          <t>Constant NULL may be dereferenced by passing argument 2 to function 'xQueueReceiveDataFromQueue' at line 174.</t>
        </is>
      </c>
      <c r="G385" s="3" t="inlineStr">
        <is>
          <t>xMutexTakeKrnl</t>
        </is>
      </c>
      <c r="H385" s="3" t="inlineStr">
        <is>
          <t>unowned</t>
        </is>
      </c>
      <c r="I385" s="3" t="inlineStr">
        <is>
          <t>Critical</t>
        </is>
      </c>
      <c r="J385" s="3" t="n">
        <v>1</v>
      </c>
      <c r="K385" s="3" t="inlineStr">
        <is>
          <t>Existing</t>
        </is>
      </c>
      <c r="L385" s="3" t="inlineStr">
        <is>
          <t>Ignore</t>
        </is>
      </c>
      <c r="M385" s="3" t="inlineStr">
        <is>
          <t>C and C++</t>
        </is>
      </c>
      <c r="N385" s="3">
        <f>HYPERLINK("https://klocwork.india.ti.com:443/review/insight-review.html#issuedetails_goto:problemid=2816668,project=EP_PDK_K3,searchquery=taxonomy:'C and C++' build:PDK_KW_BUILD_Feb_19_2023_10_00_AM grouping:off severity:'MISRA Mandatory','MISRA Required','MISRA Advisory',Critical,Error","KW Issue Link")</f>
        <v/>
      </c>
      <c r="O385" s="3" t="inlineStr">
        <is>
          <t>*default*</t>
        </is>
      </c>
    </row>
    <row r="386">
      <c r="A386" s="3" t="inlineStr">
        <is>
          <t>NPD.CONST.CALL</t>
        </is>
      </c>
      <c r="B386" s="3" t="inlineStr">
        <is>
          <t>SafeRTOS Kernel is not owned by TI and no fixes are done for 3P code.</t>
        </is>
      </c>
      <c r="C386" s="3" t="inlineStr">
        <is>
          <t>/data/adasuser_bangvideoapps02/pdk_jenkin_build/pdk_jenkin_kw_build/workarea/safertos_j721e_c7x_009-004-230-005-219-001/source_code_and_projects/SafeRTOS/kernel/mutex.c</t>
        </is>
      </c>
      <c r="D386" s="3" t="n">
        <v>2816669</v>
      </c>
      <c r="E386" s="3" t="n">
        <v>257</v>
      </c>
      <c r="F386" s="3" t="inlineStr">
        <is>
          <t>Constant NULL may be dereferenced by passing argument 2 to function 'xQueueSendDataToQueue' at line 257.</t>
        </is>
      </c>
      <c r="G386" s="3" t="inlineStr">
        <is>
          <t>xMutexGiveKrnl</t>
        </is>
      </c>
      <c r="H386" s="3" t="inlineStr">
        <is>
          <t>unowned</t>
        </is>
      </c>
      <c r="I386" s="3" t="inlineStr">
        <is>
          <t>Critical</t>
        </is>
      </c>
      <c r="J386" s="3" t="n">
        <v>1</v>
      </c>
      <c r="K386" s="3" t="inlineStr">
        <is>
          <t>Existing</t>
        </is>
      </c>
      <c r="L386" s="3" t="inlineStr">
        <is>
          <t>Ignore</t>
        </is>
      </c>
      <c r="M386" s="3" t="inlineStr">
        <is>
          <t>C and C++</t>
        </is>
      </c>
      <c r="N386" s="3">
        <f>HYPERLINK("https://klocwork.india.ti.com:443/review/insight-review.html#issuedetails_goto:problemid=2816669,project=EP_PDK_K3,searchquery=taxonomy:'C and C++' build:PDK_KW_BUILD_Feb_19_2023_10_00_AM grouping:off severity:'MISRA Mandatory','MISRA Required','MISRA Advisory',Critical,Error","KW Issue Link")</f>
        <v/>
      </c>
      <c r="O386" s="3" t="inlineStr">
        <is>
          <t>*default*</t>
        </is>
      </c>
    </row>
    <row r="387">
      <c r="A387" s="3" t="inlineStr">
        <is>
          <t>NPD.CONST.CALL</t>
        </is>
      </c>
      <c r="B387" s="3" t="inlineStr">
        <is>
          <t>SafeRTOS Kernel is not owned by TI and no fixes are done for 3P code.</t>
        </is>
      </c>
      <c r="C387" s="3" t="inlineStr">
        <is>
          <t>/data/adasuser_bangvideoapps02/pdk_jenkin_build/pdk_jenkin_kw_build/workarea/safertos_j721e_c7x_009-004-230-005-219-001/source_code_and_projects/SafeRTOS/kernel/mutex.c</t>
        </is>
      </c>
      <c r="D387" s="3" t="n">
        <v>2816670</v>
      </c>
      <c r="E387" s="3" t="n">
        <v>726</v>
      </c>
      <c r="F387" s="3" t="inlineStr">
        <is>
          <t>Constant NULL may be dereferenced by passing argument 2 to function 'xQueueSendDataToQueue' at line 726.</t>
        </is>
      </c>
      <c r="G387" s="3" t="inlineStr">
        <is>
          <t>prvMutexForcedMutexRelease</t>
        </is>
      </c>
      <c r="H387" s="3" t="inlineStr">
        <is>
          <t>unowned</t>
        </is>
      </c>
      <c r="I387" s="3" t="inlineStr">
        <is>
          <t>Critical</t>
        </is>
      </c>
      <c r="J387" s="3" t="n">
        <v>1</v>
      </c>
      <c r="K387" s="3" t="inlineStr">
        <is>
          <t>Existing</t>
        </is>
      </c>
      <c r="L387" s="3" t="inlineStr">
        <is>
          <t>Ignore</t>
        </is>
      </c>
      <c r="M387" s="3" t="inlineStr">
        <is>
          <t>C and C++</t>
        </is>
      </c>
      <c r="N387" s="3">
        <f>HYPERLINK("https://klocwork.india.ti.com:443/review/insight-review.html#issuedetails_goto:problemid=2816670,project=EP_PDK_K3,searchquery=taxonomy:'C and C++' build:PDK_KW_BUILD_Feb_19_2023_10_00_AM grouping:off severity:'MISRA Mandatory','MISRA Required','MISRA Advisory',Critical,Error","KW Issue Link")</f>
        <v/>
      </c>
      <c r="O387" s="3" t="inlineStr">
        <is>
          <t>*default*</t>
        </is>
      </c>
    </row>
    <row r="388">
      <c r="A388" s="3" t="inlineStr">
        <is>
          <t>NPD.CONST.CALL</t>
        </is>
      </c>
      <c r="B388" s="3" t="inlineStr">
        <is>
          <t>Issue in SafeRTOS Kernel code, can't be modified</t>
        </is>
      </c>
      <c r="C388" s="3" t="inlineStr">
        <is>
          <t>/data/adasuser_bangvideoapps02/pdk_jenkin_build/pdk_jenkin_kw_build/workarea/pdk/packages/ti/osal/src/safertos/SemaphoreP_SafeRTOS.c</t>
        </is>
      </c>
      <c r="D388" s="3" t="n">
        <v>2816990</v>
      </c>
      <c r="E388" s="3" t="n">
        <v>205</v>
      </c>
      <c r="F388" s="3" t="inlineStr">
        <is>
          <t>Constant NULL may be dereferenced by passing argument 2 to function 'xQueueReceive' at line 205.</t>
        </is>
      </c>
      <c r="G388" s="3" t="inlineStr">
        <is>
          <t>SemaphoreP_constructBinary</t>
        </is>
      </c>
      <c r="H388" s="3" t="inlineStr">
        <is>
          <t>unowned</t>
        </is>
      </c>
      <c r="I388" s="3" t="inlineStr">
        <is>
          <t>Critical</t>
        </is>
      </c>
      <c r="J388" s="3" t="n">
        <v>1</v>
      </c>
      <c r="K388" s="3" t="inlineStr">
        <is>
          <t>Existing</t>
        </is>
      </c>
      <c r="L388" s="3" t="inlineStr">
        <is>
          <t>Ignore</t>
        </is>
      </c>
      <c r="M388" s="3" t="inlineStr">
        <is>
          <t>C and C++</t>
        </is>
      </c>
      <c r="N388" s="3">
        <f>HYPERLINK("https://klocwork.india.ti.com:443/review/insight-review.html#issuedetails_goto:problemid=2816990,project=EP_PDK_K3,searchquery=taxonomy:'C and C++' build:PDK_KW_BUILD_Feb_19_2023_10_00_AM grouping:off severity:'MISRA Mandatory','MISRA Required','MISRA Advisory',Critical,Error","KW Issue Link")</f>
        <v/>
      </c>
      <c r="O388" s="3" t="inlineStr">
        <is>
          <t>*default*, OSAL_LIB</t>
        </is>
      </c>
    </row>
    <row r="389">
      <c r="A389" s="3" t="inlineStr">
        <is>
          <t>NPD.CONST.CALL</t>
        </is>
      </c>
      <c r="B389" s="3" t="inlineStr">
        <is>
          <t>Issue in SafeRTOS Kernel code, can't be modified</t>
        </is>
      </c>
      <c r="C389" s="3" t="inlineStr">
        <is>
          <t>/data/adasuser_bangvideoapps02/pdk_jenkin_build/pdk_jenkin_kw_build/workarea/pdk/packages/ti/osal/src/safertos/SemaphoreP_SafeRTOS.c</t>
        </is>
      </c>
      <c r="D389" s="3" t="n">
        <v>2816991</v>
      </c>
      <c r="E389" s="3" t="n">
        <v>205</v>
      </c>
      <c r="F389" s="3" t="inlineStr">
        <is>
          <t>Constant NULL may be dereferenced by passing argument 2 to function 'xQueueReceiveKrnl' at line 205.</t>
        </is>
      </c>
      <c r="G389" s="3" t="inlineStr">
        <is>
          <t>SemaphoreP_constructBinary</t>
        </is>
      </c>
      <c r="H389" s="3" t="inlineStr">
        <is>
          <t>unowned</t>
        </is>
      </c>
      <c r="I389" s="3" t="inlineStr">
        <is>
          <t>Critical</t>
        </is>
      </c>
      <c r="J389" s="3" t="n">
        <v>1</v>
      </c>
      <c r="K389" s="3" t="inlineStr">
        <is>
          <t>Existing</t>
        </is>
      </c>
      <c r="L389" s="3" t="inlineStr">
        <is>
          <t>Ignore</t>
        </is>
      </c>
      <c r="M389" s="3" t="inlineStr">
        <is>
          <t>C and C++</t>
        </is>
      </c>
      <c r="N389" s="3">
        <f>HYPERLINK("https://klocwork.india.ti.com:443/review/insight-review.html#issuedetails_goto:problemid=2816991,project=EP_PDK_K3,searchquery=taxonomy:'C and C++' build:PDK_KW_BUILD_Feb_19_2023_10_00_AM grouping:off severity:'MISRA Mandatory','MISRA Required','MISRA Advisory',Critical,Error","KW Issue Link")</f>
        <v/>
      </c>
      <c r="O389" s="3" t="inlineStr">
        <is>
          <t>*default*, OSAL_LIB</t>
        </is>
      </c>
    </row>
    <row r="390">
      <c r="A390" s="3" t="inlineStr">
        <is>
          <t>NPD.CONST.CALL</t>
        </is>
      </c>
      <c r="B390" s="3" t="inlineStr">
        <is>
          <t>Issue in SafeRTOS Kernel code, can't be modified</t>
        </is>
      </c>
      <c r="C390" s="3" t="inlineStr">
        <is>
          <t>/data/adasuser_bangvideoapps02/pdk_jenkin_build/pdk_jenkin_kw_build/workarea/pdk/packages/ti/osal/src/safertos/SemaphoreP_SafeRTOS.c</t>
        </is>
      </c>
      <c r="D390" s="3" t="n">
        <v>2816992</v>
      </c>
      <c r="E390" s="3" t="n">
        <v>300</v>
      </c>
      <c r="F390" s="3" t="inlineStr">
        <is>
          <t>Constant NULL may be dereferenced by passing argument 2 to function 'xQueueReceiveFromISRKrnl' at line 300.</t>
        </is>
      </c>
      <c r="G390" s="3" t="inlineStr">
        <is>
          <t>SemaphoreP_pend</t>
        </is>
      </c>
      <c r="H390" s="3" t="inlineStr">
        <is>
          <t>unowned</t>
        </is>
      </c>
      <c r="I390" s="3" t="inlineStr">
        <is>
          <t>Critical</t>
        </is>
      </c>
      <c r="J390" s="3" t="n">
        <v>1</v>
      </c>
      <c r="K390" s="3" t="inlineStr">
        <is>
          <t>Existing</t>
        </is>
      </c>
      <c r="L390" s="3" t="inlineStr">
        <is>
          <t>Ignore</t>
        </is>
      </c>
      <c r="M390" s="3" t="inlineStr">
        <is>
          <t>C and C++</t>
        </is>
      </c>
      <c r="N390" s="3">
        <f>HYPERLINK("https://klocwork.india.ti.com:443/review/insight-review.html#issuedetails_goto:problemid=2816992,project=EP_PDK_K3,searchquery=taxonomy:'C and C++' build:PDK_KW_BUILD_Feb_19_2023_10_00_AM grouping:off severity:'MISRA Mandatory','MISRA Required','MISRA Advisory',Critical,Error","KW Issue Link")</f>
        <v/>
      </c>
      <c r="O390" s="3" t="inlineStr">
        <is>
          <t>*default*, OSAL_LIB</t>
        </is>
      </c>
    </row>
    <row r="391">
      <c r="A391" s="3" t="inlineStr">
        <is>
          <t>NPD.CONST.CALL</t>
        </is>
      </c>
      <c r="B391" s="3" t="inlineStr">
        <is>
          <t>Issue in SafeRTOS Kernel code, can't be modified</t>
        </is>
      </c>
      <c r="C391" s="3" t="inlineStr">
        <is>
          <t>/data/adasuser_bangvideoapps02/pdk_jenkin_build/pdk_jenkin_kw_build/workarea/pdk/packages/ti/osal/src/safertos/SemaphoreP_SafeRTOS.c</t>
        </is>
      </c>
      <c r="D391" s="3" t="n">
        <v>2816993</v>
      </c>
      <c r="E391" s="3" t="n">
        <v>307</v>
      </c>
      <c r="F391" s="3" t="inlineStr">
        <is>
          <t>Constant NULL may be dereferenced by passing argument 2 to function 'xQueueReceive' at line 307.</t>
        </is>
      </c>
      <c r="G391" s="3" t="inlineStr">
        <is>
          <t>SemaphoreP_pend</t>
        </is>
      </c>
      <c r="H391" s="3" t="inlineStr">
        <is>
          <t>unowned</t>
        </is>
      </c>
      <c r="I391" s="3" t="inlineStr">
        <is>
          <t>Critical</t>
        </is>
      </c>
      <c r="J391" s="3" t="n">
        <v>1</v>
      </c>
      <c r="K391" s="3" t="inlineStr">
        <is>
          <t>Existing</t>
        </is>
      </c>
      <c r="L391" s="3" t="inlineStr">
        <is>
          <t>Ignore</t>
        </is>
      </c>
      <c r="M391" s="3" t="inlineStr">
        <is>
          <t>C and C++</t>
        </is>
      </c>
      <c r="N391" s="3">
        <f>HYPERLINK("https://klocwork.india.ti.com:443/review/insight-review.html#issuedetails_goto:problemid=2816993,project=EP_PDK_K3,searchquery=taxonomy:'C and C++' build:PDK_KW_BUILD_Feb_19_2023_10_00_AM grouping:off severity:'MISRA Mandatory','MISRA Required','MISRA Advisory',Critical,Error","KW Issue Link")</f>
        <v/>
      </c>
      <c r="O391" s="3" t="inlineStr">
        <is>
          <t>*default*, OSAL_LIB</t>
        </is>
      </c>
    </row>
    <row r="392">
      <c r="A392" s="3" t="inlineStr">
        <is>
          <t>NPD.CONST.CALL</t>
        </is>
      </c>
      <c r="B392" s="3" t="inlineStr">
        <is>
          <t>Issue in SafeRTOS Kernel code, can't be modified</t>
        </is>
      </c>
      <c r="C392" s="3" t="inlineStr">
        <is>
          <t>/data/adasuser_bangvideoapps02/pdk_jenkin_build/pdk_jenkin_kw_build/workarea/pdk/packages/ti/osal/src/safertos/SemaphoreP_SafeRTOS.c</t>
        </is>
      </c>
      <c r="D392" s="3" t="n">
        <v>2816994</v>
      </c>
      <c r="E392" s="3" t="n">
        <v>307</v>
      </c>
      <c r="F392" s="3" t="inlineStr">
        <is>
          <t>Constant NULL may be dereferenced by passing argument 2 to function 'xQueueReceiveKrnl' at line 307.</t>
        </is>
      </c>
      <c r="G392" s="3" t="inlineStr">
        <is>
          <t>SemaphoreP_pend</t>
        </is>
      </c>
      <c r="H392" s="3" t="inlineStr">
        <is>
          <t>unowned</t>
        </is>
      </c>
      <c r="I392" s="3" t="inlineStr">
        <is>
          <t>Critical</t>
        </is>
      </c>
      <c r="J392" s="3" t="n">
        <v>1</v>
      </c>
      <c r="K392" s="3" t="inlineStr">
        <is>
          <t>Existing</t>
        </is>
      </c>
      <c r="L392" s="3" t="inlineStr">
        <is>
          <t>Ignore</t>
        </is>
      </c>
      <c r="M392" s="3" t="inlineStr">
        <is>
          <t>C and C++</t>
        </is>
      </c>
      <c r="N392" s="3">
        <f>HYPERLINK("https://klocwork.india.ti.com:443/review/insight-review.html#issuedetails_goto:problemid=2816994,project=EP_PDK_K3,searchquery=taxonomy:'C and C++' build:PDK_KW_BUILD_Feb_19_2023_10_00_AM grouping:off severity:'MISRA Mandatory','MISRA Required','MISRA Advisory',Critical,Error","KW Issue Link")</f>
        <v/>
      </c>
      <c r="O392" s="3" t="inlineStr">
        <is>
          <t>*default*, OSAL_LIB</t>
        </is>
      </c>
    </row>
    <row r="393">
      <c r="A393" s="3" t="inlineStr">
        <is>
          <t>NPD.CONST.CALL</t>
        </is>
      </c>
      <c r="B393" s="3" t="inlineStr">
        <is>
          <t>Issue in SafeRTOS Kernel code, can't be modified</t>
        </is>
      </c>
      <c r="C393" s="3" t="inlineStr">
        <is>
          <t>/data/adasuser_bangvideoapps02/pdk_jenkin_build/pdk_jenkin_kw_build/workarea/pdk/packages/ti/osal/src/safertos/SemaphoreP_SafeRTOS.c</t>
        </is>
      </c>
      <c r="D393" s="3" t="n">
        <v>2816995</v>
      </c>
      <c r="E393" s="3" t="n">
        <v>312</v>
      </c>
      <c r="F393" s="3" t="inlineStr">
        <is>
          <t>Constant NULL may be dereferenced by passing argument 2 to function 'xQueueReceive' at line 312.</t>
        </is>
      </c>
      <c r="G393" s="3" t="inlineStr">
        <is>
          <t>SemaphoreP_pend</t>
        </is>
      </c>
      <c r="H393" s="3" t="inlineStr">
        <is>
          <t>unowned</t>
        </is>
      </c>
      <c r="I393" s="3" t="inlineStr">
        <is>
          <t>Critical</t>
        </is>
      </c>
      <c r="J393" s="3" t="n">
        <v>1</v>
      </c>
      <c r="K393" s="3" t="inlineStr">
        <is>
          <t>Existing</t>
        </is>
      </c>
      <c r="L393" s="3" t="inlineStr">
        <is>
          <t>Ignore</t>
        </is>
      </c>
      <c r="M393" s="3" t="inlineStr">
        <is>
          <t>C and C++</t>
        </is>
      </c>
      <c r="N393" s="3">
        <f>HYPERLINK("https://klocwork.india.ti.com:443/review/insight-review.html#issuedetails_goto:problemid=2816995,project=EP_PDK_K3,searchquery=taxonomy:'C and C++' build:PDK_KW_BUILD_Feb_19_2023_10_00_AM grouping:off severity:'MISRA Mandatory','MISRA Required','MISRA Advisory',Critical,Error","KW Issue Link")</f>
        <v/>
      </c>
      <c r="O393" s="3" t="inlineStr">
        <is>
          <t>*default*, OSAL_LIB</t>
        </is>
      </c>
    </row>
    <row r="394">
      <c r="A394" s="3" t="inlineStr">
        <is>
          <t>NPD.CONST.CALL</t>
        </is>
      </c>
      <c r="B394" s="3" t="inlineStr">
        <is>
          <t>Issue in SafeRTOS Kernel code, can't be modified</t>
        </is>
      </c>
      <c r="C394" s="3" t="inlineStr">
        <is>
          <t>/data/adasuser_bangvideoapps02/pdk_jenkin_build/pdk_jenkin_kw_build/workarea/pdk/packages/ti/osal/src/safertos/SemaphoreP_SafeRTOS.c</t>
        </is>
      </c>
      <c r="D394" s="3" t="n">
        <v>2816996</v>
      </c>
      <c r="E394" s="3" t="n">
        <v>312</v>
      </c>
      <c r="F394" s="3" t="inlineStr">
        <is>
          <t>Constant NULL may be dereferenced by passing argument 2 to function 'xQueueReceiveKrnl' at line 312.</t>
        </is>
      </c>
      <c r="G394" s="3" t="inlineStr">
        <is>
          <t>SemaphoreP_pend</t>
        </is>
      </c>
      <c r="H394" s="3" t="inlineStr">
        <is>
          <t>unowned</t>
        </is>
      </c>
      <c r="I394" s="3" t="inlineStr">
        <is>
          <t>Critical</t>
        </is>
      </c>
      <c r="J394" s="3" t="n">
        <v>1</v>
      </c>
      <c r="K394" s="3" t="inlineStr">
        <is>
          <t>Existing</t>
        </is>
      </c>
      <c r="L394" s="3" t="inlineStr">
        <is>
          <t>Ignore</t>
        </is>
      </c>
      <c r="M394" s="3" t="inlineStr">
        <is>
          <t>C and C++</t>
        </is>
      </c>
      <c r="N394" s="3">
        <f>HYPERLINK("https://klocwork.india.ti.com:443/review/insight-review.html#issuedetails_goto:problemid=2816996,project=EP_PDK_K3,searchquery=taxonomy:'C and C++' build:PDK_KW_BUILD_Feb_19_2023_10_00_AM grouping:off severity:'MISRA Mandatory','MISRA Required','MISRA Advisory',Critical,Error","KW Issue Link")</f>
        <v/>
      </c>
      <c r="O394" s="3" t="inlineStr">
        <is>
          <t>*default*, OSAL_LIB</t>
        </is>
      </c>
    </row>
    <row r="395">
      <c r="A395" s="3" t="inlineStr">
        <is>
          <t>NPD.CONST.CALL</t>
        </is>
      </c>
      <c r="B395" s="3" t="inlineStr">
        <is>
          <t>Issue in SafeRTOS Kernel code, can't be modified</t>
        </is>
      </c>
      <c r="C395" s="3" t="inlineStr">
        <is>
          <t>/data/adasuser_bangvideoapps02/pdk_jenkin_build/pdk_jenkin_kw_build/workarea/pdk/packages/ti/osal/src/safertos/SemaphoreP_SafeRTOS.c</t>
        </is>
      </c>
      <c r="D395" s="3" t="n">
        <v>2816997</v>
      </c>
      <c r="E395" s="3" t="n">
        <v>338</v>
      </c>
      <c r="F395" s="3" t="inlineStr">
        <is>
          <t>Constant NULL may be dereferenced by passing argument 2 to function 'xQueueSendFromISRKrnl' at line 338.</t>
        </is>
      </c>
      <c r="G395" s="3" t="inlineStr">
        <is>
          <t>SemaphoreP_post</t>
        </is>
      </c>
      <c r="H395" s="3" t="inlineStr">
        <is>
          <t>unowned</t>
        </is>
      </c>
      <c r="I395" s="3" t="inlineStr">
        <is>
          <t>Critical</t>
        </is>
      </c>
      <c r="J395" s="3" t="n">
        <v>1</v>
      </c>
      <c r="K395" s="3" t="inlineStr">
        <is>
          <t>Existing</t>
        </is>
      </c>
      <c r="L395" s="3" t="inlineStr">
        <is>
          <t>Ignore</t>
        </is>
      </c>
      <c r="M395" s="3" t="inlineStr">
        <is>
          <t>C and C++</t>
        </is>
      </c>
      <c r="N395" s="3">
        <f>HYPERLINK("https://klocwork.india.ti.com:443/review/insight-review.html#issuedetails_goto:problemid=2816997,project=EP_PDK_K3,searchquery=taxonomy:'C and C++' build:PDK_KW_BUILD_Feb_19_2023_10_00_AM grouping:off severity:'MISRA Mandatory','MISRA Required','MISRA Advisory',Critical,Error","KW Issue Link")</f>
        <v/>
      </c>
      <c r="O395" s="3" t="inlineStr">
        <is>
          <t>*default*, OSAL_LIB</t>
        </is>
      </c>
    </row>
    <row r="396">
      <c r="A396" s="3" t="inlineStr">
        <is>
          <t>NPD.CONST.CALL</t>
        </is>
      </c>
      <c r="B396" s="3" t="inlineStr">
        <is>
          <t>Issue in SafeRTOS Kernel code, can't be modified</t>
        </is>
      </c>
      <c r="C396" s="3" t="inlineStr">
        <is>
          <t>/data/adasuser_bangvideoapps02/pdk_jenkin_build/pdk_jenkin_kw_build/workarea/pdk/packages/ti/osal/src/safertos/SemaphoreP_SafeRTOS.c</t>
        </is>
      </c>
      <c r="D396" s="3" t="n">
        <v>2816998</v>
      </c>
      <c r="E396" s="3" t="n">
        <v>343</v>
      </c>
      <c r="F396" s="3" t="inlineStr">
        <is>
          <t>Constant NULL may be dereferenced by passing argument 2 to function 'xQueueSend' at line 343.</t>
        </is>
      </c>
      <c r="G396" s="3" t="inlineStr">
        <is>
          <t>SemaphoreP_post</t>
        </is>
      </c>
      <c r="H396" s="3" t="inlineStr">
        <is>
          <t>unowned</t>
        </is>
      </c>
      <c r="I396" s="3" t="inlineStr">
        <is>
          <t>Critical</t>
        </is>
      </c>
      <c r="J396" s="3" t="n">
        <v>1</v>
      </c>
      <c r="K396" s="3" t="inlineStr">
        <is>
          <t>Existing</t>
        </is>
      </c>
      <c r="L396" s="3" t="inlineStr">
        <is>
          <t>Ignore</t>
        </is>
      </c>
      <c r="M396" s="3" t="inlineStr">
        <is>
          <t>C and C++</t>
        </is>
      </c>
      <c r="N396" s="3">
        <f>HYPERLINK("https://klocwork.india.ti.com:443/review/insight-review.html#issuedetails_goto:problemid=2816998,project=EP_PDK_K3,searchquery=taxonomy:'C and C++' build:PDK_KW_BUILD_Feb_19_2023_10_00_AM grouping:off severity:'MISRA Mandatory','MISRA Required','MISRA Advisory',Critical,Error","KW Issue Link")</f>
        <v/>
      </c>
      <c r="O396" s="3" t="inlineStr">
        <is>
          <t>*default*, OSAL_LIB</t>
        </is>
      </c>
    </row>
    <row r="397">
      <c r="A397" s="3" t="inlineStr">
        <is>
          <t>NPD.CONST.CALL</t>
        </is>
      </c>
      <c r="B397" s="3" t="inlineStr">
        <is>
          <t>Issue in SafeRTOS Kernel code, can't be modified</t>
        </is>
      </c>
      <c r="C397" s="3" t="inlineStr">
        <is>
          <t>/data/adasuser_bangvideoapps02/pdk_jenkin_build/pdk_jenkin_kw_build/workarea/pdk/packages/ti/osal/src/safertos/SemaphoreP_SafeRTOS.c</t>
        </is>
      </c>
      <c r="D397" s="3" t="n">
        <v>2816999</v>
      </c>
      <c r="E397" s="3" t="n">
        <v>343</v>
      </c>
      <c r="F397" s="3" t="inlineStr">
        <is>
          <t>Constant NULL may be dereferenced by passing argument 2 to function 'xQueueSendKrnl' at line 343.</t>
        </is>
      </c>
      <c r="G397" s="3" t="inlineStr">
        <is>
          <t>SemaphoreP_post</t>
        </is>
      </c>
      <c r="H397" s="3" t="inlineStr">
        <is>
          <t>unowned</t>
        </is>
      </c>
      <c r="I397" s="3" t="inlineStr">
        <is>
          <t>Critical</t>
        </is>
      </c>
      <c r="J397" s="3" t="n">
        <v>1</v>
      </c>
      <c r="K397" s="3" t="inlineStr">
        <is>
          <t>Existing</t>
        </is>
      </c>
      <c r="L397" s="3" t="inlineStr">
        <is>
          <t>Ignore</t>
        </is>
      </c>
      <c r="M397" s="3" t="inlineStr">
        <is>
          <t>C and C++</t>
        </is>
      </c>
      <c r="N397" s="3">
        <f>HYPERLINK("https://klocwork.india.ti.com:443/review/insight-review.html#issuedetails_goto:problemid=2816999,project=EP_PDK_K3,searchquery=taxonomy:'C and C++' build:PDK_KW_BUILD_Feb_19_2023_10_00_AM grouping:off severity:'MISRA Mandatory','MISRA Required','MISRA Advisory',Critical,Error","KW Issue Link")</f>
        <v/>
      </c>
      <c r="O397" s="3" t="inlineStr">
        <is>
          <t>*default*, OSAL_LIB</t>
        </is>
      </c>
    </row>
    <row r="398">
      <c r="A398" s="3" t="inlineStr">
        <is>
          <t>NPD.CONST.CALL</t>
        </is>
      </c>
      <c r="B398" s="3" t="inlineStr">
        <is>
          <t>Issue in SafeRTOS Kernel code, can't be modified</t>
        </is>
      </c>
      <c r="C398" s="3" t="inlineStr">
        <is>
          <t>/data/adasuser_bangvideoapps02/pdk_jenkin_build/pdk_jenkin_kw_build/workarea/pdk/packages/ti/osal/src/safertos/SemaphoreP_SafeRTOS.c</t>
        </is>
      </c>
      <c r="D398" s="3" t="n">
        <v>2817000</v>
      </c>
      <c r="E398" s="3" t="n">
        <v>394</v>
      </c>
      <c r="F398" s="3" t="inlineStr">
        <is>
          <t>Constant NULL may be dereferenced by passing argument 2 to function 'xQueueReceive' at line 394.</t>
        </is>
      </c>
      <c r="G398" s="3" t="inlineStr">
        <is>
          <t>SemaphoreP_reset</t>
        </is>
      </c>
      <c r="H398" s="3" t="inlineStr">
        <is>
          <t>unowned</t>
        </is>
      </c>
      <c r="I398" s="3" t="inlineStr">
        <is>
          <t>Critical</t>
        </is>
      </c>
      <c r="J398" s="3" t="n">
        <v>1</v>
      </c>
      <c r="K398" s="3" t="inlineStr">
        <is>
          <t>Existing</t>
        </is>
      </c>
      <c r="L398" s="3" t="inlineStr">
        <is>
          <t>Ignore</t>
        </is>
      </c>
      <c r="M398" s="3" t="inlineStr">
        <is>
          <t>C and C++</t>
        </is>
      </c>
      <c r="N398" s="3">
        <f>HYPERLINK("https://klocwork.india.ti.com:443/review/insight-review.html#issuedetails_goto:problemid=2817000,project=EP_PDK_K3,searchquery=taxonomy:'C and C++' build:PDK_KW_BUILD_Feb_19_2023_10_00_AM grouping:off severity:'MISRA Mandatory','MISRA Required','MISRA Advisory',Critical,Error","KW Issue Link")</f>
        <v/>
      </c>
      <c r="O398" s="3" t="inlineStr">
        <is>
          <t>*default*, OSAL_LIB</t>
        </is>
      </c>
    </row>
    <row r="399">
      <c r="A399" s="3" t="inlineStr">
        <is>
          <t>NPD.CONST.CALL</t>
        </is>
      </c>
      <c r="B399" s="3" t="inlineStr">
        <is>
          <t>Issue in SafeRTOS Kernel code, can't be modified</t>
        </is>
      </c>
      <c r="C399" s="3" t="inlineStr">
        <is>
          <t>/data/adasuser_bangvideoapps02/pdk_jenkin_build/pdk_jenkin_kw_build/workarea/pdk/packages/ti/osal/src/safertos/SemaphoreP_SafeRTOS.c</t>
        </is>
      </c>
      <c r="D399" s="3" t="n">
        <v>2817001</v>
      </c>
      <c r="E399" s="3" t="n">
        <v>394</v>
      </c>
      <c r="F399" s="3" t="inlineStr">
        <is>
          <t>Constant NULL may be dereferenced by passing argument 2 to function 'xQueueReceiveKrnl' at line 394.</t>
        </is>
      </c>
      <c r="G399" s="3" t="inlineStr">
        <is>
          <t>SemaphoreP_reset</t>
        </is>
      </c>
      <c r="H399" s="3" t="inlineStr">
        <is>
          <t>unowned</t>
        </is>
      </c>
      <c r="I399" s="3" t="inlineStr">
        <is>
          <t>Critical</t>
        </is>
      </c>
      <c r="J399" s="3" t="n">
        <v>1</v>
      </c>
      <c r="K399" s="3" t="inlineStr">
        <is>
          <t>Existing</t>
        </is>
      </c>
      <c r="L399" s="3" t="inlineStr">
        <is>
          <t>Ignore</t>
        </is>
      </c>
      <c r="M399" s="3" t="inlineStr">
        <is>
          <t>C and C++</t>
        </is>
      </c>
      <c r="N399" s="3">
        <f>HYPERLINK("https://klocwork.india.ti.com:443/review/insight-review.html#issuedetails_goto:problemid=2817001,project=EP_PDK_K3,searchquery=taxonomy:'C and C++' build:PDK_KW_BUILD_Feb_19_2023_10_00_AM grouping:off severity:'MISRA Mandatory','MISRA Required','MISRA Advisory',Critical,Error","KW Issue Link")</f>
        <v/>
      </c>
      <c r="O399" s="3" t="inlineStr">
        <is>
          <t>*default*, OSAL_LIB</t>
        </is>
      </c>
    </row>
    <row r="400">
      <c r="A400" s="3" t="inlineStr">
        <is>
          <t>INFINITE_LOOP.LOCAL</t>
        </is>
      </c>
      <c r="B400" s="3" t="inlineStr"/>
      <c r="C400" s="3" t="inlineStr">
        <is>
          <t>/data/adasuser_bangvideoapps02/pdk_jenkin_build/pdk_jenkin_kw_build/workarea/safertos_j721e_c66_009-002-201-005-219-002/source_code_and_projects/SafeRTOS/kernel/task.c</t>
        </is>
      </c>
      <c r="D400" s="3" t="n">
        <v>2817149</v>
      </c>
      <c r="E400" s="3" t="n">
        <v>1351</v>
      </c>
      <c r="F400" s="3" t="inlineStr">
        <is>
          <t>Infinite loop</t>
        </is>
      </c>
      <c r="G400" s="3" t="inlineStr">
        <is>
          <t>vIdleTask</t>
        </is>
      </c>
      <c r="H400" s="3" t="inlineStr">
        <is>
          <t>unowned</t>
        </is>
      </c>
      <c r="I400" s="3" t="inlineStr">
        <is>
          <t>Error</t>
        </is>
      </c>
      <c r="J400" s="3" t="n">
        <v>2</v>
      </c>
      <c r="K400" s="3" t="inlineStr">
        <is>
          <t>Existing</t>
        </is>
      </c>
      <c r="L400" s="3" t="inlineStr">
        <is>
          <t>Analyze</t>
        </is>
      </c>
      <c r="M400" s="3" t="inlineStr">
        <is>
          <t>C and C++</t>
        </is>
      </c>
      <c r="N400" s="3">
        <f>HYPERLINK("https://klocwork.india.ti.com:443/review/insight-review.html#issuedetails_goto:problemid=2817149,project=EP_PDK_K3,searchquery=taxonomy:'C and C++' build:PDK_KW_BUILD_Feb_19_2023_10_00_AM grouping:off severity:'MISRA Mandatory','MISRA Required','MISRA Advisory',Critical,Error","KW Issue Link")</f>
        <v/>
      </c>
      <c r="O400" s="3" t="inlineStr">
        <is>
          <t>*default*</t>
        </is>
      </c>
    </row>
    <row r="401">
      <c r="A401" s="3" t="inlineStr">
        <is>
          <t>INFINITE_LOOP.LOCAL</t>
        </is>
      </c>
      <c r="B401" s="3" t="inlineStr"/>
      <c r="C401" s="3" t="inlineStr">
        <is>
          <t>/data/adasuser_bangvideoapps02/pdk_jenkin_build/pdk_jenkin_kw_build/workarea/safertos_j721e_c7x_009-004-230-005-219-001/source_code_and_projects/SafeRTOS/kernel/task.c</t>
        </is>
      </c>
      <c r="D401" s="3" t="n">
        <v>2817270</v>
      </c>
      <c r="E401" s="3" t="n">
        <v>1380</v>
      </c>
      <c r="F401" s="3" t="inlineStr">
        <is>
          <t>Infinite loop</t>
        </is>
      </c>
      <c r="G401" s="3" t="inlineStr">
        <is>
          <t>vIdleTask</t>
        </is>
      </c>
      <c r="H401" s="3" t="inlineStr">
        <is>
          <t>unowned</t>
        </is>
      </c>
      <c r="I401" s="3" t="inlineStr">
        <is>
          <t>Error</t>
        </is>
      </c>
      <c r="J401" s="3" t="n">
        <v>2</v>
      </c>
      <c r="K401" s="3" t="inlineStr">
        <is>
          <t>Existing</t>
        </is>
      </c>
      <c r="L401" s="3" t="inlineStr">
        <is>
          <t>Analyze</t>
        </is>
      </c>
      <c r="M401" s="3" t="inlineStr">
        <is>
          <t>C and C++</t>
        </is>
      </c>
      <c r="N401" s="3">
        <f>HYPERLINK("https://klocwork.india.ti.com:443/review/insight-review.html#issuedetails_goto:problemid=2817270,project=EP_PDK_K3,searchquery=taxonomy:'C and C++' build:PDK_KW_BUILD_Feb_19_2023_10_00_AM grouping:off severity:'MISRA Mandatory','MISRA Required','MISRA Advisory',Critical,Error","KW Issue Link")</f>
        <v/>
      </c>
      <c r="O401" s="3" t="inlineStr">
        <is>
          <t>*default*</t>
        </is>
      </c>
    </row>
    <row r="402">
      <c r="A402" s="3" t="inlineStr">
        <is>
          <t>INFINITE_LOOP.LOCAL</t>
        </is>
      </c>
      <c r="B402" s="3" t="inlineStr"/>
      <c r="C402" s="3" t="inlineStr">
        <is>
          <t>/data/adasuser_bangvideoapps02/pdk_jenkin_build/pdk_jenkin_kw_build/workarea/safertos_j721e_c66_009-002-201-005-219-002/source_code_and_projects/SafeRTOS/kernel/timers.c</t>
        </is>
      </c>
      <c r="D402" s="3" t="n">
        <v>2817359</v>
      </c>
      <c r="E402" s="3" t="n">
        <v>809</v>
      </c>
      <c r="F402" s="3" t="inlineStr">
        <is>
          <t>Infinite loop</t>
        </is>
      </c>
      <c r="G402" s="3" t="inlineStr">
        <is>
          <t>prvTimerTask</t>
        </is>
      </c>
      <c r="H402" s="3" t="inlineStr">
        <is>
          <t>unowned</t>
        </is>
      </c>
      <c r="I402" s="3" t="inlineStr">
        <is>
          <t>Error</t>
        </is>
      </c>
      <c r="J402" s="3" t="n">
        <v>2</v>
      </c>
      <c r="K402" s="3" t="inlineStr">
        <is>
          <t>Existing</t>
        </is>
      </c>
      <c r="L402" s="3" t="inlineStr">
        <is>
          <t>Analyze</t>
        </is>
      </c>
      <c r="M402" s="3" t="inlineStr">
        <is>
          <t>C and C++</t>
        </is>
      </c>
      <c r="N402" s="3">
        <f>HYPERLINK("https://klocwork.india.ti.com:443/review/insight-review.html#issuedetails_goto:problemid=2817359,project=EP_PDK_K3,searchquery=taxonomy:'C and C++' build:PDK_KW_BUILD_Feb_19_2023_10_00_AM grouping:off severity:'MISRA Mandatory','MISRA Required','MISRA Advisory',Critical,Error","KW Issue Link")</f>
        <v/>
      </c>
      <c r="O402" s="3" t="inlineStr">
        <is>
          <t>*default*</t>
        </is>
      </c>
    </row>
    <row r="403">
      <c r="A403" s="3" t="inlineStr">
        <is>
          <t>INFINITE_LOOP.LOCAL</t>
        </is>
      </c>
      <c r="B403" s="3" t="inlineStr"/>
      <c r="C403" s="3" t="inlineStr">
        <is>
          <t>/data/adasuser_bangvideoapps02/pdk_jenkin_build/pdk_jenkin_kw_build/workarea/safertos_j721e_c7x_009-004-230-005-219-001/source_code_and_projects/SafeRTOS/kernel/timers.c</t>
        </is>
      </c>
      <c r="D403" s="3" t="n">
        <v>2817412</v>
      </c>
      <c r="E403" s="3" t="n">
        <v>809</v>
      </c>
      <c r="F403" s="3" t="inlineStr">
        <is>
          <t>Infinite loop</t>
        </is>
      </c>
      <c r="G403" s="3" t="inlineStr">
        <is>
          <t>prvTimerTask</t>
        </is>
      </c>
      <c r="H403" s="3" t="inlineStr">
        <is>
          <t>unowned</t>
        </is>
      </c>
      <c r="I403" s="3" t="inlineStr">
        <is>
          <t>Error</t>
        </is>
      </c>
      <c r="J403" s="3" t="n">
        <v>2</v>
      </c>
      <c r="K403" s="3" t="inlineStr">
        <is>
          <t>Existing</t>
        </is>
      </c>
      <c r="L403" s="3" t="inlineStr">
        <is>
          <t>Analyze</t>
        </is>
      </c>
      <c r="M403" s="3" t="inlineStr">
        <is>
          <t>C and C++</t>
        </is>
      </c>
      <c r="N403" s="3">
        <f>HYPERLINK("https://klocwork.india.ti.com:443/review/insight-review.html#issuedetails_goto:problemid=2817412,project=EP_PDK_K3,searchquery=taxonomy:'C and C++' build:PDK_KW_BUILD_Feb_19_2023_10_00_AM grouping:off severity:'MISRA Mandatory','MISRA Required','MISRA Advisory',Critical,Error","KW Issue Link")</f>
        <v/>
      </c>
      <c r="O403" s="3" t="inlineStr">
        <is>
          <t>*default*</t>
        </is>
      </c>
    </row>
    <row r="404">
      <c r="A404" s="3" t="inlineStr">
        <is>
          <t>ABV.GENERAL</t>
        </is>
      </c>
      <c r="B404" s="3" t="inlineStr">
        <is>
          <t>tool issue - klocwork doesn't understand assert. Proper DebugP_assert is added to catch this case.</t>
        </is>
      </c>
      <c r="C404" s="3" t="inlineStr">
        <is>
          <t>/data/adasuser_bangvideoapps02/pdk_jenkin_build/pdk_jenkin_kw_build/workarea/pdk/packages/ti/osal/src/safertos/SafeRTOS_config_c66.c</t>
        </is>
      </c>
      <c r="D404" s="3" t="n">
        <v>2817926</v>
      </c>
      <c r="E404" s="3" t="n">
        <v>215</v>
      </c>
      <c r="F404" s="3" t="inlineStr">
        <is>
          <t>Array 'axIntDispatchTable' of size 5 may use index value(s) 5</t>
        </is>
      </c>
      <c r="G404" s="3" t="inlineStr">
        <is>
          <t>vApplicationInterruptHandlerHook</t>
        </is>
      </c>
      <c r="H404" s="3" t="inlineStr">
        <is>
          <t>unowned</t>
        </is>
      </c>
      <c r="I404" s="3" t="inlineStr">
        <is>
          <t>Critical</t>
        </is>
      </c>
      <c r="J404" s="3" t="n">
        <v>1</v>
      </c>
      <c r="K404" s="3" t="inlineStr">
        <is>
          <t>Existing</t>
        </is>
      </c>
      <c r="L404" s="3" t="inlineStr">
        <is>
          <t>Ignore</t>
        </is>
      </c>
      <c r="M404" s="3" t="inlineStr">
        <is>
          <t>C and C++</t>
        </is>
      </c>
      <c r="N404" s="3">
        <f>HYPERLINK("https://klocwork.india.ti.com:443/review/insight-review.html#issuedetails_goto:problemid=2817926,project=EP_PDK_K3,searchquery=taxonomy:'C and C++' build:PDK_KW_BUILD_Feb_19_2023_10_00_AM grouping:off severity:'MISRA Mandatory','MISRA Required','MISRA Advisory',Critical,Error","KW Issue Link")</f>
        <v/>
      </c>
      <c r="O404" s="3" t="inlineStr">
        <is>
          <t>*default*, OSAL_LIB</t>
        </is>
      </c>
    </row>
    <row r="405">
      <c r="A405" s="3" t="inlineStr">
        <is>
          <t>UNINIT.STACK.MUST</t>
        </is>
      </c>
      <c r="B405" s="3" t="inlineStr"/>
      <c r="C405" s="3" t="inlineStr">
        <is>
          <t>/data/adasuser_bangvideoapps02/pdk_jenkin_build/pdk_jenkin_kw_build/workarea/pdk/packages/ti/drv/gpio/soc/j721e/GPIO_soc.c</t>
        </is>
      </c>
      <c r="D405" s="3" t="n">
        <v>2822008</v>
      </c>
      <c r="E405" s="3" t="n">
        <v>724</v>
      </c>
      <c r="F405" s="3" t="inlineStr">
        <is>
          <t>'info.grpId' is used uninitialized in this function.</t>
        </is>
      </c>
      <c r="G405" s="3" t="inlineStr">
        <is>
          <t>GPIO_socGetCoreSciId</t>
        </is>
      </c>
      <c r="H405" s="3" t="inlineStr">
        <is>
          <t>unowned</t>
        </is>
      </c>
      <c r="I405" s="3" t="inlineStr">
        <is>
          <t>Critical</t>
        </is>
      </c>
      <c r="J405" s="3" t="n">
        <v>1</v>
      </c>
      <c r="K405" s="3" t="inlineStr">
        <is>
          <t>Existing</t>
        </is>
      </c>
      <c r="L405" s="3" t="inlineStr">
        <is>
          <t>Not a Problem</t>
        </is>
      </c>
      <c r="M405" s="3" t="inlineStr">
        <is>
          <t>C and C++</t>
        </is>
      </c>
      <c r="N405" s="3">
        <f>HYPERLINK("https://klocwork.india.ti.com:443/review/insight-review.html#issuedetails_goto:problemid=2822008,project=EP_PDK_K3,searchquery=taxonomy:'C and C++' build:PDK_KW_BUILD_Feb_19_2023_10_00_AM grouping:off severity:'MISRA Mandatory','MISRA Required','MISRA Advisory',Critical,Error","KW Issue Link")</f>
        <v/>
      </c>
      <c r="O405" s="3" t="inlineStr">
        <is>
          <t>*default*, GPIO_LIB</t>
        </is>
      </c>
    </row>
    <row r="406">
      <c r="A406" s="3" t="inlineStr">
        <is>
          <t>UNINIT.STACK.MUST</t>
        </is>
      </c>
      <c r="B406" s="3" t="inlineStr"/>
      <c r="C406" s="3" t="inlineStr">
        <is>
          <t>/data/adasuser_bangvideoapps02/pdk_jenkin_build/pdk_jenkin_kw_build/workarea/pdk/packages/ti/drv/gpio/soc/j721e/GPIO_soc.c</t>
        </is>
      </c>
      <c r="D406" s="3" t="n">
        <v>2822009</v>
      </c>
      <c r="E406" s="3" t="n">
        <v>727</v>
      </c>
      <c r="F406" s="3" t="inlineStr">
        <is>
          <t>'info.cpuID' is used uninitialized in this function.</t>
        </is>
      </c>
      <c r="G406" s="3" t="inlineStr">
        <is>
          <t>GPIO_socGetCoreSciId</t>
        </is>
      </c>
      <c r="H406" s="3" t="inlineStr">
        <is>
          <t>unowned</t>
        </is>
      </c>
      <c r="I406" s="3" t="inlineStr">
        <is>
          <t>Critical</t>
        </is>
      </c>
      <c r="J406" s="3" t="n">
        <v>1</v>
      </c>
      <c r="K406" s="3" t="inlineStr">
        <is>
          <t>Existing</t>
        </is>
      </c>
      <c r="L406" s="3" t="inlineStr">
        <is>
          <t>Not a Problem</t>
        </is>
      </c>
      <c r="M406" s="3" t="inlineStr">
        <is>
          <t>C and C++</t>
        </is>
      </c>
      <c r="N406" s="3">
        <f>HYPERLINK("https://klocwork.india.ti.com:443/review/insight-review.html#issuedetails_goto:problemid=2822009,project=EP_PDK_K3,searchquery=taxonomy:'C and C++' build:PDK_KW_BUILD_Feb_19_2023_10_00_AM grouping:off severity:'MISRA Mandatory','MISRA Required','MISRA Advisory',Critical,Error","KW Issue Link")</f>
        <v/>
      </c>
      <c r="O406" s="3" t="inlineStr">
        <is>
          <t>*default*, GPIO_LIB</t>
        </is>
      </c>
    </row>
    <row r="407">
      <c r="A407" s="3" t="inlineStr">
        <is>
          <t>UNINIT.STACK.MUST</t>
        </is>
      </c>
      <c r="B407" s="3" t="inlineStr"/>
      <c r="C407" s="3" t="inlineStr">
        <is>
          <t>/data/adasuser_bangvideoapps02/pdk_jenkin_build/pdk_jenkin_kw_build/workarea/pdk/packages/ti/drv/gpio/soc/j721e/GPIO_soc.c</t>
        </is>
      </c>
      <c r="D407" s="3" t="n">
        <v>2822010</v>
      </c>
      <c r="E407" s="3" t="n">
        <v>734</v>
      </c>
      <c r="F407" s="3" t="inlineStr">
        <is>
          <t>'info.cpuID' is used uninitialized in this function.</t>
        </is>
      </c>
      <c r="G407" s="3" t="inlineStr">
        <is>
          <t>GPIO_socGetCoreSciId</t>
        </is>
      </c>
      <c r="H407" s="3" t="inlineStr">
        <is>
          <t>unowned</t>
        </is>
      </c>
      <c r="I407" s="3" t="inlineStr">
        <is>
          <t>Critical</t>
        </is>
      </c>
      <c r="J407" s="3" t="n">
        <v>1</v>
      </c>
      <c r="K407" s="3" t="inlineStr">
        <is>
          <t>Existing</t>
        </is>
      </c>
      <c r="L407" s="3" t="inlineStr">
        <is>
          <t>Not a Problem</t>
        </is>
      </c>
      <c r="M407" s="3" t="inlineStr">
        <is>
          <t>C and C++</t>
        </is>
      </c>
      <c r="N407" s="3">
        <f>HYPERLINK("https://klocwork.india.ti.com:443/review/insight-review.html#issuedetails_goto:problemid=2822010,project=EP_PDK_K3,searchquery=taxonomy:'C and C++' build:PDK_KW_BUILD_Feb_19_2023_10_00_AM grouping:off severity:'MISRA Mandatory','MISRA Required','MISRA Advisory',Critical,Error","KW Issue Link")</f>
        <v/>
      </c>
      <c r="O407" s="3" t="inlineStr">
        <is>
          <t>*default*, GPIO_LIB</t>
        </is>
      </c>
    </row>
    <row r="408">
      <c r="A408" s="3" t="inlineStr">
        <is>
          <t>UNINIT.STACK.MUST</t>
        </is>
      </c>
      <c r="B408" s="3" t="inlineStr"/>
      <c r="C408" s="3" t="inlineStr">
        <is>
          <t>/data/adasuser_bangvideoapps02/pdk_jenkin_build/pdk_jenkin_kw_build/workarea/pdk/packages/ti/drv/gpio/soc/j721e/GPIO_soc.c</t>
        </is>
      </c>
      <c r="D408" s="3" t="n">
        <v>2822011</v>
      </c>
      <c r="E408" s="3" t="n">
        <v>741</v>
      </c>
      <c r="F408" s="3" t="inlineStr">
        <is>
          <t>'info.cpuID' is used uninitialized in this function.</t>
        </is>
      </c>
      <c r="G408" s="3" t="inlineStr">
        <is>
          <t>GPIO_socGetCoreSciId</t>
        </is>
      </c>
      <c r="H408" s="3" t="inlineStr">
        <is>
          <t>unowned</t>
        </is>
      </c>
      <c r="I408" s="3" t="inlineStr">
        <is>
          <t>Critical</t>
        </is>
      </c>
      <c r="J408" s="3" t="n">
        <v>1</v>
      </c>
      <c r="K408" s="3" t="inlineStr">
        <is>
          <t>Existing</t>
        </is>
      </c>
      <c r="L408" s="3" t="inlineStr">
        <is>
          <t>Not a Problem</t>
        </is>
      </c>
      <c r="M408" s="3" t="inlineStr">
        <is>
          <t>C and C++</t>
        </is>
      </c>
      <c r="N408" s="3">
        <f>HYPERLINK("https://klocwork.india.ti.com:443/review/insight-review.html#issuedetails_goto:problemid=2822011,project=EP_PDK_K3,searchquery=taxonomy:'C and C++' build:PDK_KW_BUILD_Feb_19_2023_10_00_AM grouping:off severity:'MISRA Mandatory','MISRA Required','MISRA Advisory',Critical,Error","KW Issue Link")</f>
        <v/>
      </c>
      <c r="O408" s="3" t="inlineStr">
        <is>
          <t>*default*, GPIO_LIB</t>
        </is>
      </c>
    </row>
    <row r="409">
      <c r="A409" s="3" t="inlineStr">
        <is>
          <t>UNINIT.STACK.MUST</t>
        </is>
      </c>
      <c r="B409" s="3" t="inlineStr"/>
      <c r="C409" s="3" t="inlineStr">
        <is>
          <t>/data/adasuser_bangvideoapps02/pdk_jenkin_build/pdk_jenkin_kw_build/workarea/pdk/packages/ti/drv/gpio/soc/j7200/GPIO_soc.c</t>
        </is>
      </c>
      <c r="D409" s="3" t="n">
        <v>2822029</v>
      </c>
      <c r="E409" s="3" t="n">
        <v>544</v>
      </c>
      <c r="F409" s="3" t="inlineStr">
        <is>
          <t>'info.grpId' is used uninitialized in this function.</t>
        </is>
      </c>
      <c r="G409" s="3" t="inlineStr">
        <is>
          <t>GPIO_socGetCoreSciId</t>
        </is>
      </c>
      <c r="H409" s="3" t="inlineStr">
        <is>
          <t>unowned</t>
        </is>
      </c>
      <c r="I409" s="3" t="inlineStr">
        <is>
          <t>Critical</t>
        </is>
      </c>
      <c r="J409" s="3" t="n">
        <v>1</v>
      </c>
      <c r="K409" s="3" t="inlineStr">
        <is>
          <t>Existing</t>
        </is>
      </c>
      <c r="L409" s="3" t="inlineStr">
        <is>
          <t>Not a Problem</t>
        </is>
      </c>
      <c r="M409" s="3" t="inlineStr">
        <is>
          <t>C and C++</t>
        </is>
      </c>
      <c r="N409" s="3">
        <f>HYPERLINK("https://klocwork.india.ti.com:443/review/insight-review.html#issuedetails_goto:problemid=2822029,project=EP_PDK_K3,searchquery=taxonomy:'C and C++' build:PDK_KW_BUILD_Feb_19_2023_10_00_AM grouping:off severity:'MISRA Mandatory','MISRA Required','MISRA Advisory',Critical,Error","KW Issue Link")</f>
        <v/>
      </c>
      <c r="O409" s="3" t="inlineStr">
        <is>
          <t>*default*, GPIO_LIB</t>
        </is>
      </c>
    </row>
    <row r="410">
      <c r="A410" s="3" t="inlineStr">
        <is>
          <t>UNINIT.STACK.MUST</t>
        </is>
      </c>
      <c r="B410" s="3" t="inlineStr"/>
      <c r="C410" s="3" t="inlineStr">
        <is>
          <t>/data/adasuser_bangvideoapps02/pdk_jenkin_build/pdk_jenkin_kw_build/workarea/pdk/packages/ti/drv/gpio/soc/j7200/GPIO_soc.c</t>
        </is>
      </c>
      <c r="D410" s="3" t="n">
        <v>2822030</v>
      </c>
      <c r="E410" s="3" t="n">
        <v>547</v>
      </c>
      <c r="F410" s="3" t="inlineStr">
        <is>
          <t>'info.cpuID' is used uninitialized in this function.</t>
        </is>
      </c>
      <c r="G410" s="3" t="inlineStr">
        <is>
          <t>GPIO_socGetCoreSciId</t>
        </is>
      </c>
      <c r="H410" s="3" t="inlineStr">
        <is>
          <t>unowned</t>
        </is>
      </c>
      <c r="I410" s="3" t="inlineStr">
        <is>
          <t>Critical</t>
        </is>
      </c>
      <c r="J410" s="3" t="n">
        <v>1</v>
      </c>
      <c r="K410" s="3" t="inlineStr">
        <is>
          <t>Existing</t>
        </is>
      </c>
      <c r="L410" s="3" t="inlineStr">
        <is>
          <t>Not a Problem</t>
        </is>
      </c>
      <c r="M410" s="3" t="inlineStr">
        <is>
          <t>C and C++</t>
        </is>
      </c>
      <c r="N410" s="3">
        <f>HYPERLINK("https://klocwork.india.ti.com:443/review/insight-review.html#issuedetails_goto:problemid=2822030,project=EP_PDK_K3,searchquery=taxonomy:'C and C++' build:PDK_KW_BUILD_Feb_19_2023_10_00_AM grouping:off severity:'MISRA Mandatory','MISRA Required','MISRA Advisory',Critical,Error","KW Issue Link")</f>
        <v/>
      </c>
      <c r="O410" s="3" t="inlineStr">
        <is>
          <t>*default*, GPIO_LIB</t>
        </is>
      </c>
    </row>
    <row r="411">
      <c r="A411" s="3" t="inlineStr">
        <is>
          <t>UNINIT.STACK.MUST</t>
        </is>
      </c>
      <c r="B411" s="3" t="inlineStr"/>
      <c r="C411" s="3" t="inlineStr">
        <is>
          <t>/data/adasuser_bangvideoapps02/pdk_jenkin_build/pdk_jenkin_kw_build/workarea/pdk/packages/ti/drv/gpio/soc/j7200/GPIO_soc.c</t>
        </is>
      </c>
      <c r="D411" s="3" t="n">
        <v>2822031</v>
      </c>
      <c r="E411" s="3" t="n">
        <v>554</v>
      </c>
      <c r="F411" s="3" t="inlineStr">
        <is>
          <t>'info.cpuID' is used uninitialized in this function.</t>
        </is>
      </c>
      <c r="G411" s="3" t="inlineStr">
        <is>
          <t>GPIO_socGetCoreSciId</t>
        </is>
      </c>
      <c r="H411" s="3" t="inlineStr">
        <is>
          <t>unowned</t>
        </is>
      </c>
      <c r="I411" s="3" t="inlineStr">
        <is>
          <t>Critical</t>
        </is>
      </c>
      <c r="J411" s="3" t="n">
        <v>1</v>
      </c>
      <c r="K411" s="3" t="inlineStr">
        <is>
          <t>Existing</t>
        </is>
      </c>
      <c r="L411" s="3" t="inlineStr">
        <is>
          <t>Not a Problem</t>
        </is>
      </c>
      <c r="M411" s="3" t="inlineStr">
        <is>
          <t>C and C++</t>
        </is>
      </c>
      <c r="N411" s="3">
        <f>HYPERLINK("https://klocwork.india.ti.com:443/review/insight-review.html#issuedetails_goto:problemid=2822031,project=EP_PDK_K3,searchquery=taxonomy:'C and C++' build:PDK_KW_BUILD_Feb_19_2023_10_00_AM grouping:off severity:'MISRA Mandatory','MISRA Required','MISRA Advisory',Critical,Error","KW Issue Link")</f>
        <v/>
      </c>
      <c r="O411" s="3" t="inlineStr">
        <is>
          <t>*default*, GPIO_LIB</t>
        </is>
      </c>
    </row>
    <row r="412">
      <c r="A412" s="3" t="inlineStr">
        <is>
          <t>NPD.FUNC.MUST</t>
        </is>
      </c>
      <c r="B412" s="3" t="inlineStr"/>
      <c r="C412" s="3" t="inlineStr">
        <is>
          <t>/data/adasuser_bangvideoapps02/pdk_jenkin_build/pdk_jenkin_kw_build/workarea/pdk/packages/ti/drv/udma/src/udma_rm.c</t>
        </is>
      </c>
      <c r="D412" s="3" t="n">
        <v>2846466</v>
      </c>
      <c r="E412" s="3" t="n">
        <v>2252</v>
      </c>
      <c r="F412" s="3" t="inlineStr">
        <is>
          <t>Pointer 'resp' returned from call to function 'Udma_rmGetLocalBoardCfgResp' at line 2247 may be NULL and will be dereferenced at line 2252.</t>
        </is>
      </c>
      <c r="G412" s="3" t="inlineStr">
        <is>
          <t>UdmaRmInitPrms_init</t>
        </is>
      </c>
      <c r="H412" s="3" t="inlineStr">
        <is>
          <t>unowned</t>
        </is>
      </c>
      <c r="I412" s="3" t="inlineStr">
        <is>
          <t>Critical</t>
        </is>
      </c>
      <c r="J412" s="3" t="n">
        <v>1</v>
      </c>
      <c r="K412" s="3" t="inlineStr">
        <is>
          <t>Existing</t>
        </is>
      </c>
      <c r="L412" s="3" t="inlineStr">
        <is>
          <t>Analyze</t>
        </is>
      </c>
      <c r="M412" s="3" t="inlineStr">
        <is>
          <t>C and C++</t>
        </is>
      </c>
      <c r="N412" s="3">
        <f>HYPERLINK("https://klocwork.india.ti.com:443/review/insight-review.html#issuedetails_goto:problemid=2846466,project=EP_PDK_K3,searchquery=taxonomy:'C and C++' build:PDK_KW_BUILD_Feb_19_2023_10_00_AM grouping:off severity:'MISRA Mandatory','MISRA Required','MISRA Advisory',Critical,Error","KW Issue Link")</f>
        <v/>
      </c>
      <c r="O412" s="3" t="inlineStr">
        <is>
          <t>*default*, UDMA_LIB</t>
        </is>
      </c>
    </row>
    <row r="413">
      <c r="A413" s="3" t="inlineStr">
        <is>
          <t>ABV.GENERAL</t>
        </is>
      </c>
      <c r="B413" s="3" t="inlineStr">
        <is>
          <t>Permitted by deviation: PSDKRA_SA_DR_001</t>
        </is>
      </c>
      <c r="C413" s="3" t="inlineStr">
        <is>
          <t>/data/adasuser_bangvideoapps02/pdk_jenkin_build/pdk_jenkin_kw_build/workarea/pdk/packages/ti/drv/vhwa/src/drv/vhwa_m2mLdcApi.c</t>
        </is>
      </c>
      <c r="D413" s="3" t="n">
        <v>2846510</v>
      </c>
      <c r="E413" s="3" t="n">
        <v>1608</v>
      </c>
      <c r="F413" s="3" t="inlineStr">
        <is>
          <t>Array 'chPrms' of size 4 may use index value(s) 5</t>
        </is>
      </c>
      <c r="G413" s="3" t="inlineStr">
        <is>
          <t>vhwaM2mLdcInitChParamsFromLdcConfig</t>
        </is>
      </c>
      <c r="H413" s="3" t="inlineStr">
        <is>
          <t>unowned</t>
        </is>
      </c>
      <c r="I413" s="3" t="inlineStr">
        <is>
          <t>Critical</t>
        </is>
      </c>
      <c r="J413" s="3" t="n">
        <v>1</v>
      </c>
      <c r="K413" s="3" t="inlineStr">
        <is>
          <t>Existing</t>
        </is>
      </c>
      <c r="L413" s="3" t="inlineStr">
        <is>
          <t>Ignore</t>
        </is>
      </c>
      <c r="M413" s="3" t="inlineStr">
        <is>
          <t>C and C++</t>
        </is>
      </c>
      <c r="N413" s="3">
        <f>HYPERLINK("https://klocwork.india.ti.com:443/review/insight-review.html#issuedetails_goto:problemid=2846510,project=EP_PDK_K3,searchquery=taxonomy:'C and C++' build:PDK_KW_BUILD_Feb_19_2023_10_00_AM grouping:off severity:'MISRA Mandatory','MISRA Required','MISRA Advisory',Critical,Error","KW Issue Link")</f>
        <v/>
      </c>
      <c r="O413" s="3" t="inlineStr">
        <is>
          <t>*default*, VHWA_LIB</t>
        </is>
      </c>
    </row>
    <row r="414">
      <c r="A414" s="3" t="inlineStr">
        <is>
          <t>ABV.GENERAL</t>
        </is>
      </c>
      <c r="B414" s="3" t="inlineStr">
        <is>
          <t>Permitted by deviation: PSDKRA_SA_DR_001</t>
        </is>
      </c>
      <c r="C414" s="3" t="inlineStr">
        <is>
          <t>/data/adasuser_bangvideoapps02/pdk_jenkin_build/pdk_jenkin_kw_build/workarea/pdk/packages/ti/drv/vhwa/src/drv/vhwa_m2mLdcApi.c</t>
        </is>
      </c>
      <c r="D414" s="3" t="n">
        <v>2846511</v>
      </c>
      <c r="E414" s="3" t="n">
        <v>1639</v>
      </c>
      <c r="F414" s="3" t="inlineStr">
        <is>
          <t>Array 'chPrms' of size 4 may use index value(s) 5</t>
        </is>
      </c>
      <c r="G414" s="3" t="inlineStr">
        <is>
          <t>vhwaM2mLdcInitChParamsFromLdcConfig</t>
        </is>
      </c>
      <c r="H414" s="3" t="inlineStr">
        <is>
          <t>unowned</t>
        </is>
      </c>
      <c r="I414" s="3" t="inlineStr">
        <is>
          <t>Critical</t>
        </is>
      </c>
      <c r="J414" s="3" t="n">
        <v>1</v>
      </c>
      <c r="K414" s="3" t="inlineStr">
        <is>
          <t>Existing</t>
        </is>
      </c>
      <c r="L414" s="3" t="inlineStr">
        <is>
          <t>Ignore</t>
        </is>
      </c>
      <c r="M414" s="3" t="inlineStr">
        <is>
          <t>C and C++</t>
        </is>
      </c>
      <c r="N414" s="3">
        <f>HYPERLINK("https://klocwork.india.ti.com:443/review/insight-review.html#issuedetails_goto:problemid=2846511,project=EP_PDK_K3,searchquery=taxonomy:'C and C++' build:PDK_KW_BUILD_Feb_19_2023_10_00_AM grouping:off severity:'MISRA Mandatory','MISRA Required','MISRA Advisory',Critical,Error","KW Issue Link")</f>
        <v/>
      </c>
      <c r="O414" s="3" t="inlineStr">
        <is>
          <t>*default*, VHWA_LIB</t>
        </is>
      </c>
    </row>
    <row r="415">
      <c r="A415" s="3" t="inlineStr">
        <is>
          <t>NPD.CHECK.MUST</t>
        </is>
      </c>
      <c r="B415" s="3" t="inlineStr"/>
      <c r="C415" s="3" t="inlineStr">
        <is>
          <t>/data/adasuser_bangvideoapps02/pdk_jenkin_build/pdk_jenkin_kw_build/workarea/pdk/packages/ti/drv/vhwa/src/drv/vhwa_m2mMscUdma.c</t>
        </is>
      </c>
      <c r="D415" s="3" t="n">
        <v>2846542</v>
      </c>
      <c r="E415" s="3" t="n">
        <v>509</v>
      </c>
      <c r="F415" s="3" t="inlineStr">
        <is>
          <t>Pointer 'hObj' checked for NULL at line 503 will be dereferenced at line 509.</t>
        </is>
      </c>
      <c r="G415" s="3" t="inlineStr">
        <is>
          <t>Vhwa_mscM2mSubmitRing</t>
        </is>
      </c>
      <c r="H415" s="3" t="inlineStr">
        <is>
          <t>unowned</t>
        </is>
      </c>
      <c r="I415" s="3" t="inlineStr">
        <is>
          <t>Critical</t>
        </is>
      </c>
      <c r="J415" s="3" t="n">
        <v>1</v>
      </c>
      <c r="K415" s="3" t="inlineStr">
        <is>
          <t>Existing</t>
        </is>
      </c>
      <c r="L415" s="3" t="inlineStr">
        <is>
          <t>Analyze</t>
        </is>
      </c>
      <c r="M415" s="3" t="inlineStr">
        <is>
          <t>C and C++</t>
        </is>
      </c>
      <c r="N415" s="3">
        <f>HYPERLINK("https://klocwork.india.ti.com:443/review/insight-review.html#issuedetails_goto:problemid=2846542,project=EP_PDK_K3,searchquery=taxonomy:'C and C++' build:PDK_KW_BUILD_Feb_19_2023_10_00_AM grouping:off severity:'MISRA Mandatory','MISRA Required','MISRA Advisory',Critical,Error","KW Issue Link")</f>
        <v/>
      </c>
      <c r="O415" s="3" t="inlineStr">
        <is>
          <t>*default*, VHWA_LIB</t>
        </is>
      </c>
    </row>
    <row r="416">
      <c r="A416" s="3" t="inlineStr">
        <is>
          <t>NPD.GEN.MIGHT</t>
        </is>
      </c>
      <c r="B416" s="3" t="inlineStr"/>
      <c r="C416" s="3" t="inlineStr">
        <is>
          <t>/data/adasuser_bangvideoapps02/pdk_jenkin_build/pdk_jenkin_kw_build/workarea/pdk/packages/ti/drv/vhwa/src/drv/vhwa_m2mVissPriv.c</t>
        </is>
      </c>
      <c r="D416" s="3" t="n">
        <v>2846906</v>
      </c>
      <c r="E416" s="3" t="n">
        <v>1137</v>
      </c>
      <c r="F416" s="3" t="inlineStr">
        <is>
          <t>Null pointer 'chPrmsLm' that comes from line 1089 may be dereferenced at line 1137.</t>
        </is>
      </c>
      <c r="G416" s="3" t="inlineStr">
        <is>
          <t>vhwaM2mVissInitOutChPrmsForYuv420</t>
        </is>
      </c>
      <c r="H416" s="3" t="inlineStr">
        <is>
          <t>unowned</t>
        </is>
      </c>
      <c r="I416" s="3" t="inlineStr">
        <is>
          <t>Critical</t>
        </is>
      </c>
      <c r="J416" s="3" t="n">
        <v>1</v>
      </c>
      <c r="K416" s="3" t="inlineStr">
        <is>
          <t>Existing</t>
        </is>
      </c>
      <c r="L416" s="3" t="inlineStr">
        <is>
          <t>Analyze</t>
        </is>
      </c>
      <c r="M416" s="3" t="inlineStr">
        <is>
          <t>C and C++</t>
        </is>
      </c>
      <c r="N416" s="3">
        <f>HYPERLINK("https://klocwork.india.ti.com:443/review/insight-review.html#issuedetails_goto:problemid=2846906,project=EP_PDK_K3,searchquery=taxonomy:'C and C++' build:PDK_KW_BUILD_Feb_19_2023_10_00_AM grouping:off severity:'MISRA Mandatory','MISRA Required','MISRA Advisory',Critical,Error","KW Issue Link")</f>
        <v/>
      </c>
      <c r="O416" s="3" t="inlineStr">
        <is>
          <t>*default*, VHWA_LIB</t>
        </is>
      </c>
    </row>
    <row r="417">
      <c r="A417" s="3" t="inlineStr">
        <is>
          <t>NPD.GEN.MIGHT</t>
        </is>
      </c>
      <c r="B417" s="3" t="inlineStr"/>
      <c r="C417" s="3" t="inlineStr">
        <is>
          <t>/data/adasuser_bangvideoapps02/pdk_jenkin_build/pdk_jenkin_kw_build/workarea/pdk/packages/ti/drv/vhwa/src/drv/vhwa_m2mVissPriv.c</t>
        </is>
      </c>
      <c r="D417" s="3" t="n">
        <v>2846907</v>
      </c>
      <c r="E417" s="3" t="n">
        <v>1138</v>
      </c>
      <c r="F417" s="3" t="inlineStr">
        <is>
          <t>Null pointer 'chPrmsCh' that comes from line 1090 may be dereferenced at line 1138.</t>
        </is>
      </c>
      <c r="G417" s="3" t="inlineStr">
        <is>
          <t>vhwaM2mVissInitOutChPrmsForYuv420</t>
        </is>
      </c>
      <c r="H417" s="3" t="inlineStr">
        <is>
          <t>unowned</t>
        </is>
      </c>
      <c r="I417" s="3" t="inlineStr">
        <is>
          <t>Critical</t>
        </is>
      </c>
      <c r="J417" s="3" t="n">
        <v>1</v>
      </c>
      <c r="K417" s="3" t="inlineStr">
        <is>
          <t>Existing</t>
        </is>
      </c>
      <c r="L417" s="3" t="inlineStr">
        <is>
          <t>Analyze</t>
        </is>
      </c>
      <c r="M417" s="3" t="inlineStr">
        <is>
          <t>C and C++</t>
        </is>
      </c>
      <c r="N417" s="3">
        <f>HYPERLINK("https://klocwork.india.ti.com:443/review/insight-review.html#issuedetails_goto:problemid=2846907,project=EP_PDK_K3,searchquery=taxonomy:'C and C++' build:PDK_KW_BUILD_Feb_19_2023_10_00_AM grouping:off severity:'MISRA Mandatory','MISRA Required','MISRA Advisory',Critical,Error","KW Issue Link")</f>
        <v/>
      </c>
      <c r="O417" s="3" t="inlineStr">
        <is>
          <t>*default*, VHWA_LIB</t>
        </is>
      </c>
    </row>
    <row r="418">
      <c r="A418" s="3" t="inlineStr">
        <is>
          <t>NPD.GEN.MIGHT</t>
        </is>
      </c>
      <c r="B418" s="3" t="inlineStr"/>
      <c r="C418" s="3" t="inlineStr">
        <is>
          <t>/data/adasuser_bangvideoapps02/pdk_jenkin_build/pdk_jenkin_kw_build/workarea/pdk/packages/ti/drv/vhwa/src/drv/vhwa_m2mVissPriv.c</t>
        </is>
      </c>
      <c r="D418" s="3" t="n">
        <v>2846908</v>
      </c>
      <c r="E418" s="3" t="n">
        <v>1145</v>
      </c>
      <c r="F418" s="3" t="inlineStr">
        <is>
          <t>Null pointer 'chPrmsLm' that comes from line 1089 may be dereferenced at line 1145.</t>
        </is>
      </c>
      <c r="G418" s="3" t="inlineStr">
        <is>
          <t>vhwaM2mVissInitOutChPrmsForYuv420</t>
        </is>
      </c>
      <c r="H418" s="3" t="inlineStr">
        <is>
          <t>unowned</t>
        </is>
      </c>
      <c r="I418" s="3" t="inlineStr">
        <is>
          <t>Critical</t>
        </is>
      </c>
      <c r="J418" s="3" t="n">
        <v>1</v>
      </c>
      <c r="K418" s="3" t="inlineStr">
        <is>
          <t>Existing</t>
        </is>
      </c>
      <c r="L418" s="3" t="inlineStr">
        <is>
          <t>Analyze</t>
        </is>
      </c>
      <c r="M418" s="3" t="inlineStr">
        <is>
          <t>C and C++</t>
        </is>
      </c>
      <c r="N418" s="3">
        <f>HYPERLINK("https://klocwork.india.ti.com:443/review/insight-review.html#issuedetails_goto:problemid=2846908,project=EP_PDK_K3,searchquery=taxonomy:'C and C++' build:PDK_KW_BUILD_Feb_19_2023_10_00_AM grouping:off severity:'MISRA Mandatory','MISRA Required','MISRA Advisory',Critical,Error","KW Issue Link")</f>
        <v/>
      </c>
      <c r="O418" s="3" t="inlineStr">
        <is>
          <t>*default*, VHWA_LIB</t>
        </is>
      </c>
    </row>
    <row r="419">
      <c r="A419" s="3" t="inlineStr">
        <is>
          <t>NPD.GEN.MIGHT</t>
        </is>
      </c>
      <c r="B419" s="3" t="inlineStr"/>
      <c r="C419" s="3" t="inlineStr">
        <is>
          <t>/data/adasuser_bangvideoapps02/pdk_jenkin_build/pdk_jenkin_kw_build/workarea/pdk/packages/ti/drv/vhwa/src/drv/vhwa_m2mVissPriv.c</t>
        </is>
      </c>
      <c r="D419" s="3" t="n">
        <v>2846909</v>
      </c>
      <c r="E419" s="3" t="n">
        <v>1146</v>
      </c>
      <c r="F419" s="3" t="inlineStr">
        <is>
          <t>Null pointer 'chPrmsCh' that comes from line 1090 may be dereferenced at line 1146.</t>
        </is>
      </c>
      <c r="G419" s="3" t="inlineStr">
        <is>
          <t>vhwaM2mVissInitOutChPrmsForYuv420</t>
        </is>
      </c>
      <c r="H419" s="3" t="inlineStr">
        <is>
          <t>unowned</t>
        </is>
      </c>
      <c r="I419" s="3" t="inlineStr">
        <is>
          <t>Critical</t>
        </is>
      </c>
      <c r="J419" s="3" t="n">
        <v>1</v>
      </c>
      <c r="K419" s="3" t="inlineStr">
        <is>
          <t>Existing</t>
        </is>
      </c>
      <c r="L419" s="3" t="inlineStr">
        <is>
          <t>Analyze</t>
        </is>
      </c>
      <c r="M419" s="3" t="inlineStr">
        <is>
          <t>C and C++</t>
        </is>
      </c>
      <c r="N419" s="3">
        <f>HYPERLINK("https://klocwork.india.ti.com:443/review/insight-review.html#issuedetails_goto:problemid=2846909,project=EP_PDK_K3,searchquery=taxonomy:'C and C++' build:PDK_KW_BUILD_Feb_19_2023_10_00_AM grouping:off severity:'MISRA Mandatory','MISRA Required','MISRA Advisory',Critical,Error","KW Issue Link")</f>
        <v/>
      </c>
      <c r="O419" s="3" t="inlineStr">
        <is>
          <t>*default*, VHWA_LIB</t>
        </is>
      </c>
    </row>
    <row r="420">
      <c r="A420" s="3" t="inlineStr">
        <is>
          <t>NPD.GEN.MIGHT</t>
        </is>
      </c>
      <c r="B420" s="3" t="inlineStr"/>
      <c r="C420" s="3" t="inlineStr">
        <is>
          <t>/data/adasuser_bangvideoapps02/pdk_jenkin_build/pdk_jenkin_kw_build/workarea/pdk/packages/ti/drv/vhwa/src/drv/vhwa_m2mVissPriv.c</t>
        </is>
      </c>
      <c r="D420" s="3" t="n">
        <v>2846910</v>
      </c>
      <c r="E420" s="3" t="n">
        <v>1633</v>
      </c>
      <c r="F420" s="3" t="inlineStr">
        <is>
          <t>Null pointer 'chPrmsCh' that comes from line 1458 may be dereferenced at line 1633.</t>
        </is>
      </c>
      <c r="G420" s="3" t="inlineStr">
        <is>
          <t>vhwaM2mVissInitOutChPrmsForYuv422Sp</t>
        </is>
      </c>
      <c r="H420" s="3" t="inlineStr">
        <is>
          <t>unowned</t>
        </is>
      </c>
      <c r="I420" s="3" t="inlineStr">
        <is>
          <t>Critical</t>
        </is>
      </c>
      <c r="J420" s="3" t="n">
        <v>1</v>
      </c>
      <c r="K420" s="3" t="inlineStr">
        <is>
          <t>Existing</t>
        </is>
      </c>
      <c r="L420" s="3" t="inlineStr">
        <is>
          <t>Analyze</t>
        </is>
      </c>
      <c r="M420" s="3" t="inlineStr">
        <is>
          <t>C and C++</t>
        </is>
      </c>
      <c r="N420" s="3">
        <f>HYPERLINK("https://klocwork.india.ti.com:443/review/insight-review.html#issuedetails_goto:problemid=2846910,project=EP_PDK_K3,searchquery=taxonomy:'C and C++' build:PDK_KW_BUILD_Feb_19_2023_10_00_AM grouping:off severity:'MISRA Mandatory','MISRA Required','MISRA Advisory',Critical,Error","KW Issue Link")</f>
        <v/>
      </c>
      <c r="O420" s="3" t="inlineStr">
        <is>
          <t>*default*, VHWA_LIB</t>
        </is>
      </c>
    </row>
    <row r="421">
      <c r="A421" s="3" t="inlineStr">
        <is>
          <t>ABV.GENERAL</t>
        </is>
      </c>
      <c r="B421" s="3" t="inlineStr">
        <is>
          <t>Permitted by deviation: PSDKRA_SA_DR_001</t>
        </is>
      </c>
      <c r="C421" s="3" t="inlineStr">
        <is>
          <t>/data/adasuser_bangvideoapps02/pdk_jenkin_build/pdk_jenkin_kw_build/workarea/pdk/packages/ti/drv/vhwa/src/drv/vhwa_m2mVissUdma.c</t>
        </is>
      </c>
      <c r="D421" s="3" t="n">
        <v>2846937</v>
      </c>
      <c r="E421" s="3" t="n">
        <v>738</v>
      </c>
      <c r="F421" s="3" t="inlineStr">
        <is>
          <t>Array 'instObj-&gt;configTxTrMem' of size 23552 may use index value(s) 23552..4294970239</t>
        </is>
      </c>
      <c r="G421" s="3" t="inlineStr">
        <is>
          <t>Vhwa_m2mVissAllocConfigUdmaMem</t>
        </is>
      </c>
      <c r="H421" s="3" t="inlineStr">
        <is>
          <t>unowned</t>
        </is>
      </c>
      <c r="I421" s="3" t="inlineStr">
        <is>
          <t>Critical</t>
        </is>
      </c>
      <c r="J421" s="3" t="n">
        <v>1</v>
      </c>
      <c r="K421" s="3" t="inlineStr">
        <is>
          <t>Existing</t>
        </is>
      </c>
      <c r="L421" s="3" t="inlineStr">
        <is>
          <t>Ignore</t>
        </is>
      </c>
      <c r="M421" s="3" t="inlineStr">
        <is>
          <t>C and C++</t>
        </is>
      </c>
      <c r="N421" s="3">
        <f>HYPERLINK("https://klocwork.india.ti.com:443/review/insight-review.html#issuedetails_goto:problemid=2846937,project=EP_PDK_K3,searchquery=taxonomy:'C and C++' build:PDK_KW_BUILD_Feb_19_2023_10_00_AM grouping:off severity:'MISRA Mandatory','MISRA Required','MISRA Advisory',Critical,Error","KW Issue Link")</f>
        <v/>
      </c>
      <c r="O421" s="3" t="inlineStr">
        <is>
          <t>*default*, VHWA_LIB</t>
        </is>
      </c>
    </row>
    <row r="422">
      <c r="A422" s="3" t="inlineStr">
        <is>
          <t>INFINITE_LOOP.LOCAL</t>
        </is>
      </c>
      <c r="B422" s="3" t="inlineStr"/>
      <c r="C422" s="3" t="inlineStr">
        <is>
          <t>/data/adasuser_bangvideoapps02/pdk_jenkin_build/pdk_jenkin_kw_build/workarea/pdk/packages/ti/csl/arch/c66x/src/interrupt.c</t>
        </is>
      </c>
      <c r="D422" s="3" t="n">
        <v>2868985</v>
      </c>
      <c r="E422" s="3" t="n">
        <v>721</v>
      </c>
      <c r="F422" s="3" t="inlineStr">
        <is>
          <t>Infinite loop</t>
        </is>
      </c>
      <c r="G422" s="3" t="inlineStr">
        <is>
          <t>NmiHandler</t>
        </is>
      </c>
      <c r="H422" s="3" t="inlineStr">
        <is>
          <t>unowned</t>
        </is>
      </c>
      <c r="I422" s="3" t="inlineStr">
        <is>
          <t>Error</t>
        </is>
      </c>
      <c r="J422" s="3" t="n">
        <v>2</v>
      </c>
      <c r="K422" s="3" t="inlineStr">
        <is>
          <t>Existing</t>
        </is>
      </c>
      <c r="L422" s="3" t="inlineStr">
        <is>
          <t>Analyze</t>
        </is>
      </c>
      <c r="M422" s="3" t="inlineStr">
        <is>
          <t>C and C++</t>
        </is>
      </c>
      <c r="N422" s="3">
        <f>HYPERLINK("https://klocwork.india.ti.com:443/review/insight-review.html#issuedetails_goto:problemid=2868985,project=EP_PDK_K3,searchquery=taxonomy:'C and C++' build:PDK_KW_BUILD_Feb_19_2023_10_00_AM grouping:off severity:'MISRA Mandatory','MISRA Required','MISRA Advisory',Critical,Error","KW Issue Link")</f>
        <v/>
      </c>
      <c r="O422" s="3" t="inlineStr">
        <is>
          <t>*default*, CSL_ARCH_LIB</t>
        </is>
      </c>
    </row>
    <row r="423">
      <c r="A423" s="3" t="inlineStr">
        <is>
          <t>NPD.FUNC.MUST</t>
        </is>
      </c>
      <c r="B423" s="3" t="inlineStr">
        <is>
          <t>The case when 'pbuf_link' is already checked in Lwip2Enet_assert(pbuf_link != NULL); in the preceding line.</t>
        </is>
      </c>
      <c r="C423" s="3" t="inlineStr">
        <is>
          <t>/data/adasuser_bangvideoapps02/pdk_jenkin_build/pdk_jenkin_kw_build/workarea/pdk/packages/ti/drv/enet/lwipif/src/lwip2lwipif.c</t>
        </is>
      </c>
      <c r="D423" s="3" t="n">
        <v>2869443</v>
      </c>
      <c r="E423" s="3" t="n">
        <v>392</v>
      </c>
      <c r="F423" s="3" t="inlineStr">
        <is>
          <t>Pointer 'pbuf_link' returned from call to function 'pbuf_alloc' at line 387 may be NULL and will be dereferenced at line 392.</t>
        </is>
      </c>
      <c r="G423" s="3" t="inlineStr">
        <is>
          <t>LWIPIF_LWIP_input</t>
        </is>
      </c>
      <c r="H423" s="3" t="inlineStr">
        <is>
          <t>unowned</t>
        </is>
      </c>
      <c r="I423" s="3" t="inlineStr">
        <is>
          <t>Critical</t>
        </is>
      </c>
      <c r="J423" s="3" t="n">
        <v>1</v>
      </c>
      <c r="K423" s="3" t="inlineStr">
        <is>
          <t>Existing</t>
        </is>
      </c>
      <c r="L423" s="3" t="inlineStr">
        <is>
          <t>Not a Problem</t>
        </is>
      </c>
      <c r="M423" s="3" t="inlineStr">
        <is>
          <t>C and C++</t>
        </is>
      </c>
      <c r="N423" s="3">
        <f>HYPERLINK("https://klocwork.india.ti.com:443/review/insight-review.html#issuedetails_goto:problemid=2869443,project=EP_PDK_K3,searchquery=taxonomy:'C and C++' build:PDK_KW_BUILD_Feb_19_2023_10_00_AM grouping:off severity:'MISRA Mandatory','MISRA Required','MISRA Advisory',Critical,Error","KW Issue Link")</f>
        <v/>
      </c>
      <c r="O423" s="3" t="inlineStr">
        <is>
          <t>*default*, ENET_LIB</t>
        </is>
      </c>
    </row>
    <row r="424">
      <c r="A424" s="3" t="inlineStr">
        <is>
          <t>ABV.GENERAL</t>
        </is>
      </c>
      <c r="B424" s="3" t="inlineStr">
        <is>
          <t>Permitted by deviation: PSDKRA_SA_DR_001</t>
        </is>
      </c>
      <c r="C424" s="3" t="inlineStr">
        <is>
          <t>/data/adasuser_bangvideoapps02/pdk_jenkin_build/pdk_jenkin_kw_build/workarea/pdk/packages/ti/drv/vhwa/soc/V1/csl_lse.c</t>
        </is>
      </c>
      <c r="D424" s="3" t="n">
        <v>2871676</v>
      </c>
      <c r="E424" s="3" t="n">
        <v>497</v>
      </c>
      <c r="F424" s="3" t="inlineStr">
        <is>
          <t>Array 'SRC0_CFG1' of size 1 may use index value(s) 1..8</t>
        </is>
      </c>
      <c r="G424" s="3" t="inlineStr">
        <is>
          <t>LseConfigInBuff</t>
        </is>
      </c>
      <c r="H424" s="3" t="inlineStr">
        <is>
          <t>unowned</t>
        </is>
      </c>
      <c r="I424" s="3" t="inlineStr">
        <is>
          <t>Critical</t>
        </is>
      </c>
      <c r="J424" s="3" t="n">
        <v>1</v>
      </c>
      <c r="K424" s="3" t="inlineStr">
        <is>
          <t>Existing</t>
        </is>
      </c>
      <c r="L424" s="3" t="inlineStr">
        <is>
          <t>Ignore</t>
        </is>
      </c>
      <c r="M424" s="3" t="inlineStr">
        <is>
          <t>C and C++</t>
        </is>
      </c>
      <c r="N424" s="3">
        <f>HYPERLINK("https://klocwork.india.ti.com:443/review/insight-review.html#issuedetails_goto:problemid=2871676,project=EP_PDK_K3,searchquery=taxonomy:'C and C++' build:PDK_KW_BUILD_Feb_19_2023_10_00_AM grouping:off severity:'MISRA Mandatory','MISRA Required','MISRA Advisory',Critical,Error","KW Issue Link")</f>
        <v/>
      </c>
      <c r="O424" s="3" t="inlineStr">
        <is>
          <t>*default*, VHWA_LIB</t>
        </is>
      </c>
    </row>
    <row r="425">
      <c r="A425" s="3" t="inlineStr">
        <is>
          <t>ABV.GENERAL</t>
        </is>
      </c>
      <c r="B425" s="3" t="inlineStr">
        <is>
          <t>Permitted by deviation: PSDKRA_SA_DR_001</t>
        </is>
      </c>
      <c r="C425" s="3" t="inlineStr">
        <is>
          <t>/data/adasuser_bangvideoapps02/pdk_jenkin_build/pdk_jenkin_kw_build/workarea/pdk/packages/ti/drv/vhwa/soc/V1/csl_lse.c</t>
        </is>
      </c>
      <c r="D425" s="3" t="n">
        <v>2871677</v>
      </c>
      <c r="E425" s="3" t="n">
        <v>500</v>
      </c>
      <c r="F425" s="3" t="inlineStr">
        <is>
          <t>Array 'SRC0_FRAME_SIZE1' of size 1 may use index value(s) 1..8</t>
        </is>
      </c>
      <c r="G425" s="3" t="inlineStr">
        <is>
          <t>LseConfigInBuff</t>
        </is>
      </c>
      <c r="H425" s="3" t="inlineStr">
        <is>
          <t>unowned</t>
        </is>
      </c>
      <c r="I425" s="3" t="inlineStr">
        <is>
          <t>Critical</t>
        </is>
      </c>
      <c r="J425" s="3" t="n">
        <v>1</v>
      </c>
      <c r="K425" s="3" t="inlineStr">
        <is>
          <t>Existing</t>
        </is>
      </c>
      <c r="L425" s="3" t="inlineStr">
        <is>
          <t>Ignore</t>
        </is>
      </c>
      <c r="M425" s="3" t="inlineStr">
        <is>
          <t>C and C++</t>
        </is>
      </c>
      <c r="N425" s="3">
        <f>HYPERLINK("https://klocwork.india.ti.com:443/review/insight-review.html#issuedetails_goto:problemid=2871677,project=EP_PDK_K3,searchquery=taxonomy:'C and C++' build:PDK_KW_BUILD_Feb_19_2023_10_00_AM grouping:off severity:'MISRA Mandatory','MISRA Required','MISRA Advisory',Critical,Error","KW Issue Link")</f>
        <v/>
      </c>
      <c r="O425" s="3" t="inlineStr">
        <is>
          <t>*default*, VHWA_LIB</t>
        </is>
      </c>
    </row>
    <row r="426">
      <c r="A426" s="3" t="inlineStr">
        <is>
          <t>ABV.GENERAL</t>
        </is>
      </c>
      <c r="B426" s="3" t="inlineStr">
        <is>
          <t>Permitted by deviation: PSDKRA_SA_DR_001</t>
        </is>
      </c>
      <c r="C426" s="3" t="inlineStr">
        <is>
          <t>/data/adasuser_bangvideoapps02/pdk_jenkin_build/pdk_jenkin_kw_build/workarea/pdk/packages/ti/drv/vhwa/soc/V1/csl_lse.c</t>
        </is>
      </c>
      <c r="D426" s="3" t="n">
        <v>2871678</v>
      </c>
      <c r="E426" s="3" t="n">
        <v>507</v>
      </c>
      <c r="F426" s="3" t="inlineStr">
        <is>
          <t>Array 'SRC1_CFG1' of size 1 may use index value(s) 1..8</t>
        </is>
      </c>
      <c r="G426" s="3" t="inlineStr">
        <is>
          <t>LseConfigInBuff</t>
        </is>
      </c>
      <c r="H426" s="3" t="inlineStr">
        <is>
          <t>unowned</t>
        </is>
      </c>
      <c r="I426" s="3" t="inlineStr">
        <is>
          <t>Critical</t>
        </is>
      </c>
      <c r="J426" s="3" t="n">
        <v>1</v>
      </c>
      <c r="K426" s="3" t="inlineStr">
        <is>
          <t>Existing</t>
        </is>
      </c>
      <c r="L426" s="3" t="inlineStr">
        <is>
          <t>Ignore</t>
        </is>
      </c>
      <c r="M426" s="3" t="inlineStr">
        <is>
          <t>C and C++</t>
        </is>
      </c>
      <c r="N426" s="3">
        <f>HYPERLINK("https://klocwork.india.ti.com:443/review/insight-review.html#issuedetails_goto:problemid=2871678,project=EP_PDK_K3,searchquery=taxonomy:'C and C++' build:PDK_KW_BUILD_Feb_19_2023_10_00_AM grouping:off severity:'MISRA Mandatory','MISRA Required','MISRA Advisory',Critical,Error","KW Issue Link")</f>
        <v/>
      </c>
      <c r="O426" s="3" t="inlineStr">
        <is>
          <t>*default*, VHWA_LIB</t>
        </is>
      </c>
    </row>
    <row r="427">
      <c r="A427" s="3" t="inlineStr">
        <is>
          <t>ABV.GENERAL</t>
        </is>
      </c>
      <c r="B427" s="3" t="inlineStr">
        <is>
          <t>Permitted by deviation: PSDKRA_SA_DR_001</t>
        </is>
      </c>
      <c r="C427" s="3" t="inlineStr">
        <is>
          <t>/data/adasuser_bangvideoapps02/pdk_jenkin_build/pdk_jenkin_kw_build/workarea/pdk/packages/ti/drv/vhwa/soc/V1/csl_lse.c</t>
        </is>
      </c>
      <c r="D427" s="3" t="n">
        <v>2871679</v>
      </c>
      <c r="E427" s="3" t="n">
        <v>510</v>
      </c>
      <c r="F427" s="3" t="inlineStr">
        <is>
          <t>Array 'SRC1_FRAME_SIZE1' of size 1 may use index value(s) 1..8</t>
        </is>
      </c>
      <c r="G427" s="3" t="inlineStr">
        <is>
          <t>LseConfigInBuff</t>
        </is>
      </c>
      <c r="H427" s="3" t="inlineStr">
        <is>
          <t>unowned</t>
        </is>
      </c>
      <c r="I427" s="3" t="inlineStr">
        <is>
          <t>Critical</t>
        </is>
      </c>
      <c r="J427" s="3" t="n">
        <v>1</v>
      </c>
      <c r="K427" s="3" t="inlineStr">
        <is>
          <t>Existing</t>
        </is>
      </c>
      <c r="L427" s="3" t="inlineStr">
        <is>
          <t>Ignore</t>
        </is>
      </c>
      <c r="M427" s="3" t="inlineStr">
        <is>
          <t>C and C++</t>
        </is>
      </c>
      <c r="N427" s="3">
        <f>HYPERLINK("https://klocwork.india.ti.com:443/review/insight-review.html#issuedetails_goto:problemid=2871679,project=EP_PDK_K3,searchquery=taxonomy:'C and C++' build:PDK_KW_BUILD_Feb_19_2023_10_00_AM grouping:off severity:'MISRA Mandatory','MISRA Required','MISRA Advisory',Critical,Error","KW Issue Link")</f>
        <v/>
      </c>
      <c r="O427" s="3" t="inlineStr">
        <is>
          <t>*default*, VHWA_LIB</t>
        </is>
      </c>
    </row>
    <row r="428">
      <c r="A428" s="3" t="inlineStr">
        <is>
          <t>ABV.GENERAL</t>
        </is>
      </c>
      <c r="B428" s="3" t="inlineStr">
        <is>
          <t>Permitted by deviation: PSDKRA_SA_DR_001</t>
        </is>
      </c>
      <c r="C428" s="3" t="inlineStr">
        <is>
          <t>/data/adasuser_bangvideoapps02/pdk_jenkin_build/pdk_jenkin_kw_build/workarea/pdk/packages/ti/drv/vhwa/soc/V1/csl_lse.c</t>
        </is>
      </c>
      <c r="D428" s="3" t="n">
        <v>2871680</v>
      </c>
      <c r="E428" s="3" t="n">
        <v>595</v>
      </c>
      <c r="F428" s="3" t="inlineStr">
        <is>
          <t>Array 'SRC0_CFG1' of size 1 may use index value(s) 1..8</t>
        </is>
      </c>
      <c r="G428" s="3" t="inlineStr">
        <is>
          <t>LseConfigInBuff</t>
        </is>
      </c>
      <c r="H428" s="3" t="inlineStr">
        <is>
          <t>unowned</t>
        </is>
      </c>
      <c r="I428" s="3" t="inlineStr">
        <is>
          <t>Critical</t>
        </is>
      </c>
      <c r="J428" s="3" t="n">
        <v>1</v>
      </c>
      <c r="K428" s="3" t="inlineStr">
        <is>
          <t>Existing</t>
        </is>
      </c>
      <c r="L428" s="3" t="inlineStr">
        <is>
          <t>Ignore</t>
        </is>
      </c>
      <c r="M428" s="3" t="inlineStr">
        <is>
          <t>C and C++</t>
        </is>
      </c>
      <c r="N428" s="3">
        <f>HYPERLINK("https://klocwork.india.ti.com:443/review/insight-review.html#issuedetails_goto:problemid=2871680,project=EP_PDK_K3,searchquery=taxonomy:'C and C++' build:PDK_KW_BUILD_Feb_19_2023_10_00_AM grouping:off severity:'MISRA Mandatory','MISRA Required','MISRA Advisory',Critical,Error","KW Issue Link")</f>
        <v/>
      </c>
      <c r="O428" s="3" t="inlineStr">
        <is>
          <t>*default*, VHWA_LIB</t>
        </is>
      </c>
    </row>
    <row r="429">
      <c r="A429" s="3" t="inlineStr">
        <is>
          <t>ABV.GENERAL</t>
        </is>
      </c>
      <c r="B429" s="3" t="inlineStr">
        <is>
          <t>Permitted by deviation: PSDKRA_SA_DR_001</t>
        </is>
      </c>
      <c r="C429" s="3" t="inlineStr">
        <is>
          <t>/data/adasuser_bangvideoapps02/pdk_jenkin_build/pdk_jenkin_kw_build/workarea/pdk/packages/ti/drv/vhwa/soc/V1/csl_lse.c</t>
        </is>
      </c>
      <c r="D429" s="3" t="n">
        <v>2871681</v>
      </c>
      <c r="E429" s="3" t="n">
        <v>600</v>
      </c>
      <c r="F429" s="3" t="inlineStr">
        <is>
          <t>Array 'SRC1_CFG1' of size 1 may use index value(s) 1..8</t>
        </is>
      </c>
      <c r="G429" s="3" t="inlineStr">
        <is>
          <t>LseConfigInBuff</t>
        </is>
      </c>
      <c r="H429" s="3" t="inlineStr">
        <is>
          <t>unowned</t>
        </is>
      </c>
      <c r="I429" s="3" t="inlineStr">
        <is>
          <t>Critical</t>
        </is>
      </c>
      <c r="J429" s="3" t="n">
        <v>1</v>
      </c>
      <c r="K429" s="3" t="inlineStr">
        <is>
          <t>Existing</t>
        </is>
      </c>
      <c r="L429" s="3" t="inlineStr">
        <is>
          <t>Ignore</t>
        </is>
      </c>
      <c r="M429" s="3" t="inlineStr">
        <is>
          <t>C and C++</t>
        </is>
      </c>
      <c r="N429" s="3">
        <f>HYPERLINK("https://klocwork.india.ti.com:443/review/insight-review.html#issuedetails_goto:problemid=2871681,project=EP_PDK_K3,searchquery=taxonomy:'C and C++' build:PDK_KW_BUILD_Feb_19_2023_10_00_AM grouping:off severity:'MISRA Mandatory','MISRA Required','MISRA Advisory',Critical,Error","KW Issue Link")</f>
        <v/>
      </c>
      <c r="O429" s="3" t="inlineStr">
        <is>
          <t>*default*, VHWA_LIB</t>
        </is>
      </c>
    </row>
    <row r="430">
      <c r="A430" s="3" t="inlineStr">
        <is>
          <t>ABV.GENERAL</t>
        </is>
      </c>
      <c r="B430" s="3" t="inlineStr">
        <is>
          <t>Permitted by deviation: PSDKRA_SA_DR_001</t>
        </is>
      </c>
      <c r="C430" s="3" t="inlineStr">
        <is>
          <t>/data/adasuser_bangvideoapps02/pdk_jenkin_build/pdk_jenkin_kw_build/workarea/pdk/packages/ti/drv/vhwa/soc/V1/csl_lse.c</t>
        </is>
      </c>
      <c r="D430" s="3" t="n">
        <v>2871682</v>
      </c>
      <c r="E430" s="3" t="n">
        <v>608</v>
      </c>
      <c r="F430" s="3" t="inlineStr">
        <is>
          <t>Array 'SRC0_CFG1' of size 1 may use index value(s) 1..8</t>
        </is>
      </c>
      <c r="G430" s="3" t="inlineStr">
        <is>
          <t>LseConfigInBuff</t>
        </is>
      </c>
      <c r="H430" s="3" t="inlineStr">
        <is>
          <t>unowned</t>
        </is>
      </c>
      <c r="I430" s="3" t="inlineStr">
        <is>
          <t>Critical</t>
        </is>
      </c>
      <c r="J430" s="3" t="n">
        <v>1</v>
      </c>
      <c r="K430" s="3" t="inlineStr">
        <is>
          <t>Existing</t>
        </is>
      </c>
      <c r="L430" s="3" t="inlineStr">
        <is>
          <t>Ignore</t>
        </is>
      </c>
      <c r="M430" s="3" t="inlineStr">
        <is>
          <t>C and C++</t>
        </is>
      </c>
      <c r="N430" s="3">
        <f>HYPERLINK("https://klocwork.india.ti.com:443/review/insight-review.html#issuedetails_goto:problemid=2871682,project=EP_PDK_K3,searchquery=taxonomy:'C and C++' build:PDK_KW_BUILD_Feb_19_2023_10_00_AM grouping:off severity:'MISRA Mandatory','MISRA Required','MISRA Advisory',Critical,Error","KW Issue Link")</f>
        <v/>
      </c>
      <c r="O430" s="3" t="inlineStr">
        <is>
          <t>*default*, VHWA_LIB</t>
        </is>
      </c>
    </row>
    <row r="431">
      <c r="A431" s="3" t="inlineStr">
        <is>
          <t>ABV.GENERAL</t>
        </is>
      </c>
      <c r="B431" s="3" t="inlineStr">
        <is>
          <t>Permitted by deviation: PSDKRA_SA_DR_001</t>
        </is>
      </c>
      <c r="C431" s="3" t="inlineStr">
        <is>
          <t>/data/adasuser_bangvideoapps02/pdk_jenkin_build/pdk_jenkin_kw_build/workarea/pdk/packages/ti/drv/vhwa/soc/V1/csl_lse.c</t>
        </is>
      </c>
      <c r="D431" s="3" t="n">
        <v>2871683</v>
      </c>
      <c r="E431" s="3" t="n">
        <v>616</v>
      </c>
      <c r="F431" s="3" t="inlineStr">
        <is>
          <t>Array 'SRC0_CFG1' of size 1 may use index value(s) 1..8</t>
        </is>
      </c>
      <c r="G431" s="3" t="inlineStr">
        <is>
          <t>LseConfigInBuff</t>
        </is>
      </c>
      <c r="H431" s="3" t="inlineStr">
        <is>
          <t>unowned</t>
        </is>
      </c>
      <c r="I431" s="3" t="inlineStr">
        <is>
          <t>Critical</t>
        </is>
      </c>
      <c r="J431" s="3" t="n">
        <v>1</v>
      </c>
      <c r="K431" s="3" t="inlineStr">
        <is>
          <t>Existing</t>
        </is>
      </c>
      <c r="L431" s="3" t="inlineStr">
        <is>
          <t>Ignore</t>
        </is>
      </c>
      <c r="M431" s="3" t="inlineStr">
        <is>
          <t>C and C++</t>
        </is>
      </c>
      <c r="N431" s="3">
        <f>HYPERLINK("https://klocwork.india.ti.com:443/review/insight-review.html#issuedetails_goto:problemid=2871683,project=EP_PDK_K3,searchquery=taxonomy:'C and C++' build:PDK_KW_BUILD_Feb_19_2023_10_00_AM grouping:off severity:'MISRA Mandatory','MISRA Required','MISRA Advisory',Critical,Error","KW Issue Link")</f>
        <v/>
      </c>
      <c r="O431" s="3" t="inlineStr">
        <is>
          <t>*default*, VHWA_LIB</t>
        </is>
      </c>
    </row>
    <row r="432">
      <c r="A432" s="3" t="inlineStr">
        <is>
          <t>ABV.GENERAL</t>
        </is>
      </c>
      <c r="B432" s="3" t="inlineStr">
        <is>
          <t>Permitted by deviation: PSDKRA_SA_DR_001</t>
        </is>
      </c>
      <c r="C432" s="3" t="inlineStr">
        <is>
          <t>/data/adasuser_bangvideoapps02/pdk_jenkin_build/pdk_jenkin_kw_build/workarea/pdk/packages/ti/drv/vhwa/soc/V1/csl_lse.c</t>
        </is>
      </c>
      <c r="D432" s="3" t="n">
        <v>2871684</v>
      </c>
      <c r="E432" s="3" t="n">
        <v>621</v>
      </c>
      <c r="F432" s="3" t="inlineStr">
        <is>
          <t>Array 'SRC1_CFG1' of size 1 may use index value(s) 1..8</t>
        </is>
      </c>
      <c r="G432" s="3" t="inlineStr">
        <is>
          <t>LseConfigInBuff</t>
        </is>
      </c>
      <c r="H432" s="3" t="inlineStr">
        <is>
          <t>unowned</t>
        </is>
      </c>
      <c r="I432" s="3" t="inlineStr">
        <is>
          <t>Critical</t>
        </is>
      </c>
      <c r="J432" s="3" t="n">
        <v>1</v>
      </c>
      <c r="K432" s="3" t="inlineStr">
        <is>
          <t>Existing</t>
        </is>
      </c>
      <c r="L432" s="3" t="inlineStr">
        <is>
          <t>Ignore</t>
        </is>
      </c>
      <c r="M432" s="3" t="inlineStr">
        <is>
          <t>C and C++</t>
        </is>
      </c>
      <c r="N432" s="3">
        <f>HYPERLINK("https://klocwork.india.ti.com:443/review/insight-review.html#issuedetails_goto:problemid=2871684,project=EP_PDK_K3,searchquery=taxonomy:'C and C++' build:PDK_KW_BUILD_Feb_19_2023_10_00_AM grouping:off severity:'MISRA Mandatory','MISRA Required','MISRA Advisory',Critical,Error","KW Issue Link")</f>
        <v/>
      </c>
      <c r="O432" s="3" t="inlineStr">
        <is>
          <t>*default*, VHWA_LIB</t>
        </is>
      </c>
    </row>
    <row r="433">
      <c r="A433" s="3" t="inlineStr">
        <is>
          <t>ABV.GENERAL</t>
        </is>
      </c>
      <c r="B433" s="3" t="inlineStr">
        <is>
          <t>Permitted by deviation: PSDKRA_SA_DR_001</t>
        </is>
      </c>
      <c r="C433" s="3" t="inlineStr">
        <is>
          <t>/data/adasuser_bangvideoapps02/pdk_jenkin_build/pdk_jenkin_kw_build/workarea/pdk/packages/ti/drv/vhwa/soc/V1/csl_lse.c</t>
        </is>
      </c>
      <c r="D433" s="3" t="n">
        <v>2871685</v>
      </c>
      <c r="E433" s="3" t="n">
        <v>629</v>
      </c>
      <c r="F433" s="3" t="inlineStr">
        <is>
          <t>Array 'SRC1_CFG1' of size 1 may use index value(s) 1..8</t>
        </is>
      </c>
      <c r="G433" s="3" t="inlineStr">
        <is>
          <t>LseConfigInBuff</t>
        </is>
      </c>
      <c r="H433" s="3" t="inlineStr">
        <is>
          <t>unowned</t>
        </is>
      </c>
      <c r="I433" s="3" t="inlineStr">
        <is>
          <t>Critical</t>
        </is>
      </c>
      <c r="J433" s="3" t="n">
        <v>1</v>
      </c>
      <c r="K433" s="3" t="inlineStr">
        <is>
          <t>Existing</t>
        </is>
      </c>
      <c r="L433" s="3" t="inlineStr">
        <is>
          <t>Ignore</t>
        </is>
      </c>
      <c r="M433" s="3" t="inlineStr">
        <is>
          <t>C and C++</t>
        </is>
      </c>
      <c r="N433" s="3">
        <f>HYPERLINK("https://klocwork.india.ti.com:443/review/insight-review.html#issuedetails_goto:problemid=2871685,project=EP_PDK_K3,searchquery=taxonomy:'C and C++' build:PDK_KW_BUILD_Feb_19_2023_10_00_AM grouping:off severity:'MISRA Mandatory','MISRA Required','MISRA Advisory',Critical,Error","KW Issue Link")</f>
        <v/>
      </c>
      <c r="O433" s="3" t="inlineStr">
        <is>
          <t>*default*, VHWA_LIB</t>
        </is>
      </c>
    </row>
    <row r="434">
      <c r="A434" s="3" t="inlineStr">
        <is>
          <t>UNINIT.STACK.MUST</t>
        </is>
      </c>
      <c r="B434" s="3" t="inlineStr"/>
      <c r="C434" s="3" t="inlineStr">
        <is>
          <t>/data/adasuser_bangvideoapps02/pdk_jenkin_build/pdk_jenkin_kw_build/workarea/pdk/packages/ti/drv/i2c/soc/j721s2/I2C_soc.c</t>
        </is>
      </c>
      <c r="D434" s="3" t="n">
        <v>2877960</v>
      </c>
      <c r="E434" s="3" t="n">
        <v>426</v>
      </c>
      <c r="F434" s="3" t="inlineStr">
        <is>
          <t>'info.grpId' is used uninitialized in this function.</t>
        </is>
      </c>
      <c r="G434" s="3" t="inlineStr">
        <is>
          <t>I2C_socInit</t>
        </is>
      </c>
      <c r="H434" s="3" t="inlineStr">
        <is>
          <t>unowned</t>
        </is>
      </c>
      <c r="I434" s="3" t="inlineStr">
        <is>
          <t>Critical</t>
        </is>
      </c>
      <c r="J434" s="3" t="n">
        <v>1</v>
      </c>
      <c r="K434" s="3" t="inlineStr">
        <is>
          <t>Existing</t>
        </is>
      </c>
      <c r="L434" s="3" t="inlineStr">
        <is>
          <t>Ignore</t>
        </is>
      </c>
      <c r="M434" s="3" t="inlineStr">
        <is>
          <t>C and C++</t>
        </is>
      </c>
      <c r="N434" s="3">
        <f>HYPERLINK("https://klocwork.india.ti.com:443/review/insight-review.html#issuedetails_goto:problemid=2877960,project=EP_PDK_K3,searchquery=taxonomy:'C and C++' build:PDK_KW_BUILD_Feb_19_2023_10_00_AM grouping:off severity:'MISRA Mandatory','MISRA Required','MISRA Advisory',Critical,Error","KW Issue Link")</f>
        <v/>
      </c>
      <c r="O434" s="3" t="inlineStr">
        <is>
          <t>*default*, I2C_LIB</t>
        </is>
      </c>
    </row>
    <row r="435">
      <c r="A435" s="3" t="inlineStr">
        <is>
          <t>UNINIT.STACK.MUST</t>
        </is>
      </c>
      <c r="B435" s="3" t="inlineStr"/>
      <c r="C435" s="3" t="inlineStr">
        <is>
          <t>/data/adasuser_bangvideoapps02/pdk_jenkin_build/pdk_jenkin_kw_build/workarea/pdk/packages/ti/drv/i2c/soc/j721s2/I2C_soc.c</t>
        </is>
      </c>
      <c r="D435" s="3" t="n">
        <v>2877961</v>
      </c>
      <c r="E435" s="3" t="n">
        <v>481</v>
      </c>
      <c r="F435" s="3" t="inlineStr">
        <is>
          <t>'r5CpuInfo.grpId' is used uninitialized in this function.</t>
        </is>
      </c>
      <c r="G435" s="3" t="inlineStr">
        <is>
          <t>I2C_configSocIntrPath</t>
        </is>
      </c>
      <c r="H435" s="3" t="inlineStr">
        <is>
          <t>unowned</t>
        </is>
      </c>
      <c r="I435" s="3" t="inlineStr">
        <is>
          <t>Critical</t>
        </is>
      </c>
      <c r="J435" s="3" t="n">
        <v>1</v>
      </c>
      <c r="K435" s="3" t="inlineStr">
        <is>
          <t>Existing</t>
        </is>
      </c>
      <c r="L435" s="3" t="inlineStr">
        <is>
          <t>Ignore</t>
        </is>
      </c>
      <c r="M435" s="3" t="inlineStr">
        <is>
          <t>C and C++</t>
        </is>
      </c>
      <c r="N435" s="3">
        <f>HYPERLINK("https://klocwork.india.ti.com:443/review/insight-review.html#issuedetails_goto:problemid=2877961,project=EP_PDK_K3,searchquery=taxonomy:'C and C++' build:PDK_KW_BUILD_Feb_19_2023_10_00_AM grouping:off severity:'MISRA Mandatory','MISRA Required','MISRA Advisory',Critical,Error","KW Issue Link")</f>
        <v/>
      </c>
      <c r="O435" s="3" t="inlineStr">
        <is>
          <t>*default*, I2C_LIB</t>
        </is>
      </c>
    </row>
    <row r="436">
      <c r="A436" s="3" t="inlineStr">
        <is>
          <t>UNINIT.STACK.MUST</t>
        </is>
      </c>
      <c r="B436" s="3" t="inlineStr"/>
      <c r="C436" s="3" t="inlineStr">
        <is>
          <t>/data/adasuser_bangvideoapps02/pdk_jenkin_build/pdk_jenkin_kw_build/workarea/pdk/packages/ti/drv/i2c/soc/j721s2/I2C_soc.c</t>
        </is>
      </c>
      <c r="D436" s="3" t="n">
        <v>2877962</v>
      </c>
      <c r="E436" s="3" t="n">
        <v>483</v>
      </c>
      <c r="F436" s="3" t="inlineStr">
        <is>
          <t>'r5CpuInfo.cpuID' is used uninitialized in this function.</t>
        </is>
      </c>
      <c r="G436" s="3" t="inlineStr">
        <is>
          <t>I2C_configSocIntrPath</t>
        </is>
      </c>
      <c r="H436" s="3" t="inlineStr">
        <is>
          <t>unowned</t>
        </is>
      </c>
      <c r="I436" s="3" t="inlineStr">
        <is>
          <t>Critical</t>
        </is>
      </c>
      <c r="J436" s="3" t="n">
        <v>1</v>
      </c>
      <c r="K436" s="3" t="inlineStr">
        <is>
          <t>Existing</t>
        </is>
      </c>
      <c r="L436" s="3" t="inlineStr">
        <is>
          <t>Ignore</t>
        </is>
      </c>
      <c r="M436" s="3" t="inlineStr">
        <is>
          <t>C and C++</t>
        </is>
      </c>
      <c r="N436" s="3">
        <f>HYPERLINK("https://klocwork.india.ti.com:443/review/insight-review.html#issuedetails_goto:problemid=2877962,project=EP_PDK_K3,searchquery=taxonomy:'C and C++' build:PDK_KW_BUILD_Feb_19_2023_10_00_AM grouping:off severity:'MISRA Mandatory','MISRA Required','MISRA Advisory',Critical,Error","KW Issue Link")</f>
        <v/>
      </c>
      <c r="O436" s="3" t="inlineStr">
        <is>
          <t>*default*, I2C_LIB</t>
        </is>
      </c>
    </row>
    <row r="437">
      <c r="A437" s="3" t="inlineStr">
        <is>
          <t>UNINIT.STACK.MUST</t>
        </is>
      </c>
      <c r="B437" s="3" t="inlineStr"/>
      <c r="C437" s="3" t="inlineStr">
        <is>
          <t>/data/adasuser_bangvideoapps02/pdk_jenkin_build/pdk_jenkin_kw_build/workarea/pdk/packages/ti/drv/i2c/soc/j721s2/I2C_soc.c</t>
        </is>
      </c>
      <c r="D437" s="3" t="n">
        <v>2877963</v>
      </c>
      <c r="E437" s="3" t="n">
        <v>494</v>
      </c>
      <c r="F437" s="3" t="inlineStr">
        <is>
          <t>'r5CpuInfo.cpuID' is used uninitialized in this function.</t>
        </is>
      </c>
      <c r="G437" s="3" t="inlineStr">
        <is>
          <t>I2C_configSocIntrPath</t>
        </is>
      </c>
      <c r="H437" s="3" t="inlineStr">
        <is>
          <t>unowned</t>
        </is>
      </c>
      <c r="I437" s="3" t="inlineStr">
        <is>
          <t>Critical</t>
        </is>
      </c>
      <c r="J437" s="3" t="n">
        <v>1</v>
      </c>
      <c r="K437" s="3" t="inlineStr">
        <is>
          <t>Existing</t>
        </is>
      </c>
      <c r="L437" s="3" t="inlineStr">
        <is>
          <t>Ignore</t>
        </is>
      </c>
      <c r="M437" s="3" t="inlineStr">
        <is>
          <t>C and C++</t>
        </is>
      </c>
      <c r="N437" s="3">
        <f>HYPERLINK("https://klocwork.india.ti.com:443/review/insight-review.html#issuedetails_goto:problemid=2877963,project=EP_PDK_K3,searchquery=taxonomy:'C and C++' build:PDK_KW_BUILD_Feb_19_2023_10_00_AM grouping:off severity:'MISRA Mandatory','MISRA Required','MISRA Advisory',Critical,Error","KW Issue Link")</f>
        <v/>
      </c>
      <c r="O437" s="3" t="inlineStr">
        <is>
          <t>*default*, I2C_LIB</t>
        </is>
      </c>
    </row>
    <row r="438">
      <c r="A438" s="3" t="inlineStr">
        <is>
          <t>UNINIT.STACK.MUST</t>
        </is>
      </c>
      <c r="B438" s="3" t="inlineStr"/>
      <c r="C438" s="3" t="inlineStr">
        <is>
          <t>/data/adasuser_bangvideoapps02/pdk_jenkin_build/pdk_jenkin_kw_build/workarea/pdk/packages/ti/drv/i2c/soc/j784s4/I2C_soc.c</t>
        </is>
      </c>
      <c r="D438" s="3" t="n">
        <v>2889468</v>
      </c>
      <c r="E438" s="3" t="n">
        <v>377</v>
      </c>
      <c r="F438" s="3" t="inlineStr">
        <is>
          <t>'info.grpId' is used uninitialized in this function.</t>
        </is>
      </c>
      <c r="G438" s="3" t="inlineStr">
        <is>
          <t>I2C_socInit</t>
        </is>
      </c>
      <c r="H438" s="3" t="inlineStr">
        <is>
          <t>unowned</t>
        </is>
      </c>
      <c r="I438" s="3" t="inlineStr">
        <is>
          <t>Critical</t>
        </is>
      </c>
      <c r="J438" s="3" t="n">
        <v>1</v>
      </c>
      <c r="K438" s="3" t="inlineStr">
        <is>
          <t>Existing</t>
        </is>
      </c>
      <c r="L438" s="3" t="inlineStr">
        <is>
          <t>Ignore</t>
        </is>
      </c>
      <c r="M438" s="3" t="inlineStr">
        <is>
          <t>C and C++</t>
        </is>
      </c>
      <c r="N438" s="3">
        <f>HYPERLINK("https://klocwork.india.ti.com:443/review/insight-review.html#issuedetails_goto:problemid=2889468,project=EP_PDK_K3,searchquery=taxonomy:'C and C++' build:PDK_KW_BUILD_Feb_19_2023_10_00_AM grouping:off severity:'MISRA Mandatory','MISRA Required','MISRA Advisory',Critical,Error","KW Issue Link")</f>
        <v/>
      </c>
      <c r="O438" s="3" t="inlineStr">
        <is>
          <t>*default*, I2C_LIB</t>
        </is>
      </c>
    </row>
    <row r="439">
      <c r="A439" s="3" t="inlineStr">
        <is>
          <t>UNINIT.STACK.MUST</t>
        </is>
      </c>
      <c r="B439" s="3" t="inlineStr"/>
      <c r="C439" s="3" t="inlineStr">
        <is>
          <t>/data/adasuser_bangvideoapps02/pdk_jenkin_build/pdk_jenkin_kw_build/workarea/pdk/packages/ti/drv/i2c/soc/j784s4/I2C_soc.c</t>
        </is>
      </c>
      <c r="D439" s="3" t="n">
        <v>2889469</v>
      </c>
      <c r="E439" s="3" t="n">
        <v>428</v>
      </c>
      <c r="F439" s="3" t="inlineStr">
        <is>
          <t>'r5CpuInfo.grpId' is used uninitialized in this function.</t>
        </is>
      </c>
      <c r="G439" s="3" t="inlineStr">
        <is>
          <t>I2C_configSocIntrPath</t>
        </is>
      </c>
      <c r="H439" s="3" t="inlineStr">
        <is>
          <t>unowned</t>
        </is>
      </c>
      <c r="I439" s="3" t="inlineStr">
        <is>
          <t>Critical</t>
        </is>
      </c>
      <c r="J439" s="3" t="n">
        <v>1</v>
      </c>
      <c r="K439" s="3" t="inlineStr">
        <is>
          <t>Existing</t>
        </is>
      </c>
      <c r="L439" s="3" t="inlineStr">
        <is>
          <t>Ignore</t>
        </is>
      </c>
      <c r="M439" s="3" t="inlineStr">
        <is>
          <t>C and C++</t>
        </is>
      </c>
      <c r="N439" s="3">
        <f>HYPERLINK("https://klocwork.india.ti.com:443/review/insight-review.html#issuedetails_goto:problemid=2889469,project=EP_PDK_K3,searchquery=taxonomy:'C and C++' build:PDK_KW_BUILD_Feb_19_2023_10_00_AM grouping:off severity:'MISRA Mandatory','MISRA Required','MISRA Advisory',Critical,Error","KW Issue Link")</f>
        <v/>
      </c>
      <c r="O439" s="3" t="inlineStr">
        <is>
          <t>*default*, I2C_LIB</t>
        </is>
      </c>
    </row>
    <row r="440">
      <c r="A440" s="3" t="inlineStr">
        <is>
          <t>UNINIT.STACK.MUST</t>
        </is>
      </c>
      <c r="B440" s="3" t="inlineStr"/>
      <c r="C440" s="3" t="inlineStr">
        <is>
          <t>/data/adasuser_bangvideoapps02/pdk_jenkin_build/pdk_jenkin_kw_build/workarea/pdk/packages/ti/drv/i2c/soc/j784s4/I2C_soc.c</t>
        </is>
      </c>
      <c r="D440" s="3" t="n">
        <v>2889470</v>
      </c>
      <c r="E440" s="3" t="n">
        <v>430</v>
      </c>
      <c r="F440" s="3" t="inlineStr">
        <is>
          <t>'r5CpuInfo.cpuID' is used uninitialized in this function.</t>
        </is>
      </c>
      <c r="G440" s="3" t="inlineStr">
        <is>
          <t>I2C_configSocIntrPath</t>
        </is>
      </c>
      <c r="H440" s="3" t="inlineStr">
        <is>
          <t>unowned</t>
        </is>
      </c>
      <c r="I440" s="3" t="inlineStr">
        <is>
          <t>Critical</t>
        </is>
      </c>
      <c r="J440" s="3" t="n">
        <v>1</v>
      </c>
      <c r="K440" s="3" t="inlineStr">
        <is>
          <t>Existing</t>
        </is>
      </c>
      <c r="L440" s="3" t="inlineStr">
        <is>
          <t>Ignore</t>
        </is>
      </c>
      <c r="M440" s="3" t="inlineStr">
        <is>
          <t>C and C++</t>
        </is>
      </c>
      <c r="N440" s="3">
        <f>HYPERLINK("https://klocwork.india.ti.com:443/review/insight-review.html#issuedetails_goto:problemid=2889470,project=EP_PDK_K3,searchquery=taxonomy:'C and C++' build:PDK_KW_BUILD_Feb_19_2023_10_00_AM grouping:off severity:'MISRA Mandatory','MISRA Required','MISRA Advisory',Critical,Error","KW Issue Link")</f>
        <v/>
      </c>
      <c r="O440" s="3" t="inlineStr">
        <is>
          <t>*default*, I2C_LIB</t>
        </is>
      </c>
    </row>
    <row r="441">
      <c r="A441" s="3" t="inlineStr">
        <is>
          <t>UNINIT.STACK.MUST</t>
        </is>
      </c>
      <c r="B441" s="3" t="inlineStr"/>
      <c r="C441" s="3" t="inlineStr">
        <is>
          <t>/data/adasuser_bangvideoapps02/pdk_jenkin_build/pdk_jenkin_kw_build/workarea/pdk/packages/ti/drv/i2c/soc/j784s4/I2C_soc.c</t>
        </is>
      </c>
      <c r="D441" s="3" t="n">
        <v>2889471</v>
      </c>
      <c r="E441" s="3" t="n">
        <v>441</v>
      </c>
      <c r="F441" s="3" t="inlineStr">
        <is>
          <t>'r5CpuInfo.cpuID' is used uninitialized in this function.</t>
        </is>
      </c>
      <c r="G441" s="3" t="inlineStr">
        <is>
          <t>I2C_configSocIntrPath</t>
        </is>
      </c>
      <c r="H441" s="3" t="inlineStr">
        <is>
          <t>unowned</t>
        </is>
      </c>
      <c r="I441" s="3" t="inlineStr">
        <is>
          <t>Critical</t>
        </is>
      </c>
      <c r="J441" s="3" t="n">
        <v>1</v>
      </c>
      <c r="K441" s="3" t="inlineStr">
        <is>
          <t>Existing</t>
        </is>
      </c>
      <c r="L441" s="3" t="inlineStr">
        <is>
          <t>Ignore</t>
        </is>
      </c>
      <c r="M441" s="3" t="inlineStr">
        <is>
          <t>C and C++</t>
        </is>
      </c>
      <c r="N441" s="3">
        <f>HYPERLINK("https://klocwork.india.ti.com:443/review/insight-review.html#issuedetails_goto:problemid=2889471,project=EP_PDK_K3,searchquery=taxonomy:'C and C++' build:PDK_KW_BUILD_Feb_19_2023_10_00_AM grouping:off severity:'MISRA Mandatory','MISRA Required','MISRA Advisory',Critical,Error","KW Issue Link")</f>
        <v/>
      </c>
      <c r="O441" s="3" t="inlineStr">
        <is>
          <t>*default*, I2C_LIB</t>
        </is>
      </c>
    </row>
    <row r="442">
      <c r="A442" s="3" t="inlineStr">
        <is>
          <t>NPD.GEN.MIGHT</t>
        </is>
      </c>
      <c r="B442" s="3" t="inlineStr"/>
      <c r="C442" s="3" t="inlineStr">
        <is>
          <t>/data/adasuser_bangvideoapps02/pdk_jenkin_build/pdk_jenkin_kw_build/workarea/pdk/packages/ti/drv/vhwa/src/drv/vhwa_m2mVissCsl.c</t>
        </is>
      </c>
      <c r="D442" s="3" t="n">
        <v>2889785</v>
      </c>
      <c r="E442" s="3" t="n">
        <v>1131</v>
      </c>
      <c r="F442" s="3" t="inlineStr">
        <is>
          <t>Null pointer 'regAddrs' that comes from line 1107 may be dereferenced at line 1131.</t>
        </is>
      </c>
      <c r="G442" s="3" t="inlineStr">
        <is>
          <t>Vhwa_m2mVissSetCacConfig</t>
        </is>
      </c>
      <c r="H442" s="3" t="inlineStr">
        <is>
          <t>unowned</t>
        </is>
      </c>
      <c r="I442" s="3" t="inlineStr">
        <is>
          <t>Critical</t>
        </is>
      </c>
      <c r="J442" s="3" t="n">
        <v>1</v>
      </c>
      <c r="K442" s="3" t="inlineStr">
        <is>
          <t>Existing</t>
        </is>
      </c>
      <c r="L442" s="3" t="inlineStr">
        <is>
          <t>Analyze</t>
        </is>
      </c>
      <c r="M442" s="3" t="inlineStr">
        <is>
          <t>C and C++</t>
        </is>
      </c>
      <c r="N442" s="3">
        <f>HYPERLINK("https://klocwork.india.ti.com:443/review/insight-review.html#issuedetails_goto:problemid=2889785,project=EP_PDK_K3,searchquery=taxonomy:'C and C++' build:PDK_KW_BUILD_Feb_19_2023_10_00_AM grouping:off severity:'MISRA Mandatory','MISRA Required','MISRA Advisory',Critical,Error","KW Issue Link")</f>
        <v/>
      </c>
      <c r="O442" s="3" t="inlineStr">
        <is>
          <t>*default*, VHWA_LIB</t>
        </is>
      </c>
    </row>
    <row r="443">
      <c r="A443" s="3" t="inlineStr">
        <is>
          <t>INFINITE_LOOP.LOCAL</t>
        </is>
      </c>
      <c r="B443" s="3" t="inlineStr"/>
      <c r="C443" s="3" t="inlineStr">
        <is>
          <t>/data/adasuser_bangvideoapps02/pdk_jenkin_build/pdk_jenkin_kw_build/workarea/pdk/packages/ti/osal/src/freertos/TaskP_freertos.c</t>
        </is>
      </c>
      <c r="D443" s="3" t="n">
        <v>2893367</v>
      </c>
      <c r="E443" s="3" t="n">
        <v>138</v>
      </c>
      <c r="F443" s="3" t="inlineStr">
        <is>
          <t>Infinite loop</t>
        </is>
      </c>
      <c r="G443" s="3" t="inlineStr">
        <is>
          <t>TaskP_Function</t>
        </is>
      </c>
      <c r="H443" s="3" t="inlineStr">
        <is>
          <t>unowned</t>
        </is>
      </c>
      <c r="I443" s="3" t="inlineStr">
        <is>
          <t>Error</t>
        </is>
      </c>
      <c r="J443" s="3" t="n">
        <v>2</v>
      </c>
      <c r="K443" s="3" t="inlineStr">
        <is>
          <t>Existing</t>
        </is>
      </c>
      <c r="L443" s="3" t="inlineStr">
        <is>
          <t>Analyze</t>
        </is>
      </c>
      <c r="M443" s="3" t="inlineStr">
        <is>
          <t>C and C++</t>
        </is>
      </c>
      <c r="N443" s="3">
        <f>HYPERLINK("https://klocwork.india.ti.com:443/review/insight-review.html#issuedetails_goto:problemid=2893367,project=EP_PDK_K3,searchquery=taxonomy:'C and C++' build:PDK_KW_BUILD_Feb_19_2023_10_00_AM grouping:off severity:'MISRA Mandatory','MISRA Required','MISRA Advisory',Critical,Error","KW Issue Link")</f>
        <v/>
      </c>
      <c r="O443" s="3" t="inlineStr">
        <is>
          <t>*default*, OSAL_LIB</t>
        </is>
      </c>
    </row>
    <row r="444">
      <c r="A444" s="3" t="inlineStr">
        <is>
          <t>NPD.CONST.CALL</t>
        </is>
      </c>
      <c r="B444" s="3" t="inlineStr">
        <is>
          <t>pvBuffer=NULL dereference cannot occur because it requires that pxQueue-&gt;uxItemSize &gt; 0.
This specific condition is checked in prvCheckCommonParameters(), and if detected, then xQueueReceiveDataFromQueue() will not be executed, which is where the potential NULL dereference could have occurred.</t>
        </is>
      </c>
      <c r="C444" s="3" t="inlineStr">
        <is>
          <t>/data/adasuser_bangvideoapps02/pdk_jenkin_build/pdk_jenkin_kw_build/workarea/pdk/packages/ti/transport/lwip/lwip-port/safertos/sys_arch.c</t>
        </is>
      </c>
      <c r="D444" s="3" t="n">
        <v>2895043</v>
      </c>
      <c r="E444" s="3" t="n">
        <v>315</v>
      </c>
      <c r="F444" s="3" t="inlineStr">
        <is>
          <t>Constant NULL may be dereferenced by passing argument 2 to function 'xQueueReceive' at line 315.</t>
        </is>
      </c>
      <c r="G444" s="3" t="inlineStr">
        <is>
          <t>sys_sem_new</t>
        </is>
      </c>
      <c r="H444" s="3" t="inlineStr">
        <is>
          <t>unowned</t>
        </is>
      </c>
      <c r="I444" s="3" t="inlineStr">
        <is>
          <t>Critical</t>
        </is>
      </c>
      <c r="J444" s="3" t="n">
        <v>1</v>
      </c>
      <c r="K444" s="3" t="inlineStr">
        <is>
          <t>Existing</t>
        </is>
      </c>
      <c r="L444" s="3" t="inlineStr">
        <is>
          <t>Not a Problem</t>
        </is>
      </c>
      <c r="M444" s="3" t="inlineStr">
        <is>
          <t>C and C++</t>
        </is>
      </c>
      <c r="N444" s="3">
        <f>HYPERLINK("https://klocwork.india.ti.com:443/review/insight-review.html#issuedetails_goto:problemid=2895043,project=EP_PDK_K3,searchquery=taxonomy:'C and C++' build:PDK_KW_BUILD_Feb_19_2023_10_00_AM grouping:off severity:'MISRA Mandatory','MISRA Required','MISRA Advisory',Critical,Error","KW Issue Link")</f>
        <v/>
      </c>
      <c r="O444" s="3" t="inlineStr">
        <is>
          <t>*default*, TRANSPORT_LIB</t>
        </is>
      </c>
    </row>
    <row r="445">
      <c r="A445" s="3" t="inlineStr">
        <is>
          <t>NPD.CONST.CALL</t>
        </is>
      </c>
      <c r="B445" s="3" t="inlineStr">
        <is>
          <t>pvBuffer=NULL dereference cannot occur because it requires that pxQueue-&gt;uxItemSize &gt; 0.
This specific condition is checked in prvCheckCommonParameters(), and if detected, then xQueueSendDataToQueue() will not be executed, which is where the potential NULL dereference could have occurred.</t>
        </is>
      </c>
      <c r="C445" s="3" t="inlineStr">
        <is>
          <t>/data/adasuser_bangvideoapps02/pdk_jenkin_build/pdk_jenkin_kw_build/workarea/pdk/packages/ti/transport/lwip/lwip-port/safertos/sys_arch.c</t>
        </is>
      </c>
      <c r="D445" s="3" t="n">
        <v>2895044</v>
      </c>
      <c r="E445" s="3" t="n">
        <v>329</v>
      </c>
      <c r="F445" s="3" t="inlineStr">
        <is>
          <t>Constant NULL may be dereferenced by passing argument 2 to function 'xQueueSend' at line 329.</t>
        </is>
      </c>
      <c r="G445" s="3" t="inlineStr">
        <is>
          <t>sys_sem_signal</t>
        </is>
      </c>
      <c r="H445" s="3" t="inlineStr">
        <is>
          <t>unowned</t>
        </is>
      </c>
      <c r="I445" s="3" t="inlineStr">
        <is>
          <t>Critical</t>
        </is>
      </c>
      <c r="J445" s="3" t="n">
        <v>1</v>
      </c>
      <c r="K445" s="3" t="inlineStr">
        <is>
          <t>Existing</t>
        </is>
      </c>
      <c r="L445" s="3" t="inlineStr">
        <is>
          <t>Not a Problem</t>
        </is>
      </c>
      <c r="M445" s="3" t="inlineStr">
        <is>
          <t>C and C++</t>
        </is>
      </c>
      <c r="N445" s="3">
        <f>HYPERLINK("https://klocwork.india.ti.com:443/review/insight-review.html#issuedetails_goto:problemid=2895044,project=EP_PDK_K3,searchquery=taxonomy:'C and C++' build:PDK_KW_BUILD_Feb_19_2023_10_00_AM grouping:off severity:'MISRA Mandatory','MISRA Required','MISRA Advisory',Critical,Error","KW Issue Link")</f>
        <v/>
      </c>
      <c r="O445" s="3" t="inlineStr">
        <is>
          <t>*default*, TRANSPORT_LIB</t>
        </is>
      </c>
    </row>
    <row r="446">
      <c r="A446" s="3" t="inlineStr">
        <is>
          <t>NPD.CONST.CALL</t>
        </is>
      </c>
      <c r="B446" s="3" t="inlineStr">
        <is>
          <t>pvBuffer=NULL dereference cannot occur because it requires that pxQueue-&gt;uxItemSize &gt; 0.
This specific condition is checked in prvCheckCommonParameters(), and if detected, then xQueueReceiveDataFromQueue() will not be executed, which is where the potential NULL dereference could have occurred.</t>
        </is>
      </c>
      <c r="C446" s="3" t="inlineStr">
        <is>
          <t>/data/adasuser_bangvideoapps02/pdk_jenkin_build/pdk_jenkin_kw_build/workarea/pdk/packages/ti/transport/lwip/lwip-port/safertos/sys_arch.c</t>
        </is>
      </c>
      <c r="D446" s="3" t="n">
        <v>2895045</v>
      </c>
      <c r="E446" s="3" t="n">
        <v>345</v>
      </c>
      <c r="F446" s="3" t="inlineStr">
        <is>
          <t>Constant NULL may be dereferenced by passing argument 2 to function 'xQueueReceive' at line 345.</t>
        </is>
      </c>
      <c r="G446" s="3" t="inlineStr">
        <is>
          <t>sys_arch_sem_wait</t>
        </is>
      </c>
      <c r="H446" s="3" t="inlineStr">
        <is>
          <t>unowned</t>
        </is>
      </c>
      <c r="I446" s="3" t="inlineStr">
        <is>
          <t>Critical</t>
        </is>
      </c>
      <c r="J446" s="3" t="n">
        <v>1</v>
      </c>
      <c r="K446" s="3" t="inlineStr">
        <is>
          <t>Existing</t>
        </is>
      </c>
      <c r="L446" s="3" t="inlineStr">
        <is>
          <t>Not a Problem</t>
        </is>
      </c>
      <c r="M446" s="3" t="inlineStr">
        <is>
          <t>C and C++</t>
        </is>
      </c>
      <c r="N446" s="3">
        <f>HYPERLINK("https://klocwork.india.ti.com:443/review/insight-review.html#issuedetails_goto:problemid=2895045,project=EP_PDK_K3,searchquery=taxonomy:'C and C++' build:PDK_KW_BUILD_Feb_19_2023_10_00_AM grouping:off severity:'MISRA Mandatory','MISRA Required','MISRA Advisory',Critical,Error","KW Issue Link")</f>
        <v/>
      </c>
      <c r="O446" s="3" t="inlineStr">
        <is>
          <t>*default*, TRANSPORT_LIB</t>
        </is>
      </c>
    </row>
    <row r="447">
      <c r="A447" s="3" t="inlineStr">
        <is>
          <t>NPD.CONST.CALL</t>
        </is>
      </c>
      <c r="B447" s="3" t="inlineStr">
        <is>
          <t>pvBuffer=NULL dereference cannot occur because it requires that pxQueue-&gt;uxItemSize &gt; 0.
This specific condition is checked in prvCheckCommonParameters(), and if detected, then xQueueReceiveDataFromQueue() will not be executed, which is where the potential NULL dereference could have occurred.</t>
        </is>
      </c>
      <c r="C447" s="3" t="inlineStr">
        <is>
          <t>/data/adasuser_bangvideoapps02/pdk_jenkin_build/pdk_jenkin_kw_build/workarea/pdk/packages/ti/transport/lwip/lwip-port/safertos/sys_arch.c</t>
        </is>
      </c>
      <c r="D447" s="3" t="n">
        <v>2895046</v>
      </c>
      <c r="E447" s="3" t="n">
        <v>352</v>
      </c>
      <c r="F447" s="3" t="inlineStr">
        <is>
          <t>Constant NULL may be dereferenced by passing argument 2 to function 'xQueueReceive' at line 352.</t>
        </is>
      </c>
      <c r="G447" s="3" t="inlineStr">
        <is>
          <t>sys_arch_sem_wait</t>
        </is>
      </c>
      <c r="H447" s="3" t="inlineStr">
        <is>
          <t>unowned</t>
        </is>
      </c>
      <c r="I447" s="3" t="inlineStr">
        <is>
          <t>Critical</t>
        </is>
      </c>
      <c r="J447" s="3" t="n">
        <v>1</v>
      </c>
      <c r="K447" s="3" t="inlineStr">
        <is>
          <t>Existing</t>
        </is>
      </c>
      <c r="L447" s="3" t="inlineStr">
        <is>
          <t>Not a Problem</t>
        </is>
      </c>
      <c r="M447" s="3" t="inlineStr">
        <is>
          <t>C and C++</t>
        </is>
      </c>
      <c r="N447" s="3">
        <f>HYPERLINK("https://klocwork.india.ti.com:443/review/insight-review.html#issuedetails_goto:problemid=2895046,project=EP_PDK_K3,searchquery=taxonomy:'C and C++' build:PDK_KW_BUILD_Feb_19_2023_10_00_AM grouping:off severity:'MISRA Mandatory','MISRA Required','MISRA Advisory',Critical,Error","KW Issue Link")</f>
        <v/>
      </c>
      <c r="O447" s="3" t="inlineStr">
        <is>
          <t>*default*, TRANSPORT_LIB</t>
        </is>
      </c>
    </row>
    <row r="448">
      <c r="A448" s="3" t="inlineStr">
        <is>
          <t>NPD.FUNC.MUST</t>
        </is>
      </c>
      <c r="B448" s="3" t="inlineStr"/>
      <c r="C448" s="3" t="inlineStr">
        <is>
          <t>/data/adasuser_bangvideoapps02/pdk_jenkin_build/pdk_jenkin_kw_build/workarea/pdk/packages/ti/drv/udma/src/udma_rm.c</t>
        </is>
      </c>
      <c r="D448" s="3" t="n">
        <v>2895478</v>
      </c>
      <c r="E448" s="3" t="n">
        <v>2338</v>
      </c>
      <c r="F448" s="3" t="inlineStr">
        <is>
          <t>Pointer 'rmSharedResPrms' returned from call to function 'Udma_rmGetSharedResPrms' at line 2333 may be NULL and will be dereferenced at line 2338.</t>
        </is>
      </c>
      <c r="G448" s="3" t="inlineStr">
        <is>
          <t>UdmaRmInitPrms_init</t>
        </is>
      </c>
      <c r="H448" s="3" t="inlineStr">
        <is>
          <t>unowned</t>
        </is>
      </c>
      <c r="I448" s="3" t="inlineStr">
        <is>
          <t>Critical</t>
        </is>
      </c>
      <c r="J448" s="3" t="n">
        <v>1</v>
      </c>
      <c r="K448" s="3" t="inlineStr">
        <is>
          <t>Existing</t>
        </is>
      </c>
      <c r="L448" s="3" t="inlineStr">
        <is>
          <t>Analyze</t>
        </is>
      </c>
      <c r="M448" s="3" t="inlineStr">
        <is>
          <t>C and C++</t>
        </is>
      </c>
      <c r="N448" s="3">
        <f>HYPERLINK("https://klocwork.india.ti.com:443/review/insight-review.html#issuedetails_goto:problemid=2895478,project=EP_PDK_K3,searchquery=taxonomy:'C and C++' build:PDK_KW_BUILD_Feb_19_2023_10_00_AM grouping:off severity:'MISRA Mandatory','MISRA Required','MISRA Advisory',Critical,Error","KW Issue Link")</f>
        <v/>
      </c>
      <c r="O448" s="3" t="inlineStr">
        <is>
          <t>*default*, UDMA_LIB</t>
        </is>
      </c>
    </row>
  </sheetData>
  <autoFilter ref="A1:O448"/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94"/>
  <sheetViews>
    <sheetView workbookViewId="0">
      <selection activeCell="A1" sqref="A1"/>
    </sheetView>
  </sheetViews>
  <sheetFormatPr baseColWidth="8" defaultRowHeight="15" outlineLevelCol="0"/>
  <cols>
    <col customWidth="1" max="1" min="1" width="41"/>
    <col customWidth="1" max="2" min="2" width="8"/>
    <col customWidth="1" max="3" min="3" width="75"/>
    <col customWidth="1" max="4" min="4" width="8"/>
    <col customWidth="1" max="5" min="5" width="13"/>
    <col customWidth="1" max="6" min="6" width="20"/>
  </cols>
  <sheetData>
    <row r="1">
      <c r="A1" s="6" t="inlineStr">
        <is>
          <t>code</t>
        </is>
      </c>
      <c r="B1" s="6" t="inlineStr">
        <is>
          <t>enabled</t>
        </is>
      </c>
      <c r="C1" s="6" t="inlineStr">
        <is>
          <t>name</t>
        </is>
      </c>
      <c r="D1" s="6" t="inlineStr">
        <is>
          <t>severity</t>
        </is>
      </c>
      <c r="E1" s="6" t="inlineStr">
        <is>
          <t>supportLevel</t>
        </is>
      </c>
      <c r="F1" s="6" t="inlineStr">
        <is>
          <t>Taxonomy Name</t>
        </is>
      </c>
    </row>
    <row r="2">
      <c r="A2" s="3" t="inlineStr">
        <is>
          <t>ABV.ANY_SIZE_ARRAY</t>
        </is>
      </c>
      <c r="B2" s="3" t="b">
        <v>1</v>
      </c>
      <c r="C2" s="3" t="inlineStr">
        <is>
          <t>Buffer Overflow - Array Index Out of Bounds</t>
        </is>
      </c>
      <c r="D2" s="3" t="n">
        <v>1</v>
      </c>
      <c r="E2" s="3" t="n">
        <v>1</v>
      </c>
      <c r="F2" s="3" t="inlineStr">
        <is>
          <t>C and C++</t>
        </is>
      </c>
    </row>
    <row r="3">
      <c r="A3" s="3" t="inlineStr">
        <is>
          <t>ABV.GENERAL</t>
        </is>
      </c>
      <c r="B3" s="3" t="b">
        <v>1</v>
      </c>
      <c r="C3" s="3" t="inlineStr">
        <is>
          <t>Buffer Overflow - Array Index Out of Bounds</t>
        </is>
      </c>
      <c r="D3" s="3" t="n">
        <v>1</v>
      </c>
      <c r="E3" s="3" t="n">
        <v>1</v>
      </c>
      <c r="F3" s="3" t="inlineStr">
        <is>
          <t>C and C++</t>
        </is>
      </c>
    </row>
    <row r="4">
      <c r="A4" s="3" t="inlineStr">
        <is>
          <t>ABV.ITERATOR</t>
        </is>
      </c>
      <c r="B4" s="3" t="b">
        <v>1</v>
      </c>
      <c r="C4" s="3" t="inlineStr">
        <is>
          <t>Buffer Overflow - Array Index may be out of Bounds</t>
        </is>
      </c>
      <c r="D4" s="3" t="n">
        <v>1</v>
      </c>
      <c r="E4" s="3" t="n">
        <v>1</v>
      </c>
      <c r="F4" s="3" t="inlineStr">
        <is>
          <t>C and C++</t>
        </is>
      </c>
    </row>
    <row r="5">
      <c r="A5" s="3" t="inlineStr">
        <is>
          <t>ABV.MEMBER</t>
        </is>
      </c>
      <c r="B5" s="3" t="b">
        <v>1</v>
      </c>
      <c r="C5" s="3" t="inlineStr">
        <is>
          <t>Buffer Overflow - Array Index Out of Bounds</t>
        </is>
      </c>
      <c r="D5" s="3" t="n">
        <v>1</v>
      </c>
      <c r="E5" s="3" t="n">
        <v>1</v>
      </c>
      <c r="F5" s="3" t="inlineStr">
        <is>
          <t>C and C++</t>
        </is>
      </c>
    </row>
    <row r="6">
      <c r="A6" s="3" t="inlineStr">
        <is>
          <t>ABV.STACK</t>
        </is>
      </c>
      <c r="B6" s="3" t="b">
        <v>1</v>
      </c>
      <c r="C6" s="3" t="inlineStr">
        <is>
          <t>Buffer Overflow - Local Array Index Out of Bounds</t>
        </is>
      </c>
      <c r="D6" s="3" t="n">
        <v>1</v>
      </c>
      <c r="E6" s="3" t="n">
        <v>1</v>
      </c>
      <c r="F6" s="3" t="inlineStr">
        <is>
          <t>C and C++</t>
        </is>
      </c>
    </row>
    <row r="7">
      <c r="A7" s="3" t="inlineStr">
        <is>
          <t>ABV.TAINTED</t>
        </is>
      </c>
      <c r="B7" s="3" t="b">
        <v>1</v>
      </c>
      <c r="C7" s="3" t="inlineStr">
        <is>
          <t>Buffer Overflow from Unvalidated Input</t>
        </is>
      </c>
      <c r="D7" s="3" t="n">
        <v>1</v>
      </c>
      <c r="E7" s="3" t="n">
        <v>1</v>
      </c>
      <c r="F7" s="3" t="inlineStr">
        <is>
          <t>C and C++</t>
        </is>
      </c>
    </row>
    <row r="8">
      <c r="A8" s="3" t="inlineStr">
        <is>
          <t>ABV.UNICODE.BOUND_MAP</t>
        </is>
      </c>
      <c r="B8" s="3" t="b">
        <v>1</v>
      </c>
      <c r="C8" s="3" t="inlineStr">
        <is>
          <t>Buffer overflow in mapping character function</t>
        </is>
      </c>
      <c r="D8" s="3" t="n">
        <v>1</v>
      </c>
      <c r="E8" s="3" t="n">
        <v>1</v>
      </c>
      <c r="F8" s="3" t="inlineStr">
        <is>
          <t>C and C++</t>
        </is>
      </c>
    </row>
    <row r="9">
      <c r="A9" s="3" t="inlineStr">
        <is>
          <t>ABV.UNICODE.FAILED_MAP</t>
        </is>
      </c>
      <c r="B9" s="3" t="b">
        <v>1</v>
      </c>
      <c r="C9" s="3" t="inlineStr">
        <is>
          <t>Mapping function failed</t>
        </is>
      </c>
      <c r="D9" s="3" t="n">
        <v>1</v>
      </c>
      <c r="E9" s="3" t="n">
        <v>1</v>
      </c>
      <c r="F9" s="3" t="inlineStr">
        <is>
          <t>C and C++</t>
        </is>
      </c>
    </row>
    <row r="10">
      <c r="A10" s="3" t="inlineStr">
        <is>
          <t>ABV.UNICODE.NNTS_MAP</t>
        </is>
      </c>
      <c r="B10" s="3" t="b">
        <v>1</v>
      </c>
      <c r="C10" s="3" t="inlineStr">
        <is>
          <t>Buffer overflow in mapping character function</t>
        </is>
      </c>
      <c r="D10" s="3" t="n">
        <v>1</v>
      </c>
      <c r="E10" s="3" t="n">
        <v>1</v>
      </c>
      <c r="F10" s="3" t="inlineStr">
        <is>
          <t>C and C++</t>
        </is>
      </c>
    </row>
    <row r="11">
      <c r="A11" s="3" t="inlineStr">
        <is>
          <t>ABV.UNICODE.SELF_MAP</t>
        </is>
      </c>
      <c r="B11" s="3" t="b">
        <v>1</v>
      </c>
      <c r="C11" s="3" t="inlineStr">
        <is>
          <t>Mapping function failed</t>
        </is>
      </c>
      <c r="D11" s="3" t="n">
        <v>1</v>
      </c>
      <c r="E11" s="3" t="n">
        <v>1</v>
      </c>
      <c r="F11" s="3" t="inlineStr">
        <is>
          <t>C and C++</t>
        </is>
      </c>
    </row>
    <row r="12">
      <c r="A12" s="3" t="inlineStr">
        <is>
          <t>ABV.UNKNOWN_SIZE</t>
        </is>
      </c>
      <c r="B12" s="3" t="b">
        <v>1</v>
      </c>
      <c r="C12" s="3" t="inlineStr">
        <is>
          <t>Buffer Overflow - Array Index Out of Bounds</t>
        </is>
      </c>
      <c r="D12" s="3" t="n">
        <v>1</v>
      </c>
      <c r="E12" s="3" t="n">
        <v>1</v>
      </c>
      <c r="F12" s="3" t="inlineStr">
        <is>
          <t>C and C++</t>
        </is>
      </c>
    </row>
    <row r="13">
      <c r="A13" s="3" t="inlineStr">
        <is>
          <t>ASSIGCOND.CALL</t>
        </is>
      </c>
      <c r="B13" s="3" t="b">
        <v>1</v>
      </c>
      <c r="C13" s="3" t="inlineStr">
        <is>
          <t>Assignment in condition (call)</t>
        </is>
      </c>
      <c r="D13" s="3" t="n">
        <v>3</v>
      </c>
      <c r="E13" s="3" t="n">
        <v>2</v>
      </c>
      <c r="F13" s="3" t="inlineStr">
        <is>
          <t>C and C++</t>
        </is>
      </c>
    </row>
    <row r="14">
      <c r="A14" s="3" t="inlineStr">
        <is>
          <t>ASSIGCOND.GEN</t>
        </is>
      </c>
      <c r="B14" s="3" t="b">
        <v>1</v>
      </c>
      <c r="C14" s="3" t="inlineStr">
        <is>
          <t>Assignment in condition</t>
        </is>
      </c>
      <c r="D14" s="3" t="n">
        <v>3</v>
      </c>
      <c r="E14" s="3" t="n">
        <v>2</v>
      </c>
      <c r="F14" s="3" t="inlineStr">
        <is>
          <t>C and C++</t>
        </is>
      </c>
    </row>
    <row r="15">
      <c r="A15" s="3" t="inlineStr">
        <is>
          <t>BSTR.CAST.C</t>
        </is>
      </c>
      <c r="B15" s="3" t="b">
        <v>1</v>
      </c>
      <c r="C15" s="3" t="inlineStr">
        <is>
          <t>C style type cast to BSTR</t>
        </is>
      </c>
      <c r="D15" s="3" t="n">
        <v>4</v>
      </c>
      <c r="E15" s="3" t="n">
        <v>2</v>
      </c>
      <c r="F15" s="3" t="inlineStr">
        <is>
          <t>C and C++</t>
        </is>
      </c>
    </row>
    <row r="16">
      <c r="A16" s="3" t="inlineStr">
        <is>
          <t>BSTR.CAST.CPP</t>
        </is>
      </c>
      <c r="B16" s="3" t="b">
        <v>1</v>
      </c>
      <c r="C16" s="3" t="inlineStr">
        <is>
          <t>C++ style type cast to BSTR</t>
        </is>
      </c>
      <c r="D16" s="3" t="n">
        <v>4</v>
      </c>
      <c r="E16" s="3" t="n">
        <v>2</v>
      </c>
      <c r="F16" s="3" t="inlineStr">
        <is>
          <t>C and C++</t>
        </is>
      </c>
    </row>
    <row r="17">
      <c r="A17" s="3" t="inlineStr">
        <is>
          <t>BSTR.FUNC.ALLOC</t>
        </is>
      </c>
      <c r="B17" s="3" t="b">
        <v>1</v>
      </c>
      <c r="C17" s="3" t="inlineStr">
        <is>
          <t>Incorrect call to BSTR allocating function</t>
        </is>
      </c>
      <c r="D17" s="3" t="n">
        <v>4</v>
      </c>
      <c r="E17" s="3" t="n">
        <v>2</v>
      </c>
      <c r="F17" s="3" t="inlineStr">
        <is>
          <t>C and C++</t>
        </is>
      </c>
    </row>
    <row r="18">
      <c r="A18" s="3" t="inlineStr">
        <is>
          <t>BSTR.FUNC.FREE</t>
        </is>
      </c>
      <c r="B18" s="3" t="b">
        <v>1</v>
      </c>
      <c r="C18" s="3" t="inlineStr">
        <is>
          <t>Incorrect call to BSTR freeing function</t>
        </is>
      </c>
      <c r="D18" s="3" t="n">
        <v>4</v>
      </c>
      <c r="E18" s="3" t="n">
        <v>2</v>
      </c>
      <c r="F18" s="3" t="inlineStr">
        <is>
          <t>C and C++</t>
        </is>
      </c>
    </row>
    <row r="19">
      <c r="A19" s="3" t="inlineStr">
        <is>
          <t>BSTR.FUNC.LEN</t>
        </is>
      </c>
      <c r="B19" s="3" t="b">
        <v>1</v>
      </c>
      <c r="C19" s="3" t="inlineStr">
        <is>
          <t>Trying to get length of non-BSTR string using BSTR-related functions</t>
        </is>
      </c>
      <c r="D19" s="3" t="n">
        <v>4</v>
      </c>
      <c r="E19" s="3" t="n">
        <v>2</v>
      </c>
      <c r="F19" s="3" t="inlineStr">
        <is>
          <t>C and C++</t>
        </is>
      </c>
    </row>
    <row r="20">
      <c r="A20" s="3" t="inlineStr">
        <is>
          <t>BSTR.FUNC.REALLOC</t>
        </is>
      </c>
      <c r="B20" s="3" t="b">
        <v>1</v>
      </c>
      <c r="C20" s="3" t="inlineStr">
        <is>
          <t>Incorrect call to BSTR reallocating function</t>
        </is>
      </c>
      <c r="D20" s="3" t="n">
        <v>4</v>
      </c>
      <c r="E20" s="3" t="n">
        <v>2</v>
      </c>
      <c r="F20" s="3" t="inlineStr">
        <is>
          <t>C and C++</t>
        </is>
      </c>
    </row>
    <row r="21">
      <c r="A21" s="3" t="inlineStr">
        <is>
          <t>BSTR.IA.ASSIGN</t>
        </is>
      </c>
      <c r="B21" s="3" t="b">
        <v>1</v>
      </c>
      <c r="C21" s="3" t="inlineStr">
        <is>
          <t>BSTR variable is assigned a non-BSTR value</t>
        </is>
      </c>
      <c r="D21" s="3" t="n">
        <v>4</v>
      </c>
      <c r="E21" s="3" t="n">
        <v>2</v>
      </c>
      <c r="F21" s="3" t="inlineStr">
        <is>
          <t>C and C++</t>
        </is>
      </c>
    </row>
    <row r="22">
      <c r="A22" s="3" t="inlineStr">
        <is>
          <t>BSTR.IA.INIT</t>
        </is>
      </c>
      <c r="B22" s="3" t="b">
        <v>1</v>
      </c>
      <c r="C22" s="3" t="inlineStr">
        <is>
          <t>BSTR variable is initialized with a non-BSTR value</t>
        </is>
      </c>
      <c r="D22" s="3" t="n">
        <v>4</v>
      </c>
      <c r="E22" s="3" t="n">
        <v>2</v>
      </c>
      <c r="F22" s="3" t="inlineStr">
        <is>
          <t>C and C++</t>
        </is>
      </c>
    </row>
    <row r="23">
      <c r="A23" s="3" t="inlineStr">
        <is>
          <t>BSTR.OPS.ARITHM</t>
        </is>
      </c>
      <c r="B23" s="3" t="b">
        <v>1</v>
      </c>
      <c r="C23" s="3" t="inlineStr">
        <is>
          <t>Illegal arithmetic operations with BSTR values</t>
        </is>
      </c>
      <c r="D23" s="3" t="n">
        <v>4</v>
      </c>
      <c r="E23" s="3" t="n">
        <v>2</v>
      </c>
      <c r="F23" s="3" t="inlineStr">
        <is>
          <t>C and C++</t>
        </is>
      </c>
    </row>
    <row r="24">
      <c r="A24" s="3" t="inlineStr">
        <is>
          <t>BSTR.OPS.COMP</t>
        </is>
      </c>
      <c r="B24" s="3" t="b">
        <v>1</v>
      </c>
      <c r="C24" s="3" t="inlineStr">
        <is>
          <t>Illegal comparison of BSTR values</t>
        </is>
      </c>
      <c r="D24" s="3" t="n">
        <v>4</v>
      </c>
      <c r="E24" s="3" t="n">
        <v>2</v>
      </c>
      <c r="F24" s="3" t="inlineStr">
        <is>
          <t>C and C++</t>
        </is>
      </c>
    </row>
    <row r="25">
      <c r="A25" s="3" t="inlineStr">
        <is>
          <t>BSTR.OPS.EQS</t>
        </is>
      </c>
      <c r="B25" s="3" t="b">
        <v>1</v>
      </c>
      <c r="C25" s="3" t="inlineStr">
        <is>
          <t>Illegal equality comparison of BSTR values</t>
        </is>
      </c>
      <c r="D25" s="3" t="n">
        <v>4</v>
      </c>
      <c r="E25" s="3" t="n">
        <v>2</v>
      </c>
      <c r="F25" s="3" t="inlineStr">
        <is>
          <t>C and C++</t>
        </is>
      </c>
    </row>
    <row r="26">
      <c r="A26" s="3" t="inlineStr">
        <is>
          <t>BYTEORDER.HTON.SEND</t>
        </is>
      </c>
      <c r="B26" s="3" t="b">
        <v>1</v>
      </c>
      <c r="C26" s="3" t="inlineStr">
        <is>
          <t>Missed conversion from host to network byte order</t>
        </is>
      </c>
      <c r="D26" s="3" t="n">
        <v>3</v>
      </c>
      <c r="E26" s="3" t="n">
        <v>2</v>
      </c>
      <c r="F26" s="3" t="inlineStr">
        <is>
          <t>C and C++</t>
        </is>
      </c>
    </row>
    <row r="27">
      <c r="A27" s="3" t="inlineStr">
        <is>
          <t>BYTEORDER.HTON.WRITE</t>
        </is>
      </c>
      <c r="B27" s="3" t="b">
        <v>1</v>
      </c>
      <c r="C27" s="3" t="inlineStr">
        <is>
          <t>Missed conversion from host to network byte order</t>
        </is>
      </c>
      <c r="D27" s="3" t="n">
        <v>3</v>
      </c>
      <c r="E27" s="3" t="n">
        <v>2</v>
      </c>
      <c r="F27" s="3" t="inlineStr">
        <is>
          <t>C and C++</t>
        </is>
      </c>
    </row>
    <row r="28">
      <c r="A28" s="3" t="inlineStr">
        <is>
          <t>BYTEORDER.NTOH.READ</t>
        </is>
      </c>
      <c r="B28" s="3" t="b">
        <v>1</v>
      </c>
      <c r="C28" s="3" t="inlineStr">
        <is>
          <t>Missed conversion from network to host byte order</t>
        </is>
      </c>
      <c r="D28" s="3" t="n">
        <v>3</v>
      </c>
      <c r="E28" s="3" t="n">
        <v>2</v>
      </c>
      <c r="F28" s="3" t="inlineStr">
        <is>
          <t>C and C++</t>
        </is>
      </c>
    </row>
    <row r="29">
      <c r="A29" s="3" t="inlineStr">
        <is>
          <t>BYTEORDER.NTOH.RECV</t>
        </is>
      </c>
      <c r="B29" s="3" t="b">
        <v>1</v>
      </c>
      <c r="C29" s="3" t="inlineStr">
        <is>
          <t>Missed conversion from network to host byte order</t>
        </is>
      </c>
      <c r="D29" s="3" t="n">
        <v>3</v>
      </c>
      <c r="E29" s="3" t="n">
        <v>2</v>
      </c>
      <c r="F29" s="3" t="inlineStr">
        <is>
          <t>C and C++</t>
        </is>
      </c>
    </row>
    <row r="30">
      <c r="A30" s="3" t="inlineStr">
        <is>
          <t>CL.ASSIGN.NON_CONST_ARG</t>
        </is>
      </c>
      <c r="B30" s="3" t="b">
        <v>1</v>
      </c>
      <c r="C30" s="3" t="inlineStr">
        <is>
          <t>Assignment operator declares non-constant reference argument</t>
        </is>
      </c>
      <c r="D30" s="3" t="n">
        <v>4</v>
      </c>
      <c r="E30" s="3" t="n">
        <v>2</v>
      </c>
      <c r="F30" s="3" t="inlineStr">
        <is>
          <t>C and C++</t>
        </is>
      </c>
    </row>
    <row r="31">
      <c r="A31" s="3" t="inlineStr">
        <is>
          <t>CL.ASSIGN.RETURN_CONST</t>
        </is>
      </c>
      <c r="B31" s="3" t="b">
        <v>1</v>
      </c>
      <c r="C31" s="3" t="inlineStr">
        <is>
          <t>Assignment operator returns constant reference</t>
        </is>
      </c>
      <c r="D31" s="3" t="n">
        <v>4</v>
      </c>
      <c r="E31" s="3" t="n">
        <v>2</v>
      </c>
      <c r="F31" s="3" t="inlineStr">
        <is>
          <t>C and C++</t>
        </is>
      </c>
    </row>
    <row r="32">
      <c r="A32" s="3" t="inlineStr">
        <is>
          <t>CL.ASSIGN.VOID</t>
        </is>
      </c>
      <c r="B32" s="3" t="b">
        <v>1</v>
      </c>
      <c r="C32" s="3" t="inlineStr">
        <is>
          <t>Assignment operator returns void</t>
        </is>
      </c>
      <c r="D32" s="3" t="n">
        <v>4</v>
      </c>
      <c r="E32" s="3" t="n">
        <v>2</v>
      </c>
      <c r="F32" s="3" t="inlineStr">
        <is>
          <t>C and C++</t>
        </is>
      </c>
    </row>
    <row r="33">
      <c r="A33" s="3" t="inlineStr">
        <is>
          <t>CL.FFM.ASSIGN</t>
        </is>
      </c>
      <c r="B33" s="3" t="b">
        <v>1</v>
      </c>
      <c r="C33" s="3" t="inlineStr">
        <is>
          <t>Use of free memory (double free) - no operator=</t>
        </is>
      </c>
      <c r="D33" s="3" t="n">
        <v>3</v>
      </c>
      <c r="E33" s="3" t="n">
        <v>2</v>
      </c>
      <c r="F33" s="3" t="inlineStr">
        <is>
          <t>C and C++</t>
        </is>
      </c>
    </row>
    <row r="34">
      <c r="A34" s="3" t="inlineStr">
        <is>
          <t>CL.FFM.COPY</t>
        </is>
      </c>
      <c r="B34" s="3" t="b">
        <v>1</v>
      </c>
      <c r="C34" s="3" t="inlineStr">
        <is>
          <t>Use of free memory (double free) - no copy constructor</t>
        </is>
      </c>
      <c r="D34" s="3" t="n">
        <v>3</v>
      </c>
      <c r="E34" s="3" t="n">
        <v>2</v>
      </c>
      <c r="F34" s="3" t="inlineStr">
        <is>
          <t>C and C++</t>
        </is>
      </c>
    </row>
    <row r="35">
      <c r="A35" s="3" t="inlineStr">
        <is>
          <t>CL.FMM</t>
        </is>
      </c>
      <c r="B35" s="3" t="b">
        <v>1</v>
      </c>
      <c r="C35" s="3" t="inlineStr">
        <is>
          <t>Freeing Mismatched Memory - in destructor</t>
        </is>
      </c>
      <c r="D35" s="3" t="n">
        <v>3</v>
      </c>
      <c r="E35" s="3" t="n">
        <v>2</v>
      </c>
      <c r="F35" s="3" t="inlineStr">
        <is>
          <t>C and C++</t>
        </is>
      </c>
    </row>
    <row r="36">
      <c r="A36" s="3" t="inlineStr">
        <is>
          <t>CL.MLK</t>
        </is>
      </c>
      <c r="B36" s="3" t="b">
        <v>1</v>
      </c>
      <c r="C36" s="3" t="inlineStr">
        <is>
          <t>Memory Leak - in destructor</t>
        </is>
      </c>
      <c r="D36" s="3" t="n">
        <v>3</v>
      </c>
      <c r="E36" s="3" t="n">
        <v>2</v>
      </c>
      <c r="F36" s="3" t="inlineStr">
        <is>
          <t>C and C++</t>
        </is>
      </c>
    </row>
    <row r="37">
      <c r="A37" s="3" t="inlineStr">
        <is>
          <t>CL.MLK.ASSIGN</t>
        </is>
      </c>
      <c r="B37" s="3" t="b">
        <v>1</v>
      </c>
      <c r="C37" s="3" t="inlineStr">
        <is>
          <t>Memory Leak - in assignment operator</t>
        </is>
      </c>
      <c r="D37" s="3" t="n">
        <v>3</v>
      </c>
      <c r="E37" s="3" t="n">
        <v>2</v>
      </c>
      <c r="F37" s="3" t="inlineStr">
        <is>
          <t>C and C++</t>
        </is>
      </c>
    </row>
    <row r="38">
      <c r="A38" s="3" t="inlineStr">
        <is>
          <t>CL.MLK.VIRTUAL</t>
        </is>
      </c>
      <c r="B38" s="3" t="b">
        <v>1</v>
      </c>
      <c r="C38" s="3" t="inlineStr">
        <is>
          <t>Memory Leak - possible in destructor</t>
        </is>
      </c>
      <c r="D38" s="3" t="n">
        <v>2</v>
      </c>
      <c r="E38" s="3" t="n">
        <v>1</v>
      </c>
      <c r="F38" s="3" t="inlineStr">
        <is>
          <t>C and C++</t>
        </is>
      </c>
    </row>
    <row r="39">
      <c r="A39" s="3" t="inlineStr">
        <is>
          <t>CL.SELF-ASSIGN</t>
        </is>
      </c>
      <c r="B39" s="3" t="b">
        <v>1</v>
      </c>
      <c r="C39" s="3" t="inlineStr">
        <is>
          <t>Use of free memory (double free) - in operator=</t>
        </is>
      </c>
      <c r="D39" s="3" t="n">
        <v>2</v>
      </c>
      <c r="E39" s="3" t="n">
        <v>1</v>
      </c>
      <c r="F39" s="3" t="inlineStr">
        <is>
          <t>C and C++</t>
        </is>
      </c>
    </row>
    <row r="40">
      <c r="A40" s="3" t="inlineStr">
        <is>
          <t>CL.SHALLOW.ASSIGN</t>
        </is>
      </c>
      <c r="B40" s="3" t="b">
        <v>1</v>
      </c>
      <c r="C40" s="3" t="inlineStr">
        <is>
          <t>Use of free memory (double free) - shallow copy in operator=</t>
        </is>
      </c>
      <c r="D40" s="3" t="n">
        <v>2</v>
      </c>
      <c r="E40" s="3" t="n">
        <v>1</v>
      </c>
      <c r="F40" s="3" t="inlineStr">
        <is>
          <t>C and C++</t>
        </is>
      </c>
    </row>
    <row r="41">
      <c r="A41" s="3" t="inlineStr">
        <is>
          <t>CL.SHALLOW.COPY</t>
        </is>
      </c>
      <c r="B41" s="3" t="b">
        <v>1</v>
      </c>
      <c r="C41" s="3" t="inlineStr">
        <is>
          <t>Use of free memory (double free) - shallow copy in copy constructor</t>
        </is>
      </c>
      <c r="D41" s="3" t="n">
        <v>2</v>
      </c>
      <c r="E41" s="3" t="n">
        <v>1</v>
      </c>
      <c r="F41" s="3" t="inlineStr">
        <is>
          <t>C and C++</t>
        </is>
      </c>
    </row>
    <row r="42">
      <c r="A42" s="3" t="inlineStr">
        <is>
          <t>CONC.DL</t>
        </is>
      </c>
      <c r="B42" s="3" t="b">
        <v>1</v>
      </c>
      <c r="C42" s="3" t="inlineStr">
        <is>
          <t>Deadlock</t>
        </is>
      </c>
      <c r="D42" s="3" t="n">
        <v>2</v>
      </c>
      <c r="E42" s="3" t="n">
        <v>1</v>
      </c>
      <c r="F42" s="3" t="inlineStr">
        <is>
          <t>C and C++</t>
        </is>
      </c>
    </row>
    <row r="43">
      <c r="A43" s="3" t="inlineStr">
        <is>
          <t>CONC.NO_UNLOCK</t>
        </is>
      </c>
      <c r="B43" s="3" t="b">
        <v>1</v>
      </c>
      <c r="C43" s="3" t="inlineStr">
        <is>
          <t>Missing unlock for variable</t>
        </is>
      </c>
      <c r="D43" s="3" t="n">
        <v>2</v>
      </c>
      <c r="E43" s="3" t="n">
        <v>1</v>
      </c>
      <c r="F43" s="3" t="inlineStr">
        <is>
          <t>C and C++</t>
        </is>
      </c>
    </row>
    <row r="44">
      <c r="A44" s="3" t="inlineStr">
        <is>
          <t>CONC.SLEEP</t>
        </is>
      </c>
      <c r="B44" s="3" t="b">
        <v>1</v>
      </c>
      <c r="C44" s="3" t="inlineStr">
        <is>
          <t>Function may block in critical section</t>
        </is>
      </c>
      <c r="D44" s="3" t="n">
        <v>3</v>
      </c>
      <c r="E44" s="3" t="n">
        <v>2</v>
      </c>
      <c r="F44" s="3" t="inlineStr">
        <is>
          <t>C and C++</t>
        </is>
      </c>
    </row>
    <row r="45">
      <c r="A45" s="3" t="inlineStr">
        <is>
          <t>CWARN.ALIGNMENT</t>
        </is>
      </c>
      <c r="B45" s="3" t="b">
        <v>1</v>
      </c>
      <c r="C45" s="3" t="inlineStr">
        <is>
          <t>Incorrect pointer scaling is used</t>
        </is>
      </c>
      <c r="D45" s="3" t="n">
        <v>4</v>
      </c>
      <c r="E45" s="3" t="n">
        <v>2</v>
      </c>
      <c r="F45" s="3" t="inlineStr">
        <is>
          <t>C and C++</t>
        </is>
      </c>
    </row>
    <row r="46">
      <c r="A46" s="3" t="inlineStr">
        <is>
          <t>CWARN.BAD.PTR.ARITH</t>
        </is>
      </c>
      <c r="B46" s="3" t="b">
        <v>1</v>
      </c>
      <c r="C46" s="3" t="inlineStr">
        <is>
          <t>Bad pointer arithmetic</t>
        </is>
      </c>
      <c r="D46" s="3" t="n">
        <v>4</v>
      </c>
      <c r="E46" s="3" t="n">
        <v>2</v>
      </c>
      <c r="F46" s="3" t="inlineStr">
        <is>
          <t>C and C++</t>
        </is>
      </c>
    </row>
    <row r="47">
      <c r="A47" s="3" t="inlineStr">
        <is>
          <t>CWARN.BITOP.SIZE</t>
        </is>
      </c>
      <c r="B47" s="3" t="b">
        <v>1</v>
      </c>
      <c r="C47" s="3" t="inlineStr">
        <is>
          <t>Operands of different size in bitwise operation</t>
        </is>
      </c>
      <c r="D47" s="3" t="n">
        <v>4</v>
      </c>
      <c r="E47" s="3" t="n">
        <v>2</v>
      </c>
      <c r="F47" s="3" t="inlineStr">
        <is>
          <t>C and C++</t>
        </is>
      </c>
    </row>
    <row r="48">
      <c r="A48" s="3" t="inlineStr">
        <is>
          <t>CWARN.BOOLOP.INC</t>
        </is>
      </c>
      <c r="B48" s="3" t="b">
        <v>1</v>
      </c>
      <c r="C48" s="3" t="inlineStr">
        <is>
          <t>A boolean is incremented or decremented</t>
        </is>
      </c>
      <c r="D48" s="3" t="n">
        <v>4</v>
      </c>
      <c r="E48" s="3" t="n">
        <v>2</v>
      </c>
      <c r="F48" s="3" t="inlineStr">
        <is>
          <t>C and C++</t>
        </is>
      </c>
    </row>
    <row r="49">
      <c r="A49" s="3" t="inlineStr">
        <is>
          <t>CWARN.CAST.VIRTUAL_INHERITANCE</t>
        </is>
      </c>
      <c r="B49" s="3" t="b">
        <v>1</v>
      </c>
      <c r="C49" s="3" t="inlineStr">
        <is>
          <t>C-style cast of pointer to object with virtual methods to pointer to its derived class</t>
        </is>
      </c>
      <c r="D49" s="3" t="n">
        <v>4</v>
      </c>
      <c r="E49" s="3" t="n">
        <v>2</v>
      </c>
      <c r="F49" s="3" t="inlineStr">
        <is>
          <t>C and C++</t>
        </is>
      </c>
    </row>
    <row r="50">
      <c r="A50" s="3" t="inlineStr">
        <is>
          <t>CWARN.CMPCHR.EOF</t>
        </is>
      </c>
      <c r="B50" s="3" t="b">
        <v>1</v>
      </c>
      <c r="C50" s="3" t="inlineStr">
        <is>
          <t>A 'char' expression compared with EOF constant</t>
        </is>
      </c>
      <c r="D50" s="3" t="n">
        <v>4</v>
      </c>
      <c r="E50" s="3" t="n">
        <v>2</v>
      </c>
      <c r="F50" s="3" t="inlineStr">
        <is>
          <t>C and C++</t>
        </is>
      </c>
    </row>
    <row r="51">
      <c r="A51" s="3" t="inlineStr">
        <is>
          <t>CWARN.CONSTCOND.DO</t>
        </is>
      </c>
      <c r="B51" s="3" t="b">
        <v>1</v>
      </c>
      <c r="C51" s="3" t="inlineStr">
        <is>
          <t>'do' controlling expression is constant</t>
        </is>
      </c>
      <c r="D51" s="3" t="n">
        <v>4</v>
      </c>
      <c r="E51" s="3" t="n">
        <v>2</v>
      </c>
      <c r="F51" s="3" t="inlineStr">
        <is>
          <t>C and C++</t>
        </is>
      </c>
    </row>
    <row r="52">
      <c r="A52" s="3" t="inlineStr">
        <is>
          <t>CWARN.CONSTCOND.IF</t>
        </is>
      </c>
      <c r="B52" s="3" t="b">
        <v>1</v>
      </c>
      <c r="C52" s="3" t="inlineStr">
        <is>
          <t>'if' controlling expression is constant</t>
        </is>
      </c>
      <c r="D52" s="3" t="n">
        <v>4</v>
      </c>
      <c r="E52" s="3" t="n">
        <v>2</v>
      </c>
      <c r="F52" s="3" t="inlineStr">
        <is>
          <t>C and C++</t>
        </is>
      </c>
    </row>
    <row r="53">
      <c r="A53" s="3" t="inlineStr">
        <is>
          <t>CWARN.CONSTCOND.SWITCH</t>
        </is>
      </c>
      <c r="B53" s="3" t="b">
        <v>1</v>
      </c>
      <c r="C53" s="3" t="inlineStr">
        <is>
          <t>'switch' selector expression is constant</t>
        </is>
      </c>
      <c r="D53" s="3" t="n">
        <v>4</v>
      </c>
      <c r="E53" s="3" t="n">
        <v>2</v>
      </c>
      <c r="F53" s="3" t="inlineStr">
        <is>
          <t>C and C++</t>
        </is>
      </c>
    </row>
    <row r="54">
      <c r="A54" s="3" t="inlineStr">
        <is>
          <t>CWARN.CONSTCOND.TERNARY</t>
        </is>
      </c>
      <c r="B54" s="3" t="b">
        <v>1</v>
      </c>
      <c r="C54" s="3" t="inlineStr">
        <is>
          <t>Controlling condition in conditional expression is constant</t>
        </is>
      </c>
      <c r="D54" s="3" t="n">
        <v>4</v>
      </c>
      <c r="E54" s="3" t="n">
        <v>2</v>
      </c>
      <c r="F54" s="3" t="inlineStr">
        <is>
          <t>C and C++</t>
        </is>
      </c>
    </row>
    <row r="55">
      <c r="A55" s="3" t="inlineStr">
        <is>
          <t>CWARN.CONSTCOND.WHILE</t>
        </is>
      </c>
      <c r="B55" s="3" t="b">
        <v>1</v>
      </c>
      <c r="C55" s="3" t="inlineStr">
        <is>
          <t>'while' controlling expression is constant</t>
        </is>
      </c>
      <c r="D55" s="3" t="n">
        <v>4</v>
      </c>
      <c r="E55" s="3" t="n">
        <v>2</v>
      </c>
      <c r="F55" s="3" t="inlineStr">
        <is>
          <t>C and C++</t>
        </is>
      </c>
    </row>
    <row r="56">
      <c r="A56" s="3" t="inlineStr">
        <is>
          <t>CWARN.COPY.NOASSIGN</t>
        </is>
      </c>
      <c r="B56" s="3" t="b">
        <v>1</v>
      </c>
      <c r="C56" s="3" t="inlineStr">
        <is>
          <t>Class defines copy constructor, but no assignment operator</t>
        </is>
      </c>
      <c r="D56" s="3" t="n">
        <v>4</v>
      </c>
      <c r="E56" s="3" t="n">
        <v>2</v>
      </c>
      <c r="F56" s="3" t="inlineStr">
        <is>
          <t>C and C++</t>
        </is>
      </c>
    </row>
    <row r="57">
      <c r="A57" s="3" t="inlineStr">
        <is>
          <t>CWARN.DTOR.NONVIRT.DELETE</t>
        </is>
      </c>
      <c r="B57" s="3" t="b">
        <v>1</v>
      </c>
      <c r="C57" s="3" t="inlineStr">
        <is>
          <t>Delete expression for an object of a class with virtual methods and no virtual destructor</t>
        </is>
      </c>
      <c r="D57" s="3" t="n">
        <v>2</v>
      </c>
      <c r="E57" s="3" t="n">
        <v>1</v>
      </c>
      <c r="F57" s="3" t="inlineStr">
        <is>
          <t>C and C++</t>
        </is>
      </c>
    </row>
    <row r="58">
      <c r="A58" s="3" t="inlineStr">
        <is>
          <t>CWARN.DTOR.NONVIRT.NOTEMPTY</t>
        </is>
      </c>
      <c r="B58" s="3" t="b">
        <v>1</v>
      </c>
      <c r="C58" s="3" t="inlineStr">
        <is>
          <t>Class has virtual functions inherited from a base class, but its destructor is not virtual and not empty</t>
        </is>
      </c>
      <c r="D58" s="3" t="n">
        <v>2</v>
      </c>
      <c r="E58" s="3" t="n">
        <v>1</v>
      </c>
      <c r="F58" s="3" t="inlineStr">
        <is>
          <t>C and C++</t>
        </is>
      </c>
    </row>
    <row r="59">
      <c r="A59" s="3" t="inlineStr">
        <is>
          <t>CWARN.DTOR.VOIDPTR</t>
        </is>
      </c>
      <c r="B59" s="3" t="b">
        <v>1</v>
      </c>
      <c r="C59" s="3" t="inlineStr">
        <is>
          <t>Delete expression with an object of type pointer to void</t>
        </is>
      </c>
      <c r="D59" s="3" t="n">
        <v>3</v>
      </c>
      <c r="E59" s="3" t="n">
        <v>2</v>
      </c>
      <c r="F59" s="3" t="inlineStr">
        <is>
          <t>C and C++</t>
        </is>
      </c>
    </row>
    <row r="60">
      <c r="A60" s="3" t="inlineStr">
        <is>
          <t>CWARN.EMPTY.LABEL</t>
        </is>
      </c>
      <c r="B60" s="3" t="b">
        <v>1</v>
      </c>
      <c r="C60" s="3" t="inlineStr">
        <is>
          <t>Empty label statement</t>
        </is>
      </c>
      <c r="D60" s="3" t="n">
        <v>4</v>
      </c>
      <c r="E60" s="3" t="n">
        <v>2</v>
      </c>
      <c r="F60" s="3" t="inlineStr">
        <is>
          <t>C and C++</t>
        </is>
      </c>
    </row>
    <row r="61">
      <c r="A61" s="3" t="inlineStr">
        <is>
          <t>CWARN.EMPTY.TYPEDEF</t>
        </is>
      </c>
      <c r="B61" s="3" t="b">
        <v>1</v>
      </c>
      <c r="C61" s="3" t="inlineStr">
        <is>
          <t>Missing typedef name</t>
        </is>
      </c>
      <c r="D61" s="3" t="n">
        <v>4</v>
      </c>
      <c r="E61" s="3" t="n">
        <v>2</v>
      </c>
      <c r="F61" s="3" t="inlineStr">
        <is>
          <t>C and C++</t>
        </is>
      </c>
    </row>
    <row r="62">
      <c r="A62" s="3" t="inlineStr">
        <is>
          <t>CWARN.FUNCADDR</t>
        </is>
      </c>
      <c r="B62" s="3" t="b">
        <v>1</v>
      </c>
      <c r="C62" s="3" t="inlineStr">
        <is>
          <t>Function address is used instead of a call to this function</t>
        </is>
      </c>
      <c r="D62" s="3" t="n">
        <v>2</v>
      </c>
      <c r="E62" s="3" t="n">
        <v>1</v>
      </c>
      <c r="F62" s="3" t="inlineStr">
        <is>
          <t>C and C++</t>
        </is>
      </c>
    </row>
    <row r="63">
      <c r="A63" s="3" t="inlineStr">
        <is>
          <t>CWARN.HIDDEN.PARAM</t>
        </is>
      </c>
      <c r="B63" s="3" t="b">
        <v>1</v>
      </c>
      <c r="C63" s="3" t="inlineStr">
        <is>
          <t>Parameter hidden by local variable</t>
        </is>
      </c>
      <c r="D63" s="3" t="n">
        <v>4</v>
      </c>
      <c r="E63" s="3" t="n">
        <v>2</v>
      </c>
      <c r="F63" s="3" t="inlineStr">
        <is>
          <t>C and C++</t>
        </is>
      </c>
    </row>
    <row r="64">
      <c r="A64" s="3" t="inlineStr">
        <is>
          <t>CWARN.IMPLICITINT</t>
        </is>
      </c>
      <c r="B64" s="3" t="b">
        <v>1</v>
      </c>
      <c r="C64" s="3" t="inlineStr">
        <is>
          <t>Anachronistic 'implicit int'</t>
        </is>
      </c>
      <c r="D64" s="3" t="n">
        <v>4</v>
      </c>
      <c r="E64" s="3" t="n">
        <v>2</v>
      </c>
      <c r="F64" s="3" t="inlineStr">
        <is>
          <t>C and C++</t>
        </is>
      </c>
    </row>
    <row r="65">
      <c r="A65" s="3" t="inlineStr">
        <is>
          <t>CWARN.INCL.ABSOLUTE</t>
        </is>
      </c>
      <c r="B65" s="3" t="b">
        <v>1</v>
      </c>
      <c r="C65" s="3" t="inlineStr">
        <is>
          <t>Absolute path is used in include directive</t>
        </is>
      </c>
      <c r="D65" s="3" t="n">
        <v>4</v>
      </c>
      <c r="E65" s="3" t="n">
        <v>2</v>
      </c>
      <c r="F65" s="3" t="inlineStr">
        <is>
          <t>C and C++</t>
        </is>
      </c>
    </row>
    <row r="66">
      <c r="A66" s="3" t="inlineStr">
        <is>
          <t>CWARN.INCL.NO_INTERFACE</t>
        </is>
      </c>
      <c r="B66" s="3" t="b">
        <v>0</v>
      </c>
      <c r="C66" s="3" t="inlineStr">
        <is>
          <t>Source file does not include its interface header</t>
        </is>
      </c>
      <c r="D66" s="3" t="n">
        <v>4</v>
      </c>
      <c r="E66" s="3" t="n">
        <v>2</v>
      </c>
      <c r="F66" s="3" t="inlineStr">
        <is>
          <t>C and C++</t>
        </is>
      </c>
    </row>
    <row r="67">
      <c r="A67" s="3" t="inlineStr">
        <is>
          <t>CWARN.INLINE.NONFUNC</t>
        </is>
      </c>
      <c r="B67" s="3" t="b">
        <v>1</v>
      </c>
      <c r="C67" s="3" t="inlineStr">
        <is>
          <t>'inline' used with non-function</t>
        </is>
      </c>
      <c r="D67" s="3" t="n">
        <v>4</v>
      </c>
      <c r="E67" s="3" t="n">
        <v>2</v>
      </c>
      <c r="F67" s="3" t="inlineStr">
        <is>
          <t>C and C++</t>
        </is>
      </c>
    </row>
    <row r="68">
      <c r="A68" s="3" t="inlineStr">
        <is>
          <t>CWARN.MEM.NONPOD</t>
        </is>
      </c>
      <c r="B68" s="3" t="b">
        <v>1</v>
      </c>
      <c r="C68" s="3" t="inlineStr">
        <is>
          <t>Memory manipulation routine applied to a non-POD object</t>
        </is>
      </c>
      <c r="D68" s="3" t="n">
        <v>4</v>
      </c>
      <c r="E68" s="3" t="n">
        <v>2</v>
      </c>
      <c r="F68" s="3" t="inlineStr">
        <is>
          <t>C and C++</t>
        </is>
      </c>
    </row>
    <row r="69">
      <c r="A69" s="3" t="inlineStr">
        <is>
          <t>CWARN.MEMBER.INIT.ORDER</t>
        </is>
      </c>
      <c r="B69" s="3" t="b">
        <v>1</v>
      </c>
      <c r="C69" s="3" t="inlineStr">
        <is>
          <t>Members of the initialization list are not listed in the order in which they are declared in the class</t>
        </is>
      </c>
      <c r="D69" s="3" t="n">
        <v>4</v>
      </c>
      <c r="E69" s="3" t="n">
        <v>2</v>
      </c>
      <c r="F69" s="3" t="inlineStr">
        <is>
          <t>C and C++</t>
        </is>
      </c>
    </row>
    <row r="70">
      <c r="A70" s="3" t="inlineStr">
        <is>
          <t>CWARN.MEMSET.SIZEOF.PTR</t>
        </is>
      </c>
      <c r="B70" s="3" t="b">
        <v>1</v>
      </c>
      <c r="C70" s="3" t="inlineStr">
        <is>
          <t>Memset-like function is called for 'sizeof' applied to pointer</t>
        </is>
      </c>
      <c r="D70" s="3" t="n">
        <v>4</v>
      </c>
      <c r="E70" s="3" t="n">
        <v>2</v>
      </c>
      <c r="F70" s="3" t="inlineStr">
        <is>
          <t>C and C++</t>
        </is>
      </c>
    </row>
    <row r="71">
      <c r="A71" s="3" t="inlineStr">
        <is>
          <t>CWARN.MOVE.CONST</t>
        </is>
      </c>
      <c r="B71" s="3" t="b">
        <v>1</v>
      </c>
      <c r="C71" s="3" t="inlineStr">
        <is>
          <t>Const value used as argument for std::move</t>
        </is>
      </c>
      <c r="D71" s="3" t="n">
        <v>4</v>
      </c>
      <c r="E71" s="3" t="n">
        <v>2</v>
      </c>
      <c r="F71" s="3" t="inlineStr">
        <is>
          <t>C and C++</t>
        </is>
      </c>
    </row>
    <row r="72">
      <c r="A72" s="3" t="inlineStr">
        <is>
          <t>CWARN.NOEFFECT.OUTOFRANGE</t>
        </is>
      </c>
      <c r="B72" s="3" t="b">
        <v>1</v>
      </c>
      <c r="C72" s="3" t="inlineStr">
        <is>
          <t>Value outside of range</t>
        </is>
      </c>
      <c r="D72" s="3" t="n">
        <v>3</v>
      </c>
      <c r="E72" s="3" t="n">
        <v>2</v>
      </c>
      <c r="F72" s="3" t="inlineStr">
        <is>
          <t>C and C++</t>
        </is>
      </c>
    </row>
    <row r="73">
      <c r="A73" s="3" t="inlineStr">
        <is>
          <t>CWARN.NOEFFECT.SELF_ASSIGN</t>
        </is>
      </c>
      <c r="B73" s="3" t="b">
        <v>1</v>
      </c>
      <c r="C73" s="3" t="inlineStr">
        <is>
          <t>A variable is assigned to self</t>
        </is>
      </c>
      <c r="D73" s="3" t="n">
        <v>4</v>
      </c>
      <c r="E73" s="3" t="n">
        <v>2</v>
      </c>
      <c r="F73" s="3" t="inlineStr">
        <is>
          <t>C and C++</t>
        </is>
      </c>
    </row>
    <row r="74">
      <c r="A74" s="3" t="inlineStr">
        <is>
          <t>CWARN.NOEFFECT.UCMP.GE</t>
        </is>
      </c>
      <c r="B74" s="3" t="b">
        <v>1</v>
      </c>
      <c r="C74" s="3" t="inlineStr">
        <is>
          <t>Comparison of unsigned value against 0 is always true</t>
        </is>
      </c>
      <c r="D74" s="3" t="n">
        <v>4</v>
      </c>
      <c r="E74" s="3" t="n">
        <v>1</v>
      </c>
      <c r="F74" s="3" t="inlineStr">
        <is>
          <t>C and C++</t>
        </is>
      </c>
    </row>
    <row r="75">
      <c r="A75" s="3" t="inlineStr">
        <is>
          <t>CWARN.NOEFFECT.UCMP.GE.MACRO</t>
        </is>
      </c>
      <c r="B75" s="3" t="b">
        <v>1</v>
      </c>
      <c r="C75" s="3" t="inlineStr">
        <is>
          <t>Comparison of unsigned value against 0 within a macro is always true</t>
        </is>
      </c>
      <c r="D75" s="3" t="n">
        <v>4</v>
      </c>
      <c r="E75" s="3" t="n">
        <v>1</v>
      </c>
      <c r="F75" s="3" t="inlineStr">
        <is>
          <t>C and C++</t>
        </is>
      </c>
    </row>
    <row r="76">
      <c r="A76" s="3" t="inlineStr">
        <is>
          <t>CWARN.NOEFFECT.UCMP.LT</t>
        </is>
      </c>
      <c r="B76" s="3" t="b">
        <v>1</v>
      </c>
      <c r="C76" s="3" t="inlineStr">
        <is>
          <t>Comparison of unsigned value against 0 is always false</t>
        </is>
      </c>
      <c r="D76" s="3" t="n">
        <v>4</v>
      </c>
      <c r="E76" s="3" t="n">
        <v>1</v>
      </c>
      <c r="F76" s="3" t="inlineStr">
        <is>
          <t>C and C++</t>
        </is>
      </c>
    </row>
    <row r="77">
      <c r="A77" s="3" t="inlineStr">
        <is>
          <t>CWARN.NOEFFECT.UCMP.LT.MACRO</t>
        </is>
      </c>
      <c r="B77" s="3" t="b">
        <v>1</v>
      </c>
      <c r="C77" s="3" t="inlineStr">
        <is>
          <t>Comparison of unsigned value against 0 within a macro is always false</t>
        </is>
      </c>
      <c r="D77" s="3" t="n">
        <v>4</v>
      </c>
      <c r="E77" s="3" t="n">
        <v>1</v>
      </c>
      <c r="F77" s="3" t="inlineStr">
        <is>
          <t>C and C++</t>
        </is>
      </c>
    </row>
    <row r="78">
      <c r="A78" s="3" t="inlineStr">
        <is>
          <t>CWARN.NULLCHECK.FUNCNAME</t>
        </is>
      </c>
      <c r="B78" s="3" t="b">
        <v>1</v>
      </c>
      <c r="C78" s="3" t="inlineStr">
        <is>
          <t>Function address was directly compared against 0</t>
        </is>
      </c>
      <c r="D78" s="3" t="n">
        <v>4</v>
      </c>
      <c r="E78" s="3" t="n">
        <v>2</v>
      </c>
      <c r="F78" s="3" t="inlineStr">
        <is>
          <t>C and C++</t>
        </is>
      </c>
    </row>
    <row r="79">
      <c r="A79" s="3" t="inlineStr">
        <is>
          <t>CWARN.OVERRIDE.CONST</t>
        </is>
      </c>
      <c r="B79" s="3" t="b">
        <v>1</v>
      </c>
      <c r="C79" s="3" t="inlineStr">
        <is>
          <t>Function overriding fails due to mismatch of 'const' qualifiers</t>
        </is>
      </c>
      <c r="D79" s="3" t="n">
        <v>4</v>
      </c>
      <c r="E79" s="3" t="n">
        <v>2</v>
      </c>
      <c r="F79" s="3" t="inlineStr">
        <is>
          <t>C and C++</t>
        </is>
      </c>
    </row>
    <row r="80">
      <c r="A80" s="3" t="inlineStr">
        <is>
          <t>CWARN.PACKED.TYPEDEF</t>
        </is>
      </c>
      <c r="B80" s="3" t="b">
        <v>1</v>
      </c>
      <c r="C80" s="3" t="inlineStr">
        <is>
          <t>'packed' attribute ignored in typedef</t>
        </is>
      </c>
      <c r="D80" s="3" t="n">
        <v>4</v>
      </c>
      <c r="E80" s="3" t="n">
        <v>2</v>
      </c>
      <c r="F80" s="3" t="inlineStr">
        <is>
          <t>C and C++</t>
        </is>
      </c>
    </row>
    <row r="81">
      <c r="A81" s="3" t="inlineStr">
        <is>
          <t>CWARN.PASSBYVALUE.ARG</t>
        </is>
      </c>
      <c r="B81" s="3" t="b">
        <v>1</v>
      </c>
      <c r="C81" s="3" t="inlineStr">
        <is>
          <t>Function argument passed by value is too large</t>
        </is>
      </c>
      <c r="D81" s="3" t="n">
        <v>4</v>
      </c>
      <c r="E81" s="3" t="n">
        <v>2</v>
      </c>
      <c r="F81" s="3" t="inlineStr">
        <is>
          <t>C and C++</t>
        </is>
      </c>
    </row>
    <row r="82">
      <c r="A82" s="3" t="inlineStr">
        <is>
          <t>CWARN.PASSBYVALUE.EXC</t>
        </is>
      </c>
      <c r="B82" s="3" t="b">
        <v>1</v>
      </c>
      <c r="C82" s="3" t="inlineStr">
        <is>
          <t>Exception object passed by value is too large</t>
        </is>
      </c>
      <c r="D82" s="3" t="n">
        <v>4</v>
      </c>
      <c r="E82" s="3" t="n">
        <v>2</v>
      </c>
      <c r="F82" s="3" t="inlineStr">
        <is>
          <t>C and C++</t>
        </is>
      </c>
    </row>
    <row r="83">
      <c r="A83" s="3" t="inlineStr">
        <is>
          <t>CWARN.RET.MAIN</t>
        </is>
      </c>
      <c r="B83" s="3" t="b">
        <v>1</v>
      </c>
      <c r="C83" s="3" t="inlineStr">
        <is>
          <t>Bad return type of main</t>
        </is>
      </c>
      <c r="D83" s="3" t="n">
        <v>4</v>
      </c>
      <c r="E83" s="3" t="n">
        <v>2</v>
      </c>
      <c r="F83" s="3" t="inlineStr">
        <is>
          <t>C and C++</t>
        </is>
      </c>
    </row>
    <row r="84">
      <c r="A84" s="3" t="inlineStr">
        <is>
          <t>CWARN.SIGNEDBIT</t>
        </is>
      </c>
      <c r="B84" s="3" t="b">
        <v>1</v>
      </c>
      <c r="C84" s="3" t="inlineStr">
        <is>
          <t>Signed one bit field</t>
        </is>
      </c>
      <c r="D84" s="3" t="n">
        <v>4</v>
      </c>
      <c r="E84" s="3" t="n">
        <v>2</v>
      </c>
      <c r="F84" s="3" t="inlineStr">
        <is>
          <t>C and C++</t>
        </is>
      </c>
    </row>
    <row r="85">
      <c r="A85" s="3" t="inlineStr">
        <is>
          <t>DBZ.CONST</t>
        </is>
      </c>
      <c r="B85" s="3" t="b">
        <v>1</v>
      </c>
      <c r="C85" s="3" t="inlineStr">
        <is>
          <t>Division by a zero constant occurs</t>
        </is>
      </c>
      <c r="D85" s="3" t="n">
        <v>1</v>
      </c>
      <c r="E85" s="3" t="n">
        <v>1</v>
      </c>
      <c r="F85" s="3" t="inlineStr">
        <is>
          <t>C and C++</t>
        </is>
      </c>
    </row>
    <row r="86">
      <c r="A86" s="3" t="inlineStr">
        <is>
          <t>DBZ.CONST.CALL</t>
        </is>
      </c>
      <c r="B86" s="3" t="b">
        <v>1</v>
      </c>
      <c r="C86" s="3" t="inlineStr">
        <is>
          <t>The value '0' is passed to function that can use this value as divisor</t>
        </is>
      </c>
      <c r="D86" s="3" t="n">
        <v>1</v>
      </c>
      <c r="E86" s="3" t="n">
        <v>1</v>
      </c>
      <c r="F86" s="3" t="inlineStr">
        <is>
          <t>C and C++</t>
        </is>
      </c>
    </row>
    <row r="87">
      <c r="A87" s="3" t="inlineStr">
        <is>
          <t>DBZ.GENERAL</t>
        </is>
      </c>
      <c r="B87" s="3" t="b">
        <v>1</v>
      </c>
      <c r="C87" s="3" t="inlineStr">
        <is>
          <t>Division by zero might occur</t>
        </is>
      </c>
      <c r="D87" s="3" t="n">
        <v>1</v>
      </c>
      <c r="E87" s="3" t="n">
        <v>1</v>
      </c>
      <c r="F87" s="3" t="inlineStr">
        <is>
          <t>C and C++</t>
        </is>
      </c>
    </row>
    <row r="88">
      <c r="A88" s="3" t="inlineStr">
        <is>
          <t>DBZ.ITERATOR</t>
        </is>
      </c>
      <c r="B88" s="3" t="b">
        <v>1</v>
      </c>
      <c r="C88" s="3" t="inlineStr">
        <is>
          <t>Division by zero might occur in a loop iterator</t>
        </is>
      </c>
      <c r="D88" s="3" t="n">
        <v>1</v>
      </c>
      <c r="E88" s="3" t="n">
        <v>1</v>
      </c>
      <c r="F88" s="3" t="inlineStr">
        <is>
          <t>C and C++</t>
        </is>
      </c>
    </row>
    <row r="89">
      <c r="A89" s="3" t="inlineStr">
        <is>
          <t>EFFECT</t>
        </is>
      </c>
      <c r="B89" s="3" t="b">
        <v>1</v>
      </c>
      <c r="C89" s="3" t="inlineStr">
        <is>
          <t>Statement has no effect</t>
        </is>
      </c>
      <c r="D89" s="3" t="n">
        <v>4</v>
      </c>
      <c r="E89" s="3" t="n">
        <v>1</v>
      </c>
      <c r="F89" s="3" t="inlineStr">
        <is>
          <t>C and C++</t>
        </is>
      </c>
    </row>
    <row r="90">
      <c r="A90" s="3" t="inlineStr">
        <is>
          <t>FMM.MIGHT</t>
        </is>
      </c>
      <c r="B90" s="3" t="b">
        <v>1</v>
      </c>
      <c r="C90" s="3" t="inlineStr">
        <is>
          <t>Freeing Mismatched Memory - possible</t>
        </is>
      </c>
      <c r="D90" s="3" t="n">
        <v>2</v>
      </c>
      <c r="E90" s="3" t="n">
        <v>1</v>
      </c>
      <c r="F90" s="3" t="inlineStr">
        <is>
          <t>C and C++</t>
        </is>
      </c>
    </row>
    <row r="91">
      <c r="A91" s="3" t="inlineStr">
        <is>
          <t>FMM.MUST</t>
        </is>
      </c>
      <c r="B91" s="3" t="b">
        <v>1</v>
      </c>
      <c r="C91" s="3" t="inlineStr">
        <is>
          <t>Freeing Mismatched Memory</t>
        </is>
      </c>
      <c r="D91" s="3" t="n">
        <v>1</v>
      </c>
      <c r="E91" s="3" t="n">
        <v>1</v>
      </c>
      <c r="F91" s="3" t="inlineStr">
        <is>
          <t>C and C++</t>
        </is>
      </c>
    </row>
    <row r="92">
      <c r="A92" s="3" t="inlineStr">
        <is>
          <t>FNH.MIGHT</t>
        </is>
      </c>
      <c r="B92" s="3" t="b">
        <v>1</v>
      </c>
      <c r="C92" s="3" t="inlineStr">
        <is>
          <t>Freeing Non-Heap Memory - possible</t>
        </is>
      </c>
      <c r="D92" s="3" t="n">
        <v>1</v>
      </c>
      <c r="E92" s="3" t="n">
        <v>1</v>
      </c>
      <c r="F92" s="3" t="inlineStr">
        <is>
          <t>C and C++</t>
        </is>
      </c>
    </row>
    <row r="93">
      <c r="A93" s="3" t="inlineStr">
        <is>
          <t>FNH.MUST</t>
        </is>
      </c>
      <c r="B93" s="3" t="b">
        <v>1</v>
      </c>
      <c r="C93" s="3" t="inlineStr">
        <is>
          <t>Freeing Non-Heap Memory</t>
        </is>
      </c>
      <c r="D93" s="3" t="n">
        <v>2</v>
      </c>
      <c r="E93" s="3" t="n">
        <v>1</v>
      </c>
      <c r="F93" s="3" t="inlineStr">
        <is>
          <t>C and C++</t>
        </is>
      </c>
    </row>
    <row r="94">
      <c r="A94" s="3" t="inlineStr">
        <is>
          <t>FREE.INCONSISTENT</t>
        </is>
      </c>
      <c r="B94" s="3" t="b">
        <v>1</v>
      </c>
      <c r="C94" s="3" t="inlineStr">
        <is>
          <t>Inconsistent Freeing of Memory</t>
        </is>
      </c>
      <c r="D94" s="3" t="n">
        <v>3</v>
      </c>
      <c r="E94" s="3" t="n">
        <v>1</v>
      </c>
      <c r="F94" s="3" t="inlineStr">
        <is>
          <t>C and C++</t>
        </is>
      </c>
    </row>
    <row r="95">
      <c r="A95" s="3" t="inlineStr">
        <is>
          <t>FUM.GEN.MIGHT</t>
        </is>
      </c>
      <c r="B95" s="3" t="b">
        <v>1</v>
      </c>
      <c r="C95" s="3" t="inlineStr">
        <is>
          <t>Freeing Unallocated Memory - possible</t>
        </is>
      </c>
      <c r="D95" s="3" t="n">
        <v>1</v>
      </c>
      <c r="E95" s="3" t="n">
        <v>1</v>
      </c>
      <c r="F95" s="3" t="inlineStr">
        <is>
          <t>C and C++</t>
        </is>
      </c>
    </row>
    <row r="96">
      <c r="A96" s="3" t="inlineStr">
        <is>
          <t>FUM.GEN.MUST</t>
        </is>
      </c>
      <c r="B96" s="3" t="b">
        <v>1</v>
      </c>
      <c r="C96" s="3" t="inlineStr">
        <is>
          <t>Freeing Unallocated Memory</t>
        </is>
      </c>
      <c r="D96" s="3" t="n">
        <v>1</v>
      </c>
      <c r="E96" s="3" t="n">
        <v>1</v>
      </c>
      <c r="F96" s="3" t="inlineStr">
        <is>
          <t>C and C++</t>
        </is>
      </c>
    </row>
    <row r="97">
      <c r="A97" s="3" t="inlineStr">
        <is>
          <t>FUNCRET.GEN</t>
        </is>
      </c>
      <c r="B97" s="3" t="b">
        <v>1</v>
      </c>
      <c r="C97" s="3" t="inlineStr">
        <is>
          <t>Non-void function does not return value</t>
        </is>
      </c>
      <c r="D97" s="3" t="n">
        <v>1</v>
      </c>
      <c r="E97" s="3" t="n">
        <v>1</v>
      </c>
      <c r="F97" s="3" t="inlineStr">
        <is>
          <t>C and C++</t>
        </is>
      </c>
    </row>
    <row r="98">
      <c r="A98" s="3" t="inlineStr">
        <is>
          <t>FUNCRET.IMPLICIT</t>
        </is>
      </c>
      <c r="B98" s="3" t="b">
        <v>1</v>
      </c>
      <c r="C98" s="3" t="inlineStr">
        <is>
          <t>Non-void function implicitly returning int does not return value</t>
        </is>
      </c>
      <c r="D98" s="3" t="n">
        <v>2</v>
      </c>
      <c r="E98" s="3" t="n">
        <v>1</v>
      </c>
      <c r="F98" s="3" t="inlineStr">
        <is>
          <t>C and C++</t>
        </is>
      </c>
    </row>
    <row r="99">
      <c r="A99" s="3" t="inlineStr">
        <is>
          <t>HCC</t>
        </is>
      </c>
      <c r="B99" s="3" t="b">
        <v>1</v>
      </c>
      <c r="C99" s="3" t="inlineStr">
        <is>
          <t>Use of hardcoded credentials</t>
        </is>
      </c>
      <c r="D99" s="3" t="n">
        <v>2</v>
      </c>
      <c r="E99" s="3" t="n">
        <v>1</v>
      </c>
      <c r="F99" s="3" t="inlineStr">
        <is>
          <t>C and C++</t>
        </is>
      </c>
    </row>
    <row r="100">
      <c r="A100" s="3" t="inlineStr">
        <is>
          <t>HCC.PWD</t>
        </is>
      </c>
      <c r="B100" s="3" t="b">
        <v>1</v>
      </c>
      <c r="C100" s="3" t="inlineStr">
        <is>
          <t>Use of a hardcoded password</t>
        </is>
      </c>
      <c r="D100" s="3" t="n">
        <v>2</v>
      </c>
      <c r="E100" s="3" t="n">
        <v>1</v>
      </c>
      <c r="F100" s="3" t="inlineStr">
        <is>
          <t>C and C++</t>
        </is>
      </c>
    </row>
    <row r="101">
      <c r="A101" s="3" t="inlineStr">
        <is>
          <t>HCC.USER</t>
        </is>
      </c>
      <c r="B101" s="3" t="b">
        <v>1</v>
      </c>
      <c r="C101" s="3" t="inlineStr">
        <is>
          <t>Use of a hardcoded user name</t>
        </is>
      </c>
      <c r="D101" s="3" t="n">
        <v>2</v>
      </c>
      <c r="E101" s="3" t="n">
        <v>1</v>
      </c>
      <c r="F101" s="3" t="inlineStr">
        <is>
          <t>C and C++</t>
        </is>
      </c>
    </row>
    <row r="102">
      <c r="A102" s="3" t="inlineStr">
        <is>
          <t>INCONSISTENT.LABEL</t>
        </is>
      </c>
      <c r="B102" s="3" t="b">
        <v>1</v>
      </c>
      <c r="C102" s="3" t="inlineStr">
        <is>
          <t>Inconsistent Case Labels</t>
        </is>
      </c>
      <c r="D102" s="3" t="n">
        <v>4</v>
      </c>
      <c r="E102" s="3" t="n">
        <v>2</v>
      </c>
      <c r="F102" s="3" t="inlineStr">
        <is>
          <t>C and C++</t>
        </is>
      </c>
    </row>
    <row r="103">
      <c r="A103" s="3" t="inlineStr">
        <is>
          <t>INCORRECT.ALLOC_SIZE</t>
        </is>
      </c>
      <c r="B103" s="3" t="b">
        <v>1</v>
      </c>
      <c r="C103" s="3" t="inlineStr">
        <is>
          <t>Incorrect Allocation Size</t>
        </is>
      </c>
      <c r="D103" s="3" t="n">
        <v>3</v>
      </c>
      <c r="E103" s="3" t="n">
        <v>2</v>
      </c>
      <c r="F103" s="3" t="inlineStr">
        <is>
          <t>C and C++</t>
        </is>
      </c>
    </row>
    <row r="104">
      <c r="A104" s="3" t="inlineStr">
        <is>
          <t>INFINITE_LOOP.GLOBAL</t>
        </is>
      </c>
      <c r="B104" s="3" t="b">
        <v>1</v>
      </c>
      <c r="C104" s="3" t="inlineStr">
        <is>
          <t>Infinite loop</t>
        </is>
      </c>
      <c r="D104" s="3" t="n">
        <v>2</v>
      </c>
      <c r="E104" s="3" t="n">
        <v>1</v>
      </c>
      <c r="F104" s="3" t="inlineStr">
        <is>
          <t>C and C++</t>
        </is>
      </c>
    </row>
    <row r="105">
      <c r="A105" s="3" t="inlineStr">
        <is>
          <t>INFINITE_LOOP.LOCAL</t>
        </is>
      </c>
      <c r="B105" s="3" t="b">
        <v>1</v>
      </c>
      <c r="C105" s="3" t="inlineStr">
        <is>
          <t>Infinite loop</t>
        </is>
      </c>
      <c r="D105" s="3" t="n">
        <v>2</v>
      </c>
      <c r="E105" s="3" t="n">
        <v>1</v>
      </c>
      <c r="F105" s="3" t="inlineStr">
        <is>
          <t>C and C++</t>
        </is>
      </c>
    </row>
    <row r="106">
      <c r="A106" s="3" t="inlineStr">
        <is>
          <t>INFINITE_LOOP.MACRO</t>
        </is>
      </c>
      <c r="B106" s="3" t="b">
        <v>1</v>
      </c>
      <c r="C106" s="3" t="inlineStr">
        <is>
          <t>Infinite loop</t>
        </is>
      </c>
      <c r="D106" s="3" t="n">
        <v>2</v>
      </c>
      <c r="E106" s="3" t="n">
        <v>1</v>
      </c>
      <c r="F106" s="3" t="inlineStr">
        <is>
          <t>C and C++</t>
        </is>
      </c>
    </row>
    <row r="107">
      <c r="A107" s="3" t="inlineStr">
        <is>
          <t>INVARIANT_CONDITION.GEN</t>
        </is>
      </c>
      <c r="B107" s="3" t="b">
        <v>1</v>
      </c>
      <c r="C107" s="3" t="inlineStr">
        <is>
          <t>Invariant expression in a condition</t>
        </is>
      </c>
      <c r="D107" s="3" t="n">
        <v>3</v>
      </c>
      <c r="E107" s="3" t="n">
        <v>1</v>
      </c>
      <c r="F107" s="3" t="inlineStr">
        <is>
          <t>C and C++</t>
        </is>
      </c>
    </row>
    <row r="108">
      <c r="A108" s="3" t="inlineStr">
        <is>
          <t>INVARIANT_CONDITION.UNREACH</t>
        </is>
      </c>
      <c r="B108" s="3" t="b">
        <v>1</v>
      </c>
      <c r="C108" s="3" t="inlineStr">
        <is>
          <t>Invariant expression in a condition</t>
        </is>
      </c>
      <c r="D108" s="3" t="n">
        <v>3</v>
      </c>
      <c r="E108" s="3" t="n">
        <v>1</v>
      </c>
      <c r="F108" s="3" t="inlineStr">
        <is>
          <t>C and C++</t>
        </is>
      </c>
    </row>
    <row r="109">
      <c r="A109" s="3" t="inlineStr">
        <is>
          <t>ITER.CONTAINER.MODIFIED</t>
        </is>
      </c>
      <c r="B109" s="3" t="b">
        <v>1</v>
      </c>
      <c r="C109" s="3" t="inlineStr">
        <is>
          <t>Use of invalid iterator</t>
        </is>
      </c>
      <c r="D109" s="3" t="n">
        <v>3</v>
      </c>
      <c r="E109" s="3" t="n">
        <v>2</v>
      </c>
      <c r="F109" s="3" t="inlineStr">
        <is>
          <t>C and C++</t>
        </is>
      </c>
    </row>
    <row r="110">
      <c r="A110" s="3" t="inlineStr">
        <is>
          <t>ITER.END.DEREF.MIGHT</t>
        </is>
      </c>
      <c r="B110" s="3" t="b">
        <v>1</v>
      </c>
      <c r="C110" s="3" t="inlineStr">
        <is>
          <t>Dereference of 'end' iterator</t>
        </is>
      </c>
      <c r="D110" s="3" t="n">
        <v>3</v>
      </c>
      <c r="E110" s="3" t="n">
        <v>2</v>
      </c>
      <c r="F110" s="3" t="inlineStr">
        <is>
          <t>C and C++</t>
        </is>
      </c>
    </row>
    <row r="111">
      <c r="A111" s="3" t="inlineStr">
        <is>
          <t>ITER.END.DEREF.MUST</t>
        </is>
      </c>
      <c r="B111" s="3" t="b">
        <v>1</v>
      </c>
      <c r="C111" s="3" t="inlineStr">
        <is>
          <t>Dereference of 'end' iterator</t>
        </is>
      </c>
      <c r="D111" s="3" t="n">
        <v>3</v>
      </c>
      <c r="E111" s="3" t="n">
        <v>2</v>
      </c>
      <c r="F111" s="3" t="inlineStr">
        <is>
          <t>C and C++</t>
        </is>
      </c>
    </row>
    <row r="112">
      <c r="A112" s="3" t="inlineStr">
        <is>
          <t>ITER.INAPPROPRIATE</t>
        </is>
      </c>
      <c r="B112" s="3" t="b">
        <v>1</v>
      </c>
      <c r="C112" s="3" t="inlineStr">
        <is>
          <t>Use of iterator with inappropriate container object</t>
        </is>
      </c>
      <c r="D112" s="3" t="n">
        <v>4</v>
      </c>
      <c r="E112" s="3" t="n">
        <v>2</v>
      </c>
      <c r="F112" s="3" t="inlineStr">
        <is>
          <t>C and C++</t>
        </is>
      </c>
    </row>
    <row r="113">
      <c r="A113" s="3" t="inlineStr">
        <is>
          <t>ITER.INAPPROPRIATE.MULTIPLE</t>
        </is>
      </c>
      <c r="B113" s="3" t="b">
        <v>1</v>
      </c>
      <c r="C113" s="3" t="inlineStr">
        <is>
          <t>Use of iterator with inappropriate container object</t>
        </is>
      </c>
      <c r="D113" s="3" t="n">
        <v>4</v>
      </c>
      <c r="E113" s="3" t="n">
        <v>2</v>
      </c>
      <c r="F113" s="3" t="inlineStr">
        <is>
          <t>C and C++</t>
        </is>
      </c>
    </row>
    <row r="114">
      <c r="A114" s="3" t="inlineStr">
        <is>
          <t>LA_UNUSED</t>
        </is>
      </c>
      <c r="B114" s="3" t="b">
        <v>1</v>
      </c>
      <c r="C114" s="3" t="inlineStr">
        <is>
          <t>Label unused</t>
        </is>
      </c>
      <c r="D114" s="3" t="n">
        <v>4</v>
      </c>
      <c r="E114" s="3" t="n">
        <v>1</v>
      </c>
      <c r="F114" s="3" t="inlineStr">
        <is>
          <t>C and C++</t>
        </is>
      </c>
    </row>
    <row r="115">
      <c r="A115" s="3" t="inlineStr">
        <is>
          <t>LOCRET.ARG</t>
        </is>
      </c>
      <c r="B115" s="3" t="b">
        <v>1</v>
      </c>
      <c r="C115" s="3" t="inlineStr">
        <is>
          <t>Function returns address of local variable</t>
        </is>
      </c>
      <c r="D115" s="3" t="n">
        <v>1</v>
      </c>
      <c r="E115" s="3" t="n">
        <v>1</v>
      </c>
      <c r="F115" s="3" t="inlineStr">
        <is>
          <t>C and C++</t>
        </is>
      </c>
    </row>
    <row r="116">
      <c r="A116" s="3" t="inlineStr">
        <is>
          <t>LOCRET.GLOB</t>
        </is>
      </c>
      <c r="B116" s="3" t="b">
        <v>1</v>
      </c>
      <c r="C116" s="3" t="inlineStr">
        <is>
          <t>Function returns address of local variable</t>
        </is>
      </c>
      <c r="D116" s="3" t="n">
        <v>1</v>
      </c>
      <c r="E116" s="3" t="n">
        <v>1</v>
      </c>
      <c r="F116" s="3" t="inlineStr">
        <is>
          <t>C and C++</t>
        </is>
      </c>
    </row>
    <row r="117">
      <c r="A117" s="3" t="inlineStr">
        <is>
          <t>LOCRET.RET</t>
        </is>
      </c>
      <c r="B117" s="3" t="b">
        <v>1</v>
      </c>
      <c r="C117" s="3" t="inlineStr">
        <is>
          <t>Function returns address of local variable</t>
        </is>
      </c>
      <c r="D117" s="3" t="n">
        <v>1</v>
      </c>
      <c r="E117" s="3" t="n">
        <v>1</v>
      </c>
      <c r="F117" s="3" t="inlineStr">
        <is>
          <t>C and C++</t>
        </is>
      </c>
    </row>
    <row r="118">
      <c r="A118" s="3" t="inlineStr">
        <is>
          <t>LS.CALL</t>
        </is>
      </c>
      <c r="B118" s="3" t="b">
        <v>0</v>
      </c>
      <c r="C118" s="3" t="inlineStr">
        <is>
          <t>Suspicious use of non-localized string in GUI function</t>
        </is>
      </c>
      <c r="D118" s="3" t="n">
        <v>3</v>
      </c>
      <c r="E118" s="3" t="n">
        <v>2</v>
      </c>
      <c r="F118" s="3" t="inlineStr">
        <is>
          <t>C and C++</t>
        </is>
      </c>
    </row>
    <row r="119">
      <c r="A119" s="3" t="inlineStr">
        <is>
          <t>LS.CALL.STRING</t>
        </is>
      </c>
      <c r="B119" s="3" t="b">
        <v>0</v>
      </c>
      <c r="C119" s="3" t="inlineStr">
        <is>
          <t>Suspicious use of non-localized string in GUI function</t>
        </is>
      </c>
      <c r="D119" s="3" t="n">
        <v>3</v>
      </c>
      <c r="E119" s="3" t="n">
        <v>2</v>
      </c>
      <c r="F119" s="3" t="inlineStr">
        <is>
          <t>C and C++</t>
        </is>
      </c>
    </row>
    <row r="120">
      <c r="A120" s="3" t="inlineStr">
        <is>
          <t>LV_UNUSED.GEN</t>
        </is>
      </c>
      <c r="B120" s="3" t="b">
        <v>1</v>
      </c>
      <c r="C120" s="3" t="inlineStr">
        <is>
          <t>Local variable unused</t>
        </is>
      </c>
      <c r="D120" s="3" t="n">
        <v>4</v>
      </c>
      <c r="E120" s="3" t="n">
        <v>1</v>
      </c>
      <c r="F120" s="3" t="inlineStr">
        <is>
          <t>C and C++</t>
        </is>
      </c>
    </row>
    <row r="121">
      <c r="A121" s="3" t="inlineStr">
        <is>
          <t>MLK.MIGHT</t>
        </is>
      </c>
      <c r="B121" s="3" t="b">
        <v>1</v>
      </c>
      <c r="C121" s="3" t="inlineStr">
        <is>
          <t>Memory Leak - possible</t>
        </is>
      </c>
      <c r="D121" s="3" t="n">
        <v>2</v>
      </c>
      <c r="E121" s="3" t="n">
        <v>1</v>
      </c>
      <c r="F121" s="3" t="inlineStr">
        <is>
          <t>C and C++</t>
        </is>
      </c>
    </row>
    <row r="122">
      <c r="A122" s="3" t="inlineStr">
        <is>
          <t>MLK.MUST</t>
        </is>
      </c>
      <c r="B122" s="3" t="b">
        <v>1</v>
      </c>
      <c r="C122" s="3" t="inlineStr">
        <is>
          <t>Memory Leak</t>
        </is>
      </c>
      <c r="D122" s="3" t="n">
        <v>2</v>
      </c>
      <c r="E122" s="3" t="n">
        <v>1</v>
      </c>
      <c r="F122" s="3" t="inlineStr">
        <is>
          <t>C and C++</t>
        </is>
      </c>
    </row>
    <row r="123">
      <c r="A123" s="3" t="inlineStr">
        <is>
          <t>MLK.RET.MIGHT</t>
        </is>
      </c>
      <c r="B123" s="3" t="b">
        <v>1</v>
      </c>
      <c r="C123" s="3" t="inlineStr">
        <is>
          <t>Memory Leak - possible</t>
        </is>
      </c>
      <c r="D123" s="3" t="n">
        <v>2</v>
      </c>
      <c r="E123" s="3" t="n">
        <v>1</v>
      </c>
      <c r="F123" s="3" t="inlineStr">
        <is>
          <t>C and C++</t>
        </is>
      </c>
    </row>
    <row r="124">
      <c r="A124" s="3" t="inlineStr">
        <is>
          <t>MLK.RET.MUST</t>
        </is>
      </c>
      <c r="B124" s="3" t="b">
        <v>1</v>
      </c>
      <c r="C124" s="3" t="inlineStr">
        <is>
          <t>Memory Leak</t>
        </is>
      </c>
      <c r="D124" s="3" t="n">
        <v>2</v>
      </c>
      <c r="E124" s="3" t="n">
        <v>1</v>
      </c>
      <c r="F124" s="3" t="inlineStr">
        <is>
          <t>C and C++</t>
        </is>
      </c>
    </row>
    <row r="125">
      <c r="A125" s="3" t="inlineStr">
        <is>
          <t>NNTS.MIGHT</t>
        </is>
      </c>
      <c r="B125" s="3" t="b">
        <v>1</v>
      </c>
      <c r="C125" s="3" t="inlineStr">
        <is>
          <t>Buffer Overflow - Non-null Terminated String</t>
        </is>
      </c>
      <c r="D125" s="3" t="n">
        <v>1</v>
      </c>
      <c r="E125" s="3" t="n">
        <v>1</v>
      </c>
      <c r="F125" s="3" t="inlineStr">
        <is>
          <t>C and C++</t>
        </is>
      </c>
    </row>
    <row r="126">
      <c r="A126" s="3" t="inlineStr">
        <is>
          <t>NNTS.MUST</t>
        </is>
      </c>
      <c r="B126" s="3" t="b">
        <v>1</v>
      </c>
      <c r="C126" s="3" t="inlineStr">
        <is>
          <t>Buffer Overflow - Non-null Terminated String</t>
        </is>
      </c>
      <c r="D126" s="3" t="n">
        <v>1</v>
      </c>
      <c r="E126" s="3" t="n">
        <v>1</v>
      </c>
      <c r="F126" s="3" t="inlineStr">
        <is>
          <t>C and C++</t>
        </is>
      </c>
    </row>
    <row r="127">
      <c r="A127" s="3" t="inlineStr">
        <is>
          <t>NNTS.TAINTED</t>
        </is>
      </c>
      <c r="B127" s="3" t="b">
        <v>1</v>
      </c>
      <c r="C127" s="3" t="inlineStr">
        <is>
          <t>Unvalidated User Input Causing Buffer Overflow - Non-Null Terminated String</t>
        </is>
      </c>
      <c r="D127" s="3" t="n">
        <v>1</v>
      </c>
      <c r="E127" s="3" t="n">
        <v>1</v>
      </c>
      <c r="F127" s="3" t="inlineStr">
        <is>
          <t>C and C++</t>
        </is>
      </c>
    </row>
    <row r="128">
      <c r="A128" s="3" t="inlineStr">
        <is>
          <t>NPD.CHECK.CALL.MIGHT</t>
        </is>
      </c>
      <c r="B128" s="3" t="b">
        <v>1</v>
      </c>
      <c r="C128" s="3" t="inlineStr">
        <is>
          <t>Pointer may be passed to function that can dereference it after it was positively checked for NULL</t>
        </is>
      </c>
      <c r="D128" s="3" t="n">
        <v>1</v>
      </c>
      <c r="E128" s="3" t="n">
        <v>1</v>
      </c>
      <c r="F128" s="3" t="inlineStr">
        <is>
          <t>C and C++</t>
        </is>
      </c>
    </row>
    <row r="129">
      <c r="A129" s="3" t="inlineStr">
        <is>
          <t>NPD.CHECK.CALL.MUST</t>
        </is>
      </c>
      <c r="B129" s="3" t="b">
        <v>1</v>
      </c>
      <c r="C129" s="3" t="inlineStr">
        <is>
          <t>Pointer will be passed to function that may dereference it after it was positively checked for NULL</t>
        </is>
      </c>
      <c r="D129" s="3" t="n">
        <v>1</v>
      </c>
      <c r="E129" s="3" t="n">
        <v>1</v>
      </c>
      <c r="F129" s="3" t="inlineStr">
        <is>
          <t>C and C++</t>
        </is>
      </c>
    </row>
    <row r="130">
      <c r="A130" s="3" t="inlineStr">
        <is>
          <t>NPD.CHECK.MIGHT</t>
        </is>
      </c>
      <c r="B130" s="3" t="b">
        <v>1</v>
      </c>
      <c r="C130" s="3" t="inlineStr">
        <is>
          <t>Pointer may be dereferenced after it was positively checked for NULL</t>
        </is>
      </c>
      <c r="D130" s="3" t="n">
        <v>1</v>
      </c>
      <c r="E130" s="3" t="n">
        <v>1</v>
      </c>
      <c r="F130" s="3" t="inlineStr">
        <is>
          <t>C and C++</t>
        </is>
      </c>
    </row>
    <row r="131">
      <c r="A131" s="3" t="inlineStr">
        <is>
          <t>NPD.CHECK.MUST</t>
        </is>
      </c>
      <c r="B131" s="3" t="b">
        <v>1</v>
      </c>
      <c r="C131" s="3" t="inlineStr">
        <is>
          <t>Pointer will be dereferenced after it was positively checked for NULL</t>
        </is>
      </c>
      <c r="D131" s="3" t="n">
        <v>1</v>
      </c>
      <c r="E131" s="3" t="n">
        <v>1</v>
      </c>
      <c r="F131" s="3" t="inlineStr">
        <is>
          <t>C and C++</t>
        </is>
      </c>
    </row>
    <row r="132">
      <c r="A132" s="3" t="inlineStr">
        <is>
          <t>NPD.CONST.CALL</t>
        </is>
      </c>
      <c r="B132" s="3" t="b">
        <v>1</v>
      </c>
      <c r="C132" s="3" t="inlineStr">
        <is>
          <t>NULL is passed to function that can dereference it</t>
        </is>
      </c>
      <c r="D132" s="3" t="n">
        <v>1</v>
      </c>
      <c r="E132" s="3" t="n">
        <v>1</v>
      </c>
      <c r="F132" s="3" t="inlineStr">
        <is>
          <t>C and C++</t>
        </is>
      </c>
    </row>
    <row r="133">
      <c r="A133" s="3" t="inlineStr">
        <is>
          <t>NPD.CONST.DEREF</t>
        </is>
      </c>
      <c r="B133" s="3" t="b">
        <v>1</v>
      </c>
      <c r="C133" s="3" t="inlineStr">
        <is>
          <t>NULL is dereferenced</t>
        </is>
      </c>
      <c r="D133" s="3" t="n">
        <v>1</v>
      </c>
      <c r="E133" s="3" t="n">
        <v>1</v>
      </c>
      <c r="F133" s="3" t="inlineStr">
        <is>
          <t>C and C++</t>
        </is>
      </c>
    </row>
    <row r="134">
      <c r="A134" s="3" t="inlineStr">
        <is>
          <t>NPD.FUNC.CALL.MIGHT</t>
        </is>
      </c>
      <c r="B134" s="3" t="b">
        <v>1</v>
      </c>
      <c r="C134" s="3" t="inlineStr">
        <is>
          <t>Result of function that may return NULL may be passed to another function that may dereference it</t>
        </is>
      </c>
      <c r="D134" s="3" t="n">
        <v>1</v>
      </c>
      <c r="E134" s="3" t="n">
        <v>1</v>
      </c>
      <c r="F134" s="3" t="inlineStr">
        <is>
          <t>C and C++</t>
        </is>
      </c>
    </row>
    <row r="135">
      <c r="A135" s="3" t="inlineStr">
        <is>
          <t>NPD.FUNC.CALL.MUST</t>
        </is>
      </c>
      <c r="B135" s="3" t="b">
        <v>1</v>
      </c>
      <c r="C135" s="3" t="inlineStr">
        <is>
          <t>Result of function that may return NULL will be passed to another function that may dereference it</t>
        </is>
      </c>
      <c r="D135" s="3" t="n">
        <v>1</v>
      </c>
      <c r="E135" s="3" t="n">
        <v>1</v>
      </c>
      <c r="F135" s="3" t="inlineStr">
        <is>
          <t>C and C++</t>
        </is>
      </c>
    </row>
    <row r="136">
      <c r="A136" s="3" t="inlineStr">
        <is>
          <t>NPD.FUNC.MIGHT</t>
        </is>
      </c>
      <c r="B136" s="3" t="b">
        <v>1</v>
      </c>
      <c r="C136" s="3" t="inlineStr">
        <is>
          <t>Result of function that can return NULL may be dereferenced</t>
        </is>
      </c>
      <c r="D136" s="3" t="n">
        <v>1</v>
      </c>
      <c r="E136" s="3" t="n">
        <v>1</v>
      </c>
      <c r="F136" s="3" t="inlineStr">
        <is>
          <t>C and C++</t>
        </is>
      </c>
    </row>
    <row r="137">
      <c r="A137" s="3" t="inlineStr">
        <is>
          <t>NPD.FUNC.MUST</t>
        </is>
      </c>
      <c r="B137" s="3" t="b">
        <v>1</v>
      </c>
      <c r="C137" s="3" t="inlineStr">
        <is>
          <t>Result of function that may return NULL will be dereferenced</t>
        </is>
      </c>
      <c r="D137" s="3" t="n">
        <v>1</v>
      </c>
      <c r="E137" s="3" t="n">
        <v>1</v>
      </c>
      <c r="F137" s="3" t="inlineStr">
        <is>
          <t>C and C++</t>
        </is>
      </c>
    </row>
    <row r="138">
      <c r="A138" s="3" t="inlineStr">
        <is>
          <t>NPD.GEN.CALL.MIGHT</t>
        </is>
      </c>
      <c r="B138" s="3" t="b">
        <v>1</v>
      </c>
      <c r="C138" s="3" t="inlineStr">
        <is>
          <t>Null pointer may be passed to function that may dereference it</t>
        </is>
      </c>
      <c r="D138" s="3" t="n">
        <v>1</v>
      </c>
      <c r="E138" s="3" t="n">
        <v>1</v>
      </c>
      <c r="F138" s="3" t="inlineStr">
        <is>
          <t>C and C++</t>
        </is>
      </c>
    </row>
    <row r="139">
      <c r="A139" s="3" t="inlineStr">
        <is>
          <t>NPD.GEN.CALL.MUST</t>
        </is>
      </c>
      <c r="B139" s="3" t="b">
        <v>1</v>
      </c>
      <c r="C139" s="3" t="inlineStr">
        <is>
          <t>Null pointer will be passed to function that may dereference it</t>
        </is>
      </c>
      <c r="D139" s="3" t="n">
        <v>1</v>
      </c>
      <c r="E139" s="3" t="n">
        <v>1</v>
      </c>
      <c r="F139" s="3" t="inlineStr">
        <is>
          <t>C and C++</t>
        </is>
      </c>
    </row>
    <row r="140">
      <c r="A140" s="3" t="inlineStr">
        <is>
          <t>NPD.GEN.MIGHT</t>
        </is>
      </c>
      <c r="B140" s="3" t="b">
        <v>1</v>
      </c>
      <c r="C140" s="3" t="inlineStr">
        <is>
          <t>Null pointer may be dereferenced</t>
        </is>
      </c>
      <c r="D140" s="3" t="n">
        <v>1</v>
      </c>
      <c r="E140" s="3" t="n">
        <v>1</v>
      </c>
      <c r="F140" s="3" t="inlineStr">
        <is>
          <t>C and C++</t>
        </is>
      </c>
    </row>
    <row r="141">
      <c r="A141" s="3" t="inlineStr">
        <is>
          <t>NPD.GEN.MUST</t>
        </is>
      </c>
      <c r="B141" s="3" t="b">
        <v>1</v>
      </c>
      <c r="C141" s="3" t="inlineStr">
        <is>
          <t>Null pointer will be dereferenced</t>
        </is>
      </c>
      <c r="D141" s="3" t="n">
        <v>1</v>
      </c>
      <c r="E141" s="3" t="n">
        <v>1</v>
      </c>
      <c r="F141" s="3" t="inlineStr">
        <is>
          <t>C and C++</t>
        </is>
      </c>
    </row>
    <row r="142">
      <c r="A142" s="3" t="inlineStr">
        <is>
          <t>NUM.OVERFLOW</t>
        </is>
      </c>
      <c r="B142" s="3" t="b">
        <v>0</v>
      </c>
      <c r="C142" s="3" t="inlineStr">
        <is>
          <t>Possible Overflow</t>
        </is>
      </c>
      <c r="D142" s="3" t="n">
        <v>3</v>
      </c>
      <c r="E142" s="3" t="n">
        <v>2</v>
      </c>
      <c r="F142" s="3" t="inlineStr">
        <is>
          <t>C and C++</t>
        </is>
      </c>
    </row>
    <row r="143">
      <c r="A143" s="3" t="inlineStr">
        <is>
          <t>PORTING.BITFIELDS</t>
        </is>
      </c>
      <c r="B143" s="3" t="b">
        <v>1</v>
      </c>
      <c r="C143" s="3" t="inlineStr">
        <is>
          <t>Usage of bitfields within a structure</t>
        </is>
      </c>
      <c r="D143" s="3" t="n">
        <v>4</v>
      </c>
      <c r="E143" s="3" t="n">
        <v>2</v>
      </c>
      <c r="F143" s="3" t="inlineStr">
        <is>
          <t>C and C++</t>
        </is>
      </c>
    </row>
    <row r="144">
      <c r="A144" s="3" t="inlineStr">
        <is>
          <t>PORTING.BSWAP.MACRO</t>
        </is>
      </c>
      <c r="B144" s="3" t="b">
        <v>1</v>
      </c>
      <c r="C144" s="3" t="inlineStr">
        <is>
          <t>A custom byte swap macro is used without checking endian</t>
        </is>
      </c>
      <c r="D144" s="3" t="n">
        <v>4</v>
      </c>
      <c r="E144" s="3" t="n">
        <v>2</v>
      </c>
      <c r="F144" s="3" t="inlineStr">
        <is>
          <t>C and C++</t>
        </is>
      </c>
    </row>
    <row r="145">
      <c r="A145" s="3" t="inlineStr">
        <is>
          <t>PORTING.BYTEORDER.SIZE</t>
        </is>
      </c>
      <c r="B145" s="3" t="b">
        <v>1</v>
      </c>
      <c r="C145" s="3" t="inlineStr">
        <is>
          <t>An incompatible type is used with a network macro such as 'ntohl'</t>
        </is>
      </c>
      <c r="D145" s="3" t="n">
        <v>4</v>
      </c>
      <c r="E145" s="3" t="n">
        <v>2</v>
      </c>
      <c r="F145" s="3" t="inlineStr">
        <is>
          <t>C and C++</t>
        </is>
      </c>
    </row>
    <row r="146">
      <c r="A146" s="3" t="inlineStr">
        <is>
          <t>PORTING.CAST.FLTPNT</t>
        </is>
      </c>
      <c r="B146" s="3" t="b">
        <v>1</v>
      </c>
      <c r="C146" s="3" t="inlineStr">
        <is>
          <t>Cast of a floating point expression to a non floating point type</t>
        </is>
      </c>
      <c r="D146" s="3" t="n">
        <v>4</v>
      </c>
      <c r="E146" s="3" t="n">
        <v>2</v>
      </c>
      <c r="F146" s="3" t="inlineStr">
        <is>
          <t>C and C++</t>
        </is>
      </c>
    </row>
    <row r="147">
      <c r="A147" s="3" t="inlineStr">
        <is>
          <t>PORTING.CAST.PTR</t>
        </is>
      </c>
      <c r="B147" s="3" t="b">
        <v>0</v>
      </c>
      <c r="C147" s="3" t="inlineStr">
        <is>
          <t>Cast between types that are not both pointers or not pointers</t>
        </is>
      </c>
      <c r="D147" s="3" t="n">
        <v>4</v>
      </c>
      <c r="E147" s="3" t="n">
        <v>2</v>
      </c>
      <c r="F147" s="3" t="inlineStr">
        <is>
          <t>C and C++</t>
        </is>
      </c>
    </row>
    <row r="148">
      <c r="A148" s="3" t="inlineStr">
        <is>
          <t>PORTING.CAST.PTR.FLTPNT</t>
        </is>
      </c>
      <c r="B148" s="3" t="b">
        <v>0</v>
      </c>
      <c r="C148" s="3" t="inlineStr">
        <is>
          <t>Cast of a pointer to a floating point expression to a non floating point type pointer</t>
        </is>
      </c>
      <c r="D148" s="3" t="n">
        <v>4</v>
      </c>
      <c r="E148" s="3" t="n">
        <v>2</v>
      </c>
      <c r="F148" s="3" t="inlineStr">
        <is>
          <t>C and C++</t>
        </is>
      </c>
    </row>
    <row r="149">
      <c r="A149" s="3" t="inlineStr">
        <is>
          <t>PORTING.CAST.PTR.SIZE</t>
        </is>
      </c>
      <c r="B149" s="3" t="b">
        <v>0</v>
      </c>
      <c r="C149" s="3" t="inlineStr">
        <is>
          <t>Attempt to cast an expression to a type of a potentially incompatible size</t>
        </is>
      </c>
      <c r="D149" s="3" t="n">
        <v>4</v>
      </c>
      <c r="E149" s="3" t="n">
        <v>2</v>
      </c>
      <c r="F149" s="3" t="inlineStr">
        <is>
          <t>C and C++</t>
        </is>
      </c>
    </row>
    <row r="150">
      <c r="A150" s="3" t="inlineStr">
        <is>
          <t>PORTING.CAST.SIZE</t>
        </is>
      </c>
      <c r="B150" s="3" t="b">
        <v>0</v>
      </c>
      <c r="C150" s="3" t="inlineStr">
        <is>
          <t>Expression is cast to a type of potentially different size</t>
        </is>
      </c>
      <c r="D150" s="3" t="n">
        <v>4</v>
      </c>
      <c r="E150" s="3" t="n">
        <v>2</v>
      </c>
      <c r="F150" s="3" t="inlineStr">
        <is>
          <t>C and C++</t>
        </is>
      </c>
    </row>
    <row r="151">
      <c r="A151" s="3" t="inlineStr">
        <is>
          <t>PORTING.CMPSPEC.EFFECTS.ASSIGNMENT</t>
        </is>
      </c>
      <c r="B151" s="3" t="b">
        <v>1</v>
      </c>
      <c r="C151" s="3" t="inlineStr">
        <is>
          <t>Assignment in a function parameter</t>
        </is>
      </c>
      <c r="D151" s="3" t="n">
        <v>4</v>
      </c>
      <c r="E151" s="3" t="n">
        <v>2</v>
      </c>
      <c r="F151" s="3" t="inlineStr">
        <is>
          <t>C and C++</t>
        </is>
      </c>
    </row>
    <row r="152">
      <c r="A152" s="3" t="inlineStr">
        <is>
          <t>PORTING.CMPSPEC.TYPE.BOOL</t>
        </is>
      </c>
      <c r="B152" s="3" t="b">
        <v>0</v>
      </c>
      <c r="C152" s="3" t="inlineStr">
        <is>
          <t>Assignment to a 'bool' type is larger than 1 byte</t>
        </is>
      </c>
      <c r="D152" s="3" t="n">
        <v>4</v>
      </c>
      <c r="E152" s="3" t="n">
        <v>2</v>
      </c>
      <c r="F152" s="3" t="inlineStr">
        <is>
          <t>C and C++</t>
        </is>
      </c>
    </row>
    <row r="153">
      <c r="A153" s="3" t="inlineStr">
        <is>
          <t>PORTING.CMPSPEC.TYPE.LONGLONG</t>
        </is>
      </c>
      <c r="B153" s="3" t="b">
        <v>0</v>
      </c>
      <c r="C153" s="3" t="inlineStr">
        <is>
          <t>Use of 'long long'</t>
        </is>
      </c>
      <c r="D153" s="3" t="n">
        <v>4</v>
      </c>
      <c r="E153" s="3" t="n">
        <v>2</v>
      </c>
      <c r="F153" s="3" t="inlineStr">
        <is>
          <t>C and C++</t>
        </is>
      </c>
    </row>
    <row r="154">
      <c r="A154" s="3" t="inlineStr">
        <is>
          <t>PORTING.MACRO.NUMTYPE</t>
        </is>
      </c>
      <c r="B154" s="3" t="b">
        <v>1</v>
      </c>
      <c r="C154" s="3" t="inlineStr">
        <is>
          <t>Macro describing a builtin numeric type is used</t>
        </is>
      </c>
      <c r="D154" s="3" t="n">
        <v>4</v>
      </c>
      <c r="E154" s="3" t="n">
        <v>2</v>
      </c>
      <c r="F154" s="3" t="inlineStr">
        <is>
          <t>C and C++</t>
        </is>
      </c>
    </row>
    <row r="155">
      <c r="A155" s="3" t="inlineStr">
        <is>
          <t>PORTING.OPTS</t>
        </is>
      </c>
      <c r="B155" s="3" t="b">
        <v>1</v>
      </c>
      <c r="C155" s="3" t="inlineStr">
        <is>
          <t>Compiler dependant option is used</t>
        </is>
      </c>
      <c r="D155" s="3" t="n">
        <v>4</v>
      </c>
      <c r="E155" s="3" t="n">
        <v>2</v>
      </c>
      <c r="F155" s="3" t="inlineStr">
        <is>
          <t>C and C++</t>
        </is>
      </c>
    </row>
    <row r="156">
      <c r="A156" s="3" t="inlineStr">
        <is>
          <t>PORTING.PRAGMA.ALIGN</t>
        </is>
      </c>
      <c r="B156" s="3" t="b">
        <v>1</v>
      </c>
      <c r="C156" s="3" t="inlineStr">
        <is>
          <t>#pragma align usage</t>
        </is>
      </c>
      <c r="D156" s="3" t="n">
        <v>4</v>
      </c>
      <c r="E156" s="3" t="n">
        <v>2</v>
      </c>
      <c r="F156" s="3" t="inlineStr">
        <is>
          <t>C and C++</t>
        </is>
      </c>
    </row>
    <row r="157">
      <c r="A157" s="3" t="inlineStr">
        <is>
          <t>PORTING.PRAGMA.PACK</t>
        </is>
      </c>
      <c r="B157" s="3" t="b">
        <v>1</v>
      </c>
      <c r="C157" s="3" t="inlineStr">
        <is>
          <t>#pragma pack usage</t>
        </is>
      </c>
      <c r="D157" s="3" t="n">
        <v>4</v>
      </c>
      <c r="E157" s="3" t="n">
        <v>2</v>
      </c>
      <c r="F157" s="3" t="inlineStr">
        <is>
          <t>C and C++</t>
        </is>
      </c>
    </row>
    <row r="158">
      <c r="A158" s="3" t="inlineStr">
        <is>
          <t>PORTING.SIGNED.CHAR</t>
        </is>
      </c>
      <c r="B158" s="3" t="b">
        <v>0</v>
      </c>
      <c r="C158" s="3" t="inlineStr">
        <is>
          <t>'char' used without explicitly specifying signedness</t>
        </is>
      </c>
      <c r="D158" s="3" t="n">
        <v>4</v>
      </c>
      <c r="E158" s="3" t="n">
        <v>2</v>
      </c>
      <c r="F158" s="3" t="inlineStr">
        <is>
          <t>C and C++</t>
        </is>
      </c>
    </row>
    <row r="159">
      <c r="A159" s="3" t="inlineStr">
        <is>
          <t>PORTING.STORAGE.STRUCT</t>
        </is>
      </c>
      <c r="B159" s="3" t="b">
        <v>0</v>
      </c>
      <c r="C159" s="3" t="inlineStr">
        <is>
          <t>Byte position of elements in a structure could depend on alignment and packing attributes.</t>
        </is>
      </c>
      <c r="D159" s="3" t="n">
        <v>4</v>
      </c>
      <c r="E159" s="3" t="n">
        <v>2</v>
      </c>
      <c r="F159" s="3" t="inlineStr">
        <is>
          <t>C and C++</t>
        </is>
      </c>
    </row>
    <row r="160">
      <c r="A160" s="3" t="inlineStr">
        <is>
          <t>PORTING.STRUCT.BOOL</t>
        </is>
      </c>
      <c r="B160" s="3" t="b">
        <v>1</v>
      </c>
      <c r="C160" s="3" t="inlineStr">
        <is>
          <t>Struct/class has a bool member</t>
        </is>
      </c>
      <c r="D160" s="3" t="n">
        <v>4</v>
      </c>
      <c r="E160" s="3" t="n">
        <v>2</v>
      </c>
      <c r="F160" s="3" t="inlineStr">
        <is>
          <t>C and C++</t>
        </is>
      </c>
    </row>
    <row r="161">
      <c r="A161" s="3" t="inlineStr">
        <is>
          <t>PORTING.UNIONS</t>
        </is>
      </c>
      <c r="B161" s="3" t="b">
        <v>1</v>
      </c>
      <c r="C161" s="3" t="inlineStr">
        <is>
          <t>Union is used within an enclosing struct/class/other union</t>
        </is>
      </c>
      <c r="D161" s="3" t="n">
        <v>4</v>
      </c>
      <c r="E161" s="3" t="n">
        <v>2</v>
      </c>
      <c r="F161" s="3" t="inlineStr">
        <is>
          <t>C and C++</t>
        </is>
      </c>
    </row>
    <row r="162">
      <c r="A162" s="3" t="inlineStr">
        <is>
          <t>PORTING.UNSIGNEDCHAR.OVERFLOW.FALSE</t>
        </is>
      </c>
      <c r="B162" s="3" t="b">
        <v>1</v>
      </c>
      <c r="C162" s="3" t="inlineStr">
        <is>
          <t>Relational expression may be always false depending on 'char' type signedness</t>
        </is>
      </c>
      <c r="D162" s="3" t="n">
        <v>4</v>
      </c>
      <c r="E162" s="3" t="n">
        <v>2</v>
      </c>
      <c r="F162" s="3" t="inlineStr">
        <is>
          <t>C and C++</t>
        </is>
      </c>
    </row>
    <row r="163">
      <c r="A163" s="3" t="inlineStr">
        <is>
          <t>PORTING.UNSIGNEDCHAR.OVERFLOW.TRUE</t>
        </is>
      </c>
      <c r="B163" s="3" t="b">
        <v>1</v>
      </c>
      <c r="C163" s="3" t="inlineStr">
        <is>
          <t>Relational expression may be always true depending on 'char' type signedness</t>
        </is>
      </c>
      <c r="D163" s="3" t="n">
        <v>4</v>
      </c>
      <c r="E163" s="3" t="n">
        <v>2</v>
      </c>
      <c r="F163" s="3" t="inlineStr">
        <is>
          <t>C and C++</t>
        </is>
      </c>
    </row>
    <row r="164">
      <c r="A164" s="3" t="inlineStr">
        <is>
          <t>PORTING.UNSIGNEDCHAR.RELOP</t>
        </is>
      </c>
      <c r="B164" s="3" t="b">
        <v>1</v>
      </c>
      <c r="C164" s="3" t="inlineStr">
        <is>
          <t>Relational operations used between explicitly signed/unsigned char and char without signedness specification</t>
        </is>
      </c>
      <c r="D164" s="3" t="n">
        <v>4</v>
      </c>
      <c r="E164" s="3" t="n">
        <v>2</v>
      </c>
      <c r="F164" s="3" t="inlineStr">
        <is>
          <t>C and C++</t>
        </is>
      </c>
    </row>
    <row r="165">
      <c r="A165" s="3" t="inlineStr">
        <is>
          <t>PORTING.VAR.EFFECTS</t>
        </is>
      </c>
      <c r="B165" s="3" t="b">
        <v>1</v>
      </c>
      <c r="C165" s="3" t="inlineStr">
        <is>
          <t>Variable used twice in one expression where one usage is subject to side-effects</t>
        </is>
      </c>
      <c r="D165" s="3" t="n">
        <v>4</v>
      </c>
      <c r="E165" s="3" t="n">
        <v>1</v>
      </c>
      <c r="F165" s="3" t="inlineStr">
        <is>
          <t>C and C++</t>
        </is>
      </c>
    </row>
    <row r="166">
      <c r="A166" s="3" t="inlineStr">
        <is>
          <t>PRECISION.LOSS</t>
        </is>
      </c>
      <c r="B166" s="3" t="b">
        <v>1</v>
      </c>
      <c r="C166" s="3" t="inlineStr">
        <is>
          <t>Loss of Precision</t>
        </is>
      </c>
      <c r="D166" s="3" t="n">
        <v>4</v>
      </c>
      <c r="E166" s="3" t="n">
        <v>2</v>
      </c>
      <c r="F166" s="3" t="inlineStr">
        <is>
          <t>C and C++</t>
        </is>
      </c>
    </row>
    <row r="167">
      <c r="A167" s="3" t="inlineStr">
        <is>
          <t>PRECISION.LOSS.CALL</t>
        </is>
      </c>
      <c r="B167" s="3" t="b">
        <v>1</v>
      </c>
      <c r="C167" s="3" t="inlineStr">
        <is>
          <t>Loss of Precision during function call</t>
        </is>
      </c>
      <c r="D167" s="3" t="n">
        <v>4</v>
      </c>
      <c r="E167" s="3" t="n">
        <v>2</v>
      </c>
      <c r="F167" s="3" t="inlineStr">
        <is>
          <t>C and C++</t>
        </is>
      </c>
    </row>
    <row r="168">
      <c r="A168" s="3" t="inlineStr">
        <is>
          <t>RABV.CHECK</t>
        </is>
      </c>
      <c r="B168" s="3" t="b">
        <v>1</v>
      </c>
      <c r="C168" s="3" t="inlineStr">
        <is>
          <t>Suspicious use of index before boundary check</t>
        </is>
      </c>
      <c r="D168" s="3" t="n">
        <v>1</v>
      </c>
      <c r="E168" s="3" t="n">
        <v>1</v>
      </c>
      <c r="F168" s="3" t="inlineStr">
        <is>
          <t>C and C++</t>
        </is>
      </c>
    </row>
    <row r="169">
      <c r="A169" s="3" t="inlineStr">
        <is>
          <t>RCA</t>
        </is>
      </c>
      <c r="B169" s="3" t="b">
        <v>1</v>
      </c>
      <c r="C169" s="3" t="inlineStr">
        <is>
          <t>Risky cryptographic algorithm used</t>
        </is>
      </c>
      <c r="D169" s="3" t="n">
        <v>2</v>
      </c>
      <c r="E169" s="3" t="n">
        <v>1</v>
      </c>
      <c r="F169" s="3" t="inlineStr">
        <is>
          <t>C and C++</t>
        </is>
      </c>
    </row>
    <row r="170">
      <c r="A170" s="3" t="inlineStr">
        <is>
          <t>RCA.HASH.SALT.EMPTY</t>
        </is>
      </c>
      <c r="B170" s="3" t="b">
        <v>1</v>
      </c>
      <c r="C170" s="3" t="inlineStr">
        <is>
          <t>Use of a one-way hash with an empty salt</t>
        </is>
      </c>
      <c r="D170" s="3" t="n">
        <v>2</v>
      </c>
      <c r="E170" s="3" t="n">
        <v>1</v>
      </c>
      <c r="F170" s="3" t="inlineStr">
        <is>
          <t>C and C++</t>
        </is>
      </c>
    </row>
    <row r="171">
      <c r="A171" s="3" t="inlineStr">
        <is>
          <t>RETVOID.GEN</t>
        </is>
      </c>
      <c r="B171" s="3" t="b">
        <v>1</v>
      </c>
      <c r="C171" s="3" t="inlineStr">
        <is>
          <t>Non-void function returns void value</t>
        </is>
      </c>
      <c r="D171" s="3" t="n">
        <v>2</v>
      </c>
      <c r="E171" s="3" t="n">
        <v>1</v>
      </c>
      <c r="F171" s="3" t="inlineStr">
        <is>
          <t>C and C++</t>
        </is>
      </c>
    </row>
    <row r="172">
      <c r="A172" s="3" t="inlineStr">
        <is>
          <t>RETVOID.IMPLICIT</t>
        </is>
      </c>
      <c r="B172" s="3" t="b">
        <v>1</v>
      </c>
      <c r="C172" s="3" t="inlineStr">
        <is>
          <t>Implicitly int function returns void value</t>
        </is>
      </c>
      <c r="D172" s="3" t="n">
        <v>2</v>
      </c>
      <c r="E172" s="3" t="n">
        <v>1</v>
      </c>
      <c r="F172" s="3" t="inlineStr">
        <is>
          <t>C and C++</t>
        </is>
      </c>
    </row>
    <row r="173">
      <c r="A173" s="3" t="inlineStr">
        <is>
          <t>RH.LEAK</t>
        </is>
      </c>
      <c r="B173" s="3" t="b">
        <v>1</v>
      </c>
      <c r="C173" s="3" t="inlineStr">
        <is>
          <t>Resource leak</t>
        </is>
      </c>
      <c r="D173" s="3" t="n">
        <v>2</v>
      </c>
      <c r="E173" s="3" t="n">
        <v>1</v>
      </c>
      <c r="F173" s="3" t="inlineStr">
        <is>
          <t>C and C++</t>
        </is>
      </c>
    </row>
    <row r="174">
      <c r="A174" s="3" t="inlineStr">
        <is>
          <t>RN.INDEX</t>
        </is>
      </c>
      <c r="B174" s="3" t="b">
        <v>1</v>
      </c>
      <c r="C174" s="3" t="inlineStr">
        <is>
          <t>Suspicious use of index before negative check</t>
        </is>
      </c>
      <c r="D174" s="3" t="n">
        <v>1</v>
      </c>
      <c r="E174" s="3" t="n">
        <v>1</v>
      </c>
      <c r="F174" s="3" t="inlineStr">
        <is>
          <t>C and C++</t>
        </is>
      </c>
    </row>
    <row r="175">
      <c r="A175" s="3" t="inlineStr">
        <is>
          <t>RNPD.CALL</t>
        </is>
      </c>
      <c r="B175" s="3" t="b">
        <v>1</v>
      </c>
      <c r="C175" s="3" t="inlineStr">
        <is>
          <t>Suspicious dereference of pointer in function call before NULL check</t>
        </is>
      </c>
      <c r="D175" s="3" t="n">
        <v>1</v>
      </c>
      <c r="E175" s="3" t="n">
        <v>1</v>
      </c>
      <c r="F175" s="3" t="inlineStr">
        <is>
          <t>C and C++</t>
        </is>
      </c>
    </row>
    <row r="176">
      <c r="A176" s="3" t="inlineStr">
        <is>
          <t>RNPD.DEREF</t>
        </is>
      </c>
      <c r="B176" s="3" t="b">
        <v>1</v>
      </c>
      <c r="C176" s="3" t="inlineStr">
        <is>
          <t>Suspicious dereference of pointer before NULL check</t>
        </is>
      </c>
      <c r="D176" s="3" t="n">
        <v>1</v>
      </c>
      <c r="E176" s="3" t="n">
        <v>1</v>
      </c>
      <c r="F176" s="3" t="inlineStr">
        <is>
          <t>C and C++</t>
        </is>
      </c>
    </row>
    <row r="177">
      <c r="A177" s="3" t="inlineStr">
        <is>
          <t>SEMICOL</t>
        </is>
      </c>
      <c r="B177" s="3" t="b">
        <v>1</v>
      </c>
      <c r="C177" s="3" t="inlineStr">
        <is>
          <t>Suspiciously placed semicolon</t>
        </is>
      </c>
      <c r="D177" s="3" t="n">
        <v>4</v>
      </c>
      <c r="E177" s="3" t="n">
        <v>2</v>
      </c>
      <c r="F177" s="3" t="inlineStr">
        <is>
          <t>C and C++</t>
        </is>
      </c>
    </row>
    <row r="178">
      <c r="A178" s="3" t="inlineStr">
        <is>
          <t>SPECTRE.VARIANT1</t>
        </is>
      </c>
      <c r="B178" s="3" t="b">
        <v>0</v>
      </c>
      <c r="C178" s="3" t="inlineStr">
        <is>
          <t>Potential exploit of speculative execution</t>
        </is>
      </c>
      <c r="D178" s="3" t="n">
        <v>3</v>
      </c>
      <c r="E178" s="3" t="n">
        <v>2</v>
      </c>
      <c r="F178" s="3" t="inlineStr">
        <is>
          <t>C and C++</t>
        </is>
      </c>
    </row>
    <row r="179">
      <c r="A179" s="3" t="inlineStr">
        <is>
          <t>STRONG.TYPE.ASSIGN</t>
        </is>
      </c>
      <c r="B179" s="3" t="b">
        <v>0</v>
      </c>
      <c r="C179" s="3" t="inlineStr">
        <is>
          <t>Assignment does not respect strong typing</t>
        </is>
      </c>
      <c r="D179" s="3" t="n">
        <v>4</v>
      </c>
      <c r="E179" s="3" t="n">
        <v>2</v>
      </c>
      <c r="F179" s="3" t="inlineStr">
        <is>
          <t>C and C++</t>
        </is>
      </c>
    </row>
    <row r="180">
      <c r="A180" s="3" t="inlineStr">
        <is>
          <t>STRONG.TYPE.ASSIGN.ARG</t>
        </is>
      </c>
      <c r="B180" s="3" t="b">
        <v>0</v>
      </c>
      <c r="C180" s="3" t="inlineStr">
        <is>
          <t>Assignment does not respect strong typing</t>
        </is>
      </c>
      <c r="D180" s="3" t="n">
        <v>4</v>
      </c>
      <c r="E180" s="3" t="n">
        <v>2</v>
      </c>
      <c r="F180" s="3" t="inlineStr">
        <is>
          <t>C and C++</t>
        </is>
      </c>
    </row>
    <row r="181">
      <c r="A181" s="3" t="inlineStr">
        <is>
          <t>STRONG.TYPE.ASSIGN.CONST</t>
        </is>
      </c>
      <c r="B181" s="3" t="b">
        <v>0</v>
      </c>
      <c r="C181" s="3" t="inlineStr">
        <is>
          <t>Assignment does not respect strong typing</t>
        </is>
      </c>
      <c r="D181" s="3" t="n">
        <v>4</v>
      </c>
      <c r="E181" s="3" t="n">
        <v>2</v>
      </c>
      <c r="F181" s="3" t="inlineStr">
        <is>
          <t>C and C++</t>
        </is>
      </c>
    </row>
    <row r="182">
      <c r="A182" s="3" t="inlineStr">
        <is>
          <t>STRONG.TYPE.ASSIGN.INIT</t>
        </is>
      </c>
      <c r="B182" s="3" t="b">
        <v>0</v>
      </c>
      <c r="C182" s="3" t="inlineStr">
        <is>
          <t>Assignment does not respect strong typing</t>
        </is>
      </c>
      <c r="D182" s="3" t="n">
        <v>4</v>
      </c>
      <c r="E182" s="3" t="n">
        <v>2</v>
      </c>
      <c r="F182" s="3" t="inlineStr">
        <is>
          <t>C and C++</t>
        </is>
      </c>
    </row>
    <row r="183">
      <c r="A183" s="3" t="inlineStr">
        <is>
          <t>STRONG.TYPE.ASSIGN.RETURN</t>
        </is>
      </c>
      <c r="B183" s="3" t="b">
        <v>0</v>
      </c>
      <c r="C183" s="3" t="inlineStr">
        <is>
          <t>Assignment does not respect strong typing</t>
        </is>
      </c>
      <c r="D183" s="3" t="n">
        <v>4</v>
      </c>
      <c r="E183" s="3" t="n">
        <v>2</v>
      </c>
      <c r="F183" s="3" t="inlineStr">
        <is>
          <t>C and C++</t>
        </is>
      </c>
    </row>
    <row r="184">
      <c r="A184" s="3" t="inlineStr">
        <is>
          <t>STRONG.TYPE.ASSIGN.ZERO</t>
        </is>
      </c>
      <c r="B184" s="3" t="b">
        <v>0</v>
      </c>
      <c r="C184" s="3" t="inlineStr">
        <is>
          <t>Assignment does not respect strong typing</t>
        </is>
      </c>
      <c r="D184" s="3" t="n">
        <v>4</v>
      </c>
      <c r="E184" s="3" t="n">
        <v>2</v>
      </c>
      <c r="F184" s="3" t="inlineStr">
        <is>
          <t>C and C++</t>
        </is>
      </c>
    </row>
    <row r="185">
      <c r="A185" s="3" t="inlineStr">
        <is>
          <t>STRONG.TYPE.EXTRACT</t>
        </is>
      </c>
      <c r="B185" s="3" t="b">
        <v>0</v>
      </c>
      <c r="C185" s="3" t="inlineStr">
        <is>
          <t>Assignment does not respect strong typing</t>
        </is>
      </c>
      <c r="D185" s="3" t="n">
        <v>4</v>
      </c>
      <c r="E185" s="3" t="n">
        <v>2</v>
      </c>
      <c r="F185" s="3" t="inlineStr">
        <is>
          <t>C and C++</t>
        </is>
      </c>
    </row>
    <row r="186">
      <c r="A186" s="3" t="inlineStr">
        <is>
          <t>STRONG.TYPE.JOIN.CMP</t>
        </is>
      </c>
      <c r="B186" s="3" t="b">
        <v>0</v>
      </c>
      <c r="C186" s="3" t="inlineStr">
        <is>
          <t>Joining with binary operator does not respect strong typing</t>
        </is>
      </c>
      <c r="D186" s="3" t="n">
        <v>4</v>
      </c>
      <c r="E186" s="3" t="n">
        <v>2</v>
      </c>
      <c r="F186" s="3" t="inlineStr">
        <is>
          <t>C and C++</t>
        </is>
      </c>
    </row>
    <row r="187">
      <c r="A187" s="3" t="inlineStr">
        <is>
          <t>STRONG.TYPE.JOIN.CONST</t>
        </is>
      </c>
      <c r="B187" s="3" t="b">
        <v>0</v>
      </c>
      <c r="C187" s="3" t="inlineStr">
        <is>
          <t>Joining with binary operator does not respect strong typing</t>
        </is>
      </c>
      <c r="D187" s="3" t="n">
        <v>4</v>
      </c>
      <c r="E187" s="3" t="n">
        <v>2</v>
      </c>
      <c r="F187" s="3" t="inlineStr">
        <is>
          <t>C and C++</t>
        </is>
      </c>
    </row>
    <row r="188">
      <c r="A188" s="3" t="inlineStr">
        <is>
          <t>STRONG.TYPE.JOIN.EQ</t>
        </is>
      </c>
      <c r="B188" s="3" t="b">
        <v>0</v>
      </c>
      <c r="C188" s="3" t="inlineStr">
        <is>
          <t>Joining with binary operator does not respect strong typing</t>
        </is>
      </c>
      <c r="D188" s="3" t="n">
        <v>4</v>
      </c>
      <c r="E188" s="3" t="n">
        <v>2</v>
      </c>
      <c r="F188" s="3" t="inlineStr">
        <is>
          <t>C and C++</t>
        </is>
      </c>
    </row>
    <row r="189">
      <c r="A189" s="3" t="inlineStr">
        <is>
          <t>STRONG.TYPE.JOIN.OTHER</t>
        </is>
      </c>
      <c r="B189" s="3" t="b">
        <v>0</v>
      </c>
      <c r="C189" s="3" t="inlineStr">
        <is>
          <t>Joining with binary operator does not respect strong typing</t>
        </is>
      </c>
      <c r="D189" s="3" t="n">
        <v>4</v>
      </c>
      <c r="E189" s="3" t="n">
        <v>2</v>
      </c>
      <c r="F189" s="3" t="inlineStr">
        <is>
          <t>C and C++</t>
        </is>
      </c>
    </row>
    <row r="190">
      <c r="A190" s="3" t="inlineStr">
        <is>
          <t>STRONG.TYPE.JOIN.ZERO</t>
        </is>
      </c>
      <c r="B190" s="3" t="b">
        <v>0</v>
      </c>
      <c r="C190" s="3" t="inlineStr">
        <is>
          <t>Joining with binary operator does not respect strong typing</t>
        </is>
      </c>
      <c r="D190" s="3" t="n">
        <v>4</v>
      </c>
      <c r="E190" s="3" t="n">
        <v>2</v>
      </c>
      <c r="F190" s="3" t="inlineStr">
        <is>
          <t>C and C++</t>
        </is>
      </c>
    </row>
    <row r="191">
      <c r="A191" s="3" t="inlineStr">
        <is>
          <t>SV.BANNED.RECOMMENDED.ALLOCA</t>
        </is>
      </c>
      <c r="B191" s="3" t="b">
        <v>1</v>
      </c>
      <c r="C191" s="3" t="inlineStr">
        <is>
          <t>Banned recommended API: stack allocation functions</t>
        </is>
      </c>
      <c r="D191" s="3" t="n">
        <v>4</v>
      </c>
      <c r="E191" s="3" t="n">
        <v>2</v>
      </c>
      <c r="F191" s="3" t="inlineStr">
        <is>
          <t>C and C++</t>
        </is>
      </c>
    </row>
    <row r="192">
      <c r="A192" s="3" t="inlineStr">
        <is>
          <t>SV.BANNED.RECOMMENDED.NUMERIC</t>
        </is>
      </c>
      <c r="B192" s="3" t="b">
        <v>1</v>
      </c>
      <c r="C192" s="3" t="inlineStr">
        <is>
          <t>Banned recommended API: unsafe numeric conversion functions</t>
        </is>
      </c>
      <c r="D192" s="3" t="n">
        <v>4</v>
      </c>
      <c r="E192" s="3" t="n">
        <v>2</v>
      </c>
      <c r="F192" s="3" t="inlineStr">
        <is>
          <t>C and C++</t>
        </is>
      </c>
    </row>
    <row r="193">
      <c r="A193" s="3" t="inlineStr">
        <is>
          <t>SV.BANNED.RECOMMENDED.OEM</t>
        </is>
      </c>
      <c r="B193" s="3" t="b">
        <v>1</v>
      </c>
      <c r="C193" s="3" t="inlineStr">
        <is>
          <t>Banned recommended API: OEM character page conversion functions</t>
        </is>
      </c>
      <c r="D193" s="3" t="n">
        <v>4</v>
      </c>
      <c r="E193" s="3" t="n">
        <v>2</v>
      </c>
      <c r="F193" s="3" t="inlineStr">
        <is>
          <t>C and C++</t>
        </is>
      </c>
    </row>
    <row r="194">
      <c r="A194" s="3" t="inlineStr">
        <is>
          <t>SV.BANNED.RECOMMENDED.PATH</t>
        </is>
      </c>
      <c r="B194" s="3" t="b">
        <v>1</v>
      </c>
      <c r="C194" s="3" t="inlineStr">
        <is>
          <t>Banned recommended API: unsafe path name manipulation functions</t>
        </is>
      </c>
      <c r="D194" s="3" t="n">
        <v>4</v>
      </c>
      <c r="E194" s="3" t="n">
        <v>2</v>
      </c>
      <c r="F194" s="3" t="inlineStr">
        <is>
          <t>C and C++</t>
        </is>
      </c>
    </row>
    <row r="195">
      <c r="A195" s="3" t="inlineStr">
        <is>
          <t>SV.BANNED.RECOMMENDED.SCANF</t>
        </is>
      </c>
      <c r="B195" s="3" t="b">
        <v>1</v>
      </c>
      <c r="C195" s="3" t="inlineStr">
        <is>
          <t>Banned recommended API: unsafe scanf-type functions</t>
        </is>
      </c>
      <c r="D195" s="3" t="n">
        <v>4</v>
      </c>
      <c r="E195" s="3" t="n">
        <v>2</v>
      </c>
      <c r="F195" s="3" t="inlineStr">
        <is>
          <t>C and C++</t>
        </is>
      </c>
    </row>
    <row r="196">
      <c r="A196" s="3" t="inlineStr">
        <is>
          <t>SV.BANNED.RECOMMENDED.SPRINTF</t>
        </is>
      </c>
      <c r="B196" s="3" t="b">
        <v>1</v>
      </c>
      <c r="C196" s="3" t="inlineStr">
        <is>
          <t>Banned recommended API: unsafe sprintf-type functions</t>
        </is>
      </c>
      <c r="D196" s="3" t="n">
        <v>4</v>
      </c>
      <c r="E196" s="3" t="n">
        <v>2</v>
      </c>
      <c r="F196" s="3" t="inlineStr">
        <is>
          <t>C and C++</t>
        </is>
      </c>
    </row>
    <row r="197">
      <c r="A197" s="3" t="inlineStr">
        <is>
          <t>SV.BANNED.RECOMMENDED.STRLEN</t>
        </is>
      </c>
      <c r="B197" s="3" t="b">
        <v>1</v>
      </c>
      <c r="C197" s="3" t="inlineStr">
        <is>
          <t>Banned recommended API: unsafe string length functions</t>
        </is>
      </c>
      <c r="D197" s="3" t="n">
        <v>4</v>
      </c>
      <c r="E197" s="3" t="n">
        <v>2</v>
      </c>
      <c r="F197" s="3" t="inlineStr">
        <is>
          <t>C and C++</t>
        </is>
      </c>
    </row>
    <row r="198">
      <c r="A198" s="3" t="inlineStr">
        <is>
          <t>SV.BANNED.RECOMMENDED.TOKEN</t>
        </is>
      </c>
      <c r="B198" s="3" t="b">
        <v>1</v>
      </c>
      <c r="C198" s="3" t="inlineStr">
        <is>
          <t>Banned recommended API: unsafe string tokenizing functions</t>
        </is>
      </c>
      <c r="D198" s="3" t="n">
        <v>4</v>
      </c>
      <c r="E198" s="3" t="n">
        <v>2</v>
      </c>
      <c r="F198" s="3" t="inlineStr">
        <is>
          <t>C and C++</t>
        </is>
      </c>
    </row>
    <row r="199">
      <c r="A199" s="3" t="inlineStr">
        <is>
          <t>SV.BANNED.RECOMMENDED.WINDOW</t>
        </is>
      </c>
      <c r="B199" s="3" t="b">
        <v>1</v>
      </c>
      <c r="C199" s="3" t="inlineStr">
        <is>
          <t>Banned recommended API: unsafe window functions</t>
        </is>
      </c>
      <c r="D199" s="3" t="n">
        <v>4</v>
      </c>
      <c r="E199" s="3" t="n">
        <v>2</v>
      </c>
      <c r="F199" s="3" t="inlineStr">
        <is>
          <t>C and C++</t>
        </is>
      </c>
    </row>
    <row r="200">
      <c r="A200" s="3" t="inlineStr">
        <is>
          <t>SV.BANNED.REQUIRED.CONCAT</t>
        </is>
      </c>
      <c r="B200" s="3" t="b">
        <v>1</v>
      </c>
      <c r="C200" s="3" t="inlineStr">
        <is>
          <t>Banned required API: unsafe string concatenation functions</t>
        </is>
      </c>
      <c r="D200" s="3" t="n">
        <v>4</v>
      </c>
      <c r="E200" s="3" t="n">
        <v>2</v>
      </c>
      <c r="F200" s="3" t="inlineStr">
        <is>
          <t>C and C++</t>
        </is>
      </c>
    </row>
    <row r="201">
      <c r="A201" s="3" t="inlineStr">
        <is>
          <t>SV.BANNED.REQUIRED.COPY</t>
        </is>
      </c>
      <c r="B201" s="3" t="b">
        <v>1</v>
      </c>
      <c r="C201" s="3" t="inlineStr">
        <is>
          <t>Banned required API: unsafe buffer copy functions</t>
        </is>
      </c>
      <c r="D201" s="3" t="n">
        <v>4</v>
      </c>
      <c r="E201" s="3" t="n">
        <v>2</v>
      </c>
      <c r="F201" s="3" t="inlineStr">
        <is>
          <t>C and C++</t>
        </is>
      </c>
    </row>
    <row r="202">
      <c r="A202" s="3" t="inlineStr">
        <is>
          <t>SV.BANNED.REQUIRED.GETS</t>
        </is>
      </c>
      <c r="B202" s="3" t="b">
        <v>1</v>
      </c>
      <c r="C202" s="3" t="inlineStr">
        <is>
          <t>Banned required API: unsafe stream reading functions</t>
        </is>
      </c>
      <c r="D202" s="3" t="n">
        <v>4</v>
      </c>
      <c r="E202" s="3" t="n">
        <v>2</v>
      </c>
      <c r="F202" s="3" t="inlineStr">
        <is>
          <t>C and C++</t>
        </is>
      </c>
    </row>
    <row r="203">
      <c r="A203" s="3" t="inlineStr">
        <is>
          <t>SV.BANNED.REQUIRED.ISBAD</t>
        </is>
      </c>
      <c r="B203" s="3" t="b">
        <v>1</v>
      </c>
      <c r="C203" s="3" t="inlineStr">
        <is>
          <t>Banned required API: IsBad-type functions</t>
        </is>
      </c>
      <c r="D203" s="3" t="n">
        <v>4</v>
      </c>
      <c r="E203" s="3" t="n">
        <v>2</v>
      </c>
      <c r="F203" s="3" t="inlineStr">
        <is>
          <t>C and C++</t>
        </is>
      </c>
    </row>
    <row r="204">
      <c r="A204" s="3" t="inlineStr">
        <is>
          <t>SV.BANNED.REQUIRED.SPRINTF</t>
        </is>
      </c>
      <c r="B204" s="3" t="b">
        <v>1</v>
      </c>
      <c r="C204" s="3" t="inlineStr">
        <is>
          <t>Banned required API: unsafe sprintf-type functions</t>
        </is>
      </c>
      <c r="D204" s="3" t="n">
        <v>4</v>
      </c>
      <c r="E204" s="3" t="n">
        <v>2</v>
      </c>
      <c r="F204" s="3" t="inlineStr">
        <is>
          <t>C and C++</t>
        </is>
      </c>
    </row>
    <row r="205">
      <c r="A205" s="3" t="inlineStr">
        <is>
          <t>SV.BFC.USING_STRUCT</t>
        </is>
      </c>
      <c r="B205" s="3" t="b">
        <v>1</v>
      </c>
      <c r="C205" s="3" t="inlineStr">
        <is>
          <t>Use of INADDR_ANY in sin_addr.s_addr field of struct sockaddr_in Structure Used for Call to bind Function</t>
        </is>
      </c>
      <c r="D205" s="3" t="n">
        <v>4</v>
      </c>
      <c r="E205" s="3" t="n">
        <v>2</v>
      </c>
      <c r="F205" s="3" t="inlineStr">
        <is>
          <t>C and C++</t>
        </is>
      </c>
    </row>
    <row r="206">
      <c r="A206" s="3" t="inlineStr">
        <is>
          <t>SV.BRM.HKEY_LOCAL_MACHINE</t>
        </is>
      </c>
      <c r="B206" s="3" t="b">
        <v>1</v>
      </c>
      <c r="C206" s="3" t="inlineStr">
        <is>
          <t>HKEY_LOCAL_MACHINE Used as 'hkey' Parameter for Registry Manipulation Function</t>
        </is>
      </c>
      <c r="D206" s="3" t="n">
        <v>4</v>
      </c>
      <c r="E206" s="3" t="n">
        <v>2</v>
      </c>
      <c r="F206" s="3" t="inlineStr">
        <is>
          <t>C and C++</t>
        </is>
      </c>
    </row>
    <row r="207">
      <c r="A207" s="3" t="inlineStr">
        <is>
          <t>SV.CODE_INJECTION.SHELL_EXEC</t>
        </is>
      </c>
      <c r="B207" s="3" t="b">
        <v>1</v>
      </c>
      <c r="C207" s="3" t="inlineStr">
        <is>
          <t>Command Injection into Shell Execution</t>
        </is>
      </c>
      <c r="D207" s="3" t="n">
        <v>3</v>
      </c>
      <c r="E207" s="3" t="n">
        <v>2</v>
      </c>
      <c r="F207" s="3" t="inlineStr">
        <is>
          <t>C and C++</t>
        </is>
      </c>
    </row>
    <row r="208">
      <c r="A208" s="3" t="inlineStr">
        <is>
          <t>SV.DLLPRELOAD.NONABSOLUTE.DLL</t>
        </is>
      </c>
      <c r="B208" s="3" t="b">
        <v>1</v>
      </c>
      <c r="C208" s="3" t="inlineStr">
        <is>
          <t>Potential DLL-preload hijack vector</t>
        </is>
      </c>
      <c r="D208" s="3" t="n">
        <v>2</v>
      </c>
      <c r="E208" s="3" t="n">
        <v>1</v>
      </c>
      <c r="F208" s="3" t="inlineStr">
        <is>
          <t>C and C++</t>
        </is>
      </c>
    </row>
    <row r="209">
      <c r="A209" s="3" t="inlineStr">
        <is>
          <t>SV.DLLPRELOAD.NONABSOLUTE.EXE</t>
        </is>
      </c>
      <c r="B209" s="3" t="b">
        <v>1</v>
      </c>
      <c r="C209" s="3" t="inlineStr">
        <is>
          <t>Potential process injection vector</t>
        </is>
      </c>
      <c r="D209" s="3" t="n">
        <v>2</v>
      </c>
      <c r="E209" s="3" t="n">
        <v>1</v>
      </c>
      <c r="F209" s="3" t="inlineStr">
        <is>
          <t>C and C++</t>
        </is>
      </c>
    </row>
    <row r="210">
      <c r="A210" s="3" t="inlineStr">
        <is>
          <t>SV.DLLPRELOAD.SEARCHPATH</t>
        </is>
      </c>
      <c r="B210" s="3" t="b">
        <v>1</v>
      </c>
      <c r="C210" s="3" t="inlineStr">
        <is>
          <t>Do not use SearchPath to find DLLs</t>
        </is>
      </c>
      <c r="D210" s="3" t="n">
        <v>2</v>
      </c>
      <c r="E210" s="3" t="n">
        <v>1</v>
      </c>
      <c r="F210" s="3" t="inlineStr">
        <is>
          <t>C and C++</t>
        </is>
      </c>
    </row>
    <row r="211">
      <c r="A211" s="3" t="inlineStr">
        <is>
          <t>SV.FIU.PROCESS_VARIANTS</t>
        </is>
      </c>
      <c r="B211" s="3" t="b">
        <v>1</v>
      </c>
      <c r="C211" s="3" t="inlineStr">
        <is>
          <t>Use of Dangerous Process Creation</t>
        </is>
      </c>
      <c r="D211" s="3" t="n">
        <v>4</v>
      </c>
      <c r="E211" s="3" t="n">
        <v>2</v>
      </c>
      <c r="F211" s="3" t="inlineStr">
        <is>
          <t>C and C++</t>
        </is>
      </c>
    </row>
    <row r="212">
      <c r="A212" s="3" t="inlineStr">
        <is>
          <t>SV.FMTSTR.GENERIC</t>
        </is>
      </c>
      <c r="B212" s="3" t="b">
        <v>1</v>
      </c>
      <c r="C212" s="3" t="inlineStr">
        <is>
          <t>Format String Vulnerability</t>
        </is>
      </c>
      <c r="D212" s="3" t="n">
        <v>1</v>
      </c>
      <c r="E212" s="3" t="n">
        <v>1</v>
      </c>
      <c r="F212" s="3" t="inlineStr">
        <is>
          <t>C and C++</t>
        </is>
      </c>
    </row>
    <row r="213">
      <c r="A213" s="3" t="inlineStr">
        <is>
          <t>SV.FMT_STR.BAD_SCAN_FORMAT</t>
        </is>
      </c>
      <c r="B213" s="3" t="b">
        <v>1</v>
      </c>
      <c r="C213" s="3" t="inlineStr">
        <is>
          <t>Input format specifier error</t>
        </is>
      </c>
      <c r="D213" s="3" t="n">
        <v>2</v>
      </c>
      <c r="E213" s="3" t="n">
        <v>1</v>
      </c>
      <c r="F213" s="3" t="inlineStr">
        <is>
          <t>C and C++</t>
        </is>
      </c>
    </row>
    <row r="214">
      <c r="A214" s="3" t="inlineStr">
        <is>
          <t>SV.FMT_STR.PRINT_FORMAT_MISMATCH.BAD</t>
        </is>
      </c>
      <c r="B214" s="3" t="b">
        <v>1</v>
      </c>
      <c r="C214" s="3" t="inlineStr">
        <is>
          <t>Incompatible type of a print function parameter</t>
        </is>
      </c>
      <c r="D214" s="3" t="n">
        <v>2</v>
      </c>
      <c r="E214" s="3" t="n">
        <v>1</v>
      </c>
      <c r="F214" s="3" t="inlineStr">
        <is>
          <t>C and C++</t>
        </is>
      </c>
    </row>
    <row r="215">
      <c r="A215" s="3" t="inlineStr">
        <is>
          <t>SV.FMT_STR.PRINT_FORMAT_MISMATCH.UNDESIRED</t>
        </is>
      </c>
      <c r="B215" s="3" t="b">
        <v>1</v>
      </c>
      <c r="C215" s="3" t="inlineStr">
        <is>
          <t>Unexpected type of a print function parameter</t>
        </is>
      </c>
      <c r="D215" s="3" t="n">
        <v>4</v>
      </c>
      <c r="E215" s="3" t="n">
        <v>2</v>
      </c>
      <c r="F215" s="3" t="inlineStr">
        <is>
          <t>C and C++</t>
        </is>
      </c>
    </row>
    <row r="216">
      <c r="A216" s="3" t="inlineStr">
        <is>
          <t>SV.FMT_STR.PRINT_IMPROP_LENGTH</t>
        </is>
      </c>
      <c r="B216" s="3" t="b">
        <v>1</v>
      </c>
      <c r="C216" s="3" t="inlineStr">
        <is>
          <t>Improper use of length modifier in a print function call</t>
        </is>
      </c>
      <c r="D216" s="3" t="n">
        <v>2</v>
      </c>
      <c r="E216" s="3" t="n">
        <v>1</v>
      </c>
      <c r="F216" s="3" t="inlineStr">
        <is>
          <t>C and C++</t>
        </is>
      </c>
    </row>
    <row r="217">
      <c r="A217" s="3" t="inlineStr">
        <is>
          <t>SV.FMT_STR.PRINT_PARAMS_WRONGNUM.FEW</t>
        </is>
      </c>
      <c r="B217" s="3" t="b">
        <v>1</v>
      </c>
      <c r="C217" s="3" t="inlineStr">
        <is>
          <t>Too few arguments in a print function call</t>
        </is>
      </c>
      <c r="D217" s="3" t="n">
        <v>2</v>
      </c>
      <c r="E217" s="3" t="n">
        <v>1</v>
      </c>
      <c r="F217" s="3" t="inlineStr">
        <is>
          <t>C and C++</t>
        </is>
      </c>
    </row>
    <row r="218">
      <c r="A218" s="3" t="inlineStr">
        <is>
          <t>SV.FMT_STR.PRINT_PARAMS_WRONGNUM.MANY</t>
        </is>
      </c>
      <c r="B218" s="3" t="b">
        <v>1</v>
      </c>
      <c r="C218" s="3" t="inlineStr">
        <is>
          <t>Too many arguments in a print function call</t>
        </is>
      </c>
      <c r="D218" s="3" t="n">
        <v>2</v>
      </c>
      <c r="E218" s="3" t="n">
        <v>1</v>
      </c>
      <c r="F218" s="3" t="inlineStr">
        <is>
          <t>C and C++</t>
        </is>
      </c>
    </row>
    <row r="219">
      <c r="A219" s="3" t="inlineStr">
        <is>
          <t>SV.FMT_STR.SCAN_FORMAT_MISMATCH.BAD</t>
        </is>
      </c>
      <c r="B219" s="3" t="b">
        <v>1</v>
      </c>
      <c r="C219" s="3" t="inlineStr">
        <is>
          <t>Incompatible type of a scan function parameter</t>
        </is>
      </c>
      <c r="D219" s="3" t="n">
        <v>2</v>
      </c>
      <c r="E219" s="3" t="n">
        <v>1</v>
      </c>
      <c r="F219" s="3" t="inlineStr">
        <is>
          <t>C and C++</t>
        </is>
      </c>
    </row>
    <row r="220">
      <c r="A220" s="3" t="inlineStr">
        <is>
          <t>SV.FMT_STR.SCAN_FORMAT_MISMATCH.UNDESIRED</t>
        </is>
      </c>
      <c r="B220" s="3" t="b">
        <v>1</v>
      </c>
      <c r="C220" s="3" t="inlineStr">
        <is>
          <t>Unexpected type of a scan function parameter</t>
        </is>
      </c>
      <c r="D220" s="3" t="n">
        <v>2</v>
      </c>
      <c r="E220" s="3" t="n">
        <v>1</v>
      </c>
      <c r="F220" s="3" t="inlineStr">
        <is>
          <t>C and C++</t>
        </is>
      </c>
    </row>
    <row r="221">
      <c r="A221" s="3" t="inlineStr">
        <is>
          <t>SV.FMT_STR.SCAN_IMPROP_LENGTH</t>
        </is>
      </c>
      <c r="B221" s="3" t="b">
        <v>1</v>
      </c>
      <c r="C221" s="3" t="inlineStr">
        <is>
          <t>Improper use of length modifier in a scan function call</t>
        </is>
      </c>
      <c r="D221" s="3" t="n">
        <v>2</v>
      </c>
      <c r="E221" s="3" t="n">
        <v>1</v>
      </c>
      <c r="F221" s="3" t="inlineStr">
        <is>
          <t>C and C++</t>
        </is>
      </c>
    </row>
    <row r="222">
      <c r="A222" s="3" t="inlineStr">
        <is>
          <t>SV.FMT_STR.SCAN_PARAMS_WRONGNUM.FEW</t>
        </is>
      </c>
      <c r="B222" s="3" t="b">
        <v>1</v>
      </c>
      <c r="C222" s="3" t="inlineStr">
        <is>
          <t>Too few arguments in a scan function call</t>
        </is>
      </c>
      <c r="D222" s="3" t="n">
        <v>2</v>
      </c>
      <c r="E222" s="3" t="n">
        <v>1</v>
      </c>
      <c r="F222" s="3" t="inlineStr">
        <is>
          <t>C and C++</t>
        </is>
      </c>
    </row>
    <row r="223">
      <c r="A223" s="3" t="inlineStr">
        <is>
          <t>SV.FMT_STR.SCAN_PARAMS_WRONGNUM.MANY</t>
        </is>
      </c>
      <c r="B223" s="3" t="b">
        <v>1</v>
      </c>
      <c r="C223" s="3" t="inlineStr">
        <is>
          <t>Too many arguments in a scan function call</t>
        </is>
      </c>
      <c r="D223" s="3" t="n">
        <v>2</v>
      </c>
      <c r="E223" s="3" t="n">
        <v>1</v>
      </c>
      <c r="F223" s="3" t="inlineStr">
        <is>
          <t>C and C++</t>
        </is>
      </c>
    </row>
    <row r="224">
      <c r="A224" s="3" t="inlineStr">
        <is>
          <t>SV.FMT_STR.UNKWN_FORMAT</t>
        </is>
      </c>
      <c r="B224" s="3" t="b">
        <v>1</v>
      </c>
      <c r="C224" s="3" t="inlineStr">
        <is>
          <t>Unknown format specifier in a print function call</t>
        </is>
      </c>
      <c r="D224" s="3" t="n">
        <v>3</v>
      </c>
      <c r="E224" s="3" t="n">
        <v>2</v>
      </c>
      <c r="F224" s="3" t="inlineStr">
        <is>
          <t>C and C++</t>
        </is>
      </c>
    </row>
    <row r="225">
      <c r="A225" s="3" t="inlineStr">
        <is>
          <t>SV.FMT_STR.UNKWN_FORMAT.SCAN</t>
        </is>
      </c>
      <c r="B225" s="3" t="b">
        <v>1</v>
      </c>
      <c r="C225" s="3" t="inlineStr">
        <is>
          <t>Unknown format specifier in a scan function call</t>
        </is>
      </c>
      <c r="D225" s="3" t="n">
        <v>3</v>
      </c>
      <c r="E225" s="3" t="n">
        <v>2</v>
      </c>
      <c r="F225" s="3" t="inlineStr">
        <is>
          <t>C and C++</t>
        </is>
      </c>
    </row>
    <row r="226">
      <c r="A226" s="3" t="inlineStr">
        <is>
          <t>SV.INCORRECT_RESOURCE_HANDLING.URH</t>
        </is>
      </c>
      <c r="B226" s="3" t="b">
        <v>1</v>
      </c>
      <c r="C226" s="3" t="inlineStr">
        <is>
          <t>Insecure Resource Handling</t>
        </is>
      </c>
      <c r="D226" s="3" t="n">
        <v>3</v>
      </c>
      <c r="E226" s="3" t="n">
        <v>2</v>
      </c>
      <c r="F226" s="3" t="inlineStr">
        <is>
          <t>C and C++</t>
        </is>
      </c>
    </row>
    <row r="227">
      <c r="A227" s="3" t="inlineStr">
        <is>
          <t>SV.INCORRECT_RESOURCE_HANDLING.WRONG_STATUS</t>
        </is>
      </c>
      <c r="B227" s="3" t="b">
        <v>1</v>
      </c>
      <c r="C227" s="3" t="inlineStr">
        <is>
          <t>Insecure Resource Handling</t>
        </is>
      </c>
      <c r="D227" s="3" t="n">
        <v>3</v>
      </c>
      <c r="E227" s="3" t="n">
        <v>2</v>
      </c>
      <c r="F227" s="3" t="inlineStr">
        <is>
          <t>C and C++</t>
        </is>
      </c>
    </row>
    <row r="228">
      <c r="A228" s="3" t="inlineStr">
        <is>
          <t>SV.LPP.CONST</t>
        </is>
      </c>
      <c r="B228" s="3" t="b">
        <v>1</v>
      </c>
      <c r="C228" s="3" t="inlineStr">
        <is>
          <t>Use of Insecure Macro for Dangerous Functions</t>
        </is>
      </c>
      <c r="D228" s="3" t="n">
        <v>3</v>
      </c>
      <c r="E228" s="3" t="n">
        <v>2</v>
      </c>
      <c r="F228" s="3" t="inlineStr">
        <is>
          <t>C and C++</t>
        </is>
      </c>
    </row>
    <row r="229">
      <c r="A229" s="3" t="inlineStr">
        <is>
          <t>SV.LPP.VAR</t>
        </is>
      </c>
      <c r="B229" s="3" t="b">
        <v>1</v>
      </c>
      <c r="C229" s="3" t="inlineStr">
        <is>
          <t>Use of Insecure Parameter for Dangerous Functions</t>
        </is>
      </c>
      <c r="D229" s="3" t="n">
        <v>3</v>
      </c>
      <c r="E229" s="3" t="n">
        <v>2</v>
      </c>
      <c r="F229" s="3" t="inlineStr">
        <is>
          <t>C and C++</t>
        </is>
      </c>
    </row>
    <row r="230">
      <c r="A230" s="3" t="inlineStr">
        <is>
          <t>SV.PCC.CONST</t>
        </is>
      </c>
      <c r="B230" s="3" t="b">
        <v>1</v>
      </c>
      <c r="C230" s="3" t="inlineStr">
        <is>
          <t>Insecure (Constant) Temporary File Name in Call to CreateFile</t>
        </is>
      </c>
      <c r="D230" s="3" t="n">
        <v>4</v>
      </c>
      <c r="E230" s="3" t="n">
        <v>2</v>
      </c>
      <c r="F230" s="3" t="inlineStr">
        <is>
          <t>C and C++</t>
        </is>
      </c>
    </row>
    <row r="231">
      <c r="A231" s="3" t="inlineStr">
        <is>
          <t>SV.PCC.INVALID_TEMP_PATH</t>
        </is>
      </c>
      <c r="B231" s="3" t="b">
        <v>1</v>
      </c>
      <c r="C231" s="3" t="inlineStr">
        <is>
          <t>Insecure Temporary File Name in Call to CreateFile</t>
        </is>
      </c>
      <c r="D231" s="3" t="n">
        <v>4</v>
      </c>
      <c r="E231" s="3" t="n">
        <v>2</v>
      </c>
      <c r="F231" s="3" t="inlineStr">
        <is>
          <t>C and C++</t>
        </is>
      </c>
    </row>
    <row r="232">
      <c r="A232" s="3" t="inlineStr">
        <is>
          <t>SV.PCC.MISSING_TEMP_CALLS.MUST</t>
        </is>
      </c>
      <c r="B232" s="3" t="b">
        <v>1</v>
      </c>
      <c r="C232" s="3" t="inlineStr">
        <is>
          <t>Missing Secure Temporary File Names in Call to CreateFile</t>
        </is>
      </c>
      <c r="D232" s="3" t="n">
        <v>4</v>
      </c>
      <c r="E232" s="3" t="n">
        <v>2</v>
      </c>
      <c r="F232" s="3" t="inlineStr">
        <is>
          <t>C and C++</t>
        </is>
      </c>
    </row>
    <row r="233">
      <c r="A233" s="3" t="inlineStr">
        <is>
          <t>SV.PCC.MISSING_TEMP_FILENAME</t>
        </is>
      </c>
      <c r="B233" s="3" t="b">
        <v>1</v>
      </c>
      <c r="C233" s="3" t="inlineStr">
        <is>
          <t>Missing Temporary File Name in Call to CreateFile</t>
        </is>
      </c>
      <c r="D233" s="3" t="n">
        <v>4</v>
      </c>
      <c r="E233" s="3" t="n">
        <v>2</v>
      </c>
      <c r="F233" s="3" t="inlineStr">
        <is>
          <t>C and C++</t>
        </is>
      </c>
    </row>
    <row r="234">
      <c r="A234" s="3" t="inlineStr">
        <is>
          <t>SV.PCC.MODIFIED_BEFORE_CREATE</t>
        </is>
      </c>
      <c r="B234" s="3" t="b">
        <v>1</v>
      </c>
      <c r="C234" s="3" t="inlineStr">
        <is>
          <t>Modification of Temporary File Name before Call to CreateFile</t>
        </is>
      </c>
      <c r="D234" s="3" t="n">
        <v>4</v>
      </c>
      <c r="E234" s="3" t="n">
        <v>2</v>
      </c>
      <c r="F234" s="3" t="inlineStr">
        <is>
          <t>C and C++</t>
        </is>
      </c>
    </row>
    <row r="235">
      <c r="A235" s="3" t="inlineStr">
        <is>
          <t>SV.PIPE.CONST</t>
        </is>
      </c>
      <c r="B235" s="3" t="b">
        <v>1</v>
      </c>
      <c r="C235" s="3" t="inlineStr">
        <is>
          <t>Potential pipe hijacking</t>
        </is>
      </c>
      <c r="D235" s="3" t="n">
        <v>3</v>
      </c>
      <c r="E235" s="3" t="n">
        <v>2</v>
      </c>
      <c r="F235" s="3" t="inlineStr">
        <is>
          <t>C and C++</t>
        </is>
      </c>
    </row>
    <row r="236">
      <c r="A236" s="3" t="inlineStr">
        <is>
          <t>SV.PIPE.VAR</t>
        </is>
      </c>
      <c r="B236" s="3" t="b">
        <v>1</v>
      </c>
      <c r="C236" s="3" t="inlineStr">
        <is>
          <t>Potential pipe hijacking</t>
        </is>
      </c>
      <c r="D236" s="3" t="n">
        <v>3</v>
      </c>
      <c r="E236" s="3" t="n">
        <v>2</v>
      </c>
      <c r="F236" s="3" t="inlineStr">
        <is>
          <t>C and C++</t>
        </is>
      </c>
    </row>
    <row r="237">
      <c r="A237" s="3" t="inlineStr">
        <is>
          <t>SV.RVT.RETVAL_NOTTESTED</t>
        </is>
      </c>
      <c r="B237" s="3" t="b">
        <v>1</v>
      </c>
      <c r="C237" s="3" t="inlineStr">
        <is>
          <t>Ignored Return Value</t>
        </is>
      </c>
      <c r="D237" s="3" t="n">
        <v>4</v>
      </c>
      <c r="E237" s="3" t="n">
        <v>2</v>
      </c>
      <c r="F237" s="3" t="inlineStr">
        <is>
          <t>C and C++</t>
        </is>
      </c>
    </row>
    <row r="238">
      <c r="A238" s="3" t="inlineStr">
        <is>
          <t>SV.SIP.CONST</t>
        </is>
      </c>
      <c r="B238" s="3" t="b">
        <v>1</v>
      </c>
      <c r="C238" s="3" t="inlineStr">
        <is>
          <t>Use of Insecure Macro for Dangerous Functions</t>
        </is>
      </c>
      <c r="D238" s="3" t="n">
        <v>3</v>
      </c>
      <c r="E238" s="3" t="n">
        <v>2</v>
      </c>
      <c r="F238" s="3" t="inlineStr">
        <is>
          <t>C and C++</t>
        </is>
      </c>
    </row>
    <row r="239">
      <c r="A239" s="3" t="inlineStr">
        <is>
          <t>SV.SIP.VAR</t>
        </is>
      </c>
      <c r="B239" s="3" t="b">
        <v>1</v>
      </c>
      <c r="C239" s="3" t="inlineStr">
        <is>
          <t>Use of Insecure Parameter for Dangerous Functions</t>
        </is>
      </c>
      <c r="D239" s="3" t="n">
        <v>3</v>
      </c>
      <c r="E239" s="3" t="n">
        <v>2</v>
      </c>
      <c r="F239" s="3" t="inlineStr">
        <is>
          <t>C and C++</t>
        </is>
      </c>
    </row>
    <row r="240">
      <c r="A240" s="3" t="inlineStr">
        <is>
          <t>SV.STRBO.BOUND_COPY.OVERFLOW</t>
        </is>
      </c>
      <c r="B240" s="3" t="b">
        <v>1</v>
      </c>
      <c r="C240" s="3" t="inlineStr">
        <is>
          <t>Buffer Overflow in Bound String Copy</t>
        </is>
      </c>
      <c r="D240" s="3" t="n">
        <v>1</v>
      </c>
      <c r="E240" s="3" t="n">
        <v>1</v>
      </c>
      <c r="F240" s="3" t="inlineStr">
        <is>
          <t>C and C++</t>
        </is>
      </c>
    </row>
    <row r="241">
      <c r="A241" s="3" t="inlineStr">
        <is>
          <t>SV.STRBO.BOUND_COPY.UNTERM</t>
        </is>
      </c>
      <c r="B241" s="3" t="b">
        <v>1</v>
      </c>
      <c r="C241" s="3" t="inlineStr">
        <is>
          <t>Possible Buffer Overflow in Following String Operations</t>
        </is>
      </c>
      <c r="D241" s="3" t="n">
        <v>2</v>
      </c>
      <c r="E241" s="3" t="n">
        <v>1</v>
      </c>
      <c r="F241" s="3" t="inlineStr">
        <is>
          <t>C and C++</t>
        </is>
      </c>
    </row>
    <row r="242">
      <c r="A242" s="3" t="inlineStr">
        <is>
          <t>SV.STRBO.BOUND_SPRINTF</t>
        </is>
      </c>
      <c r="B242" s="3" t="b">
        <v>1</v>
      </c>
      <c r="C242" s="3" t="inlineStr">
        <is>
          <t>Buffer Overflow in Bound sprintf</t>
        </is>
      </c>
      <c r="D242" s="3" t="n">
        <v>1</v>
      </c>
      <c r="E242" s="3" t="n">
        <v>1</v>
      </c>
      <c r="F242" s="3" t="inlineStr">
        <is>
          <t>C and C++</t>
        </is>
      </c>
    </row>
    <row r="243">
      <c r="A243" s="3" t="inlineStr">
        <is>
          <t>SV.STRBO.UNBOUND_COPY</t>
        </is>
      </c>
      <c r="B243" s="3" t="b">
        <v>1</v>
      </c>
      <c r="C243" s="3" t="inlineStr">
        <is>
          <t>Buffer Overflow in Unbound String Copy</t>
        </is>
      </c>
      <c r="D243" s="3" t="n">
        <v>1</v>
      </c>
      <c r="E243" s="3" t="n">
        <v>1</v>
      </c>
      <c r="F243" s="3" t="inlineStr">
        <is>
          <t>C and C++</t>
        </is>
      </c>
    </row>
    <row r="244">
      <c r="A244" s="3" t="inlineStr">
        <is>
          <t>SV.STRBO.UNBOUND_SPRINTF</t>
        </is>
      </c>
      <c r="B244" s="3" t="b">
        <v>1</v>
      </c>
      <c r="C244" s="3" t="inlineStr">
        <is>
          <t>Buffer Overflow in Unbound sprintf</t>
        </is>
      </c>
      <c r="D244" s="3" t="n">
        <v>1</v>
      </c>
      <c r="E244" s="3" t="n">
        <v>1</v>
      </c>
      <c r="F244" s="3" t="inlineStr">
        <is>
          <t>C and C++</t>
        </is>
      </c>
    </row>
    <row r="245">
      <c r="A245" s="3" t="inlineStr">
        <is>
          <t>SV.STR_PAR.UNDESIRED_STRING_PARAMETER</t>
        </is>
      </c>
      <c r="B245" s="3" t="b">
        <v>1</v>
      </c>
      <c r="C245" s="3" t="inlineStr">
        <is>
          <t>Undesired String for File Path</t>
        </is>
      </c>
      <c r="D245" s="3" t="n">
        <v>4</v>
      </c>
      <c r="E245" s="3" t="n">
        <v>2</v>
      </c>
      <c r="F245" s="3" t="inlineStr">
        <is>
          <t>C and C++</t>
        </is>
      </c>
    </row>
    <row r="246">
      <c r="A246" s="3" t="inlineStr">
        <is>
          <t>SV.TAINTED.ALLOC_SIZE</t>
        </is>
      </c>
      <c r="B246" s="3" t="b">
        <v>1</v>
      </c>
      <c r="C246" s="3" t="inlineStr">
        <is>
          <t>Use of Unvalidated Integer in Memory Allocation</t>
        </is>
      </c>
      <c r="D246" s="3" t="n">
        <v>2</v>
      </c>
      <c r="E246" s="3" t="n">
        <v>1</v>
      </c>
      <c r="F246" s="3" t="inlineStr">
        <is>
          <t>C and C++</t>
        </is>
      </c>
    </row>
    <row r="247">
      <c r="A247" s="3" t="inlineStr">
        <is>
          <t>SV.TAINTED.BINOP</t>
        </is>
      </c>
      <c r="B247" s="3" t="b">
        <v>1</v>
      </c>
      <c r="C247" s="3" t="inlineStr">
        <is>
          <t>Use of Unvalidated Integer in Binary Operation</t>
        </is>
      </c>
      <c r="D247" s="3" t="n">
        <v>3</v>
      </c>
      <c r="E247" s="3" t="n">
        <v>1</v>
      </c>
      <c r="F247" s="3" t="inlineStr">
        <is>
          <t>C and C++</t>
        </is>
      </c>
    </row>
    <row r="248">
      <c r="A248" s="3" t="inlineStr">
        <is>
          <t>SV.TAINTED.CALL.BINOP</t>
        </is>
      </c>
      <c r="B248" s="3" t="b">
        <v>1</v>
      </c>
      <c r="C248" s="3" t="inlineStr">
        <is>
          <t>Use of Unvalidated Integer in Binary Operation</t>
        </is>
      </c>
      <c r="D248" s="3" t="n">
        <v>3</v>
      </c>
      <c r="E248" s="3" t="n">
        <v>1</v>
      </c>
      <c r="F248" s="3" t="inlineStr">
        <is>
          <t>C and C++</t>
        </is>
      </c>
    </row>
    <row r="249">
      <c r="A249" s="3" t="inlineStr">
        <is>
          <t>SV.TAINTED.CALL.DEREF</t>
        </is>
      </c>
      <c r="B249" s="3" t="b">
        <v>1</v>
      </c>
      <c r="C249" s="3" t="inlineStr">
        <is>
          <t>Dereference Of An Unvalidated Pointer</t>
        </is>
      </c>
      <c r="D249" s="3" t="n">
        <v>3</v>
      </c>
      <c r="E249" s="3" t="n">
        <v>1</v>
      </c>
      <c r="F249" s="3" t="inlineStr">
        <is>
          <t>C and C++</t>
        </is>
      </c>
    </row>
    <row r="250">
      <c r="A250" s="3" t="inlineStr">
        <is>
          <t>SV.TAINTED.CALL.GLOBAL</t>
        </is>
      </c>
      <c r="B250" s="3" t="b">
        <v>0</v>
      </c>
      <c r="C250" s="3" t="inlineStr">
        <is>
          <t>Use of Unvalidated Integer in an Assignment Operation</t>
        </is>
      </c>
      <c r="D250" s="3" t="n">
        <v>3</v>
      </c>
      <c r="E250" s="3" t="n">
        <v>2</v>
      </c>
      <c r="F250" s="3" t="inlineStr">
        <is>
          <t>C and C++</t>
        </is>
      </c>
    </row>
    <row r="251">
      <c r="A251" s="3" t="inlineStr">
        <is>
          <t>SV.TAINTED.CALL.INDEX_ACCESS</t>
        </is>
      </c>
      <c r="B251" s="3" t="b">
        <v>1</v>
      </c>
      <c r="C251" s="3" t="inlineStr">
        <is>
          <t>Use of Unvalidated Integer as Array Index by Function Call</t>
        </is>
      </c>
      <c r="D251" s="3" t="n">
        <v>2</v>
      </c>
      <c r="E251" s="3" t="n">
        <v>1</v>
      </c>
      <c r="F251" s="3" t="inlineStr">
        <is>
          <t>C and C++</t>
        </is>
      </c>
    </row>
    <row r="252">
      <c r="A252" s="3" t="inlineStr">
        <is>
          <t>SV.TAINTED.CALL.LOOP_BOUND</t>
        </is>
      </c>
      <c r="B252" s="3" t="b">
        <v>1</v>
      </c>
      <c r="C252" s="3" t="inlineStr">
        <is>
          <t>Use of Unvalidated Integer in Loop Condition through a Function Call</t>
        </is>
      </c>
      <c r="D252" s="3" t="n">
        <v>2</v>
      </c>
      <c r="E252" s="3" t="n">
        <v>1</v>
      </c>
      <c r="F252" s="3" t="inlineStr">
        <is>
          <t>C and C++</t>
        </is>
      </c>
    </row>
    <row r="253">
      <c r="A253" s="3" t="inlineStr">
        <is>
          <t>SV.TAINTED.DEREF</t>
        </is>
      </c>
      <c r="B253" s="3" t="b">
        <v>1</v>
      </c>
      <c r="C253" s="3" t="inlineStr">
        <is>
          <t>Dereference Of An Unvalidated Pointer</t>
        </is>
      </c>
      <c r="D253" s="3" t="n">
        <v>3</v>
      </c>
      <c r="E253" s="3" t="n">
        <v>1</v>
      </c>
      <c r="F253" s="3" t="inlineStr">
        <is>
          <t>C and C++</t>
        </is>
      </c>
    </row>
    <row r="254">
      <c r="A254" s="3" t="inlineStr">
        <is>
          <t>SV.TAINTED.FMTSTR</t>
        </is>
      </c>
      <c r="B254" s="3" t="b">
        <v>1</v>
      </c>
      <c r="C254" s="3" t="inlineStr">
        <is>
          <t>Use of Unvalidated Data in a Format String</t>
        </is>
      </c>
      <c r="D254" s="3" t="n">
        <v>1</v>
      </c>
      <c r="E254" s="3" t="n">
        <v>1</v>
      </c>
      <c r="F254" s="3" t="inlineStr">
        <is>
          <t>C and C++</t>
        </is>
      </c>
    </row>
    <row r="255">
      <c r="A255" s="3" t="inlineStr">
        <is>
          <t>SV.TAINTED.GLOBAL</t>
        </is>
      </c>
      <c r="B255" s="3" t="b">
        <v>0</v>
      </c>
      <c r="C255" s="3" t="inlineStr">
        <is>
          <t>Use of Unvalidated Integer in an Assignment Operation</t>
        </is>
      </c>
      <c r="D255" s="3" t="n">
        <v>3</v>
      </c>
      <c r="E255" s="3" t="n">
        <v>2</v>
      </c>
      <c r="F255" s="3" t="inlineStr">
        <is>
          <t>C and C++</t>
        </is>
      </c>
    </row>
    <row r="256">
      <c r="A256" s="3" t="inlineStr">
        <is>
          <t>SV.TAINTED.INDEX_ACCESS</t>
        </is>
      </c>
      <c r="B256" s="3" t="b">
        <v>1</v>
      </c>
      <c r="C256" s="3" t="inlineStr">
        <is>
          <t>Use of Unvalidated Integer as Array Index</t>
        </is>
      </c>
      <c r="D256" s="3" t="n">
        <v>1</v>
      </c>
      <c r="E256" s="3" t="n">
        <v>1</v>
      </c>
      <c r="F256" s="3" t="inlineStr">
        <is>
          <t>C and C++</t>
        </is>
      </c>
    </row>
    <row r="257">
      <c r="A257" s="3" t="inlineStr">
        <is>
          <t>SV.TAINTED.INJECTION</t>
        </is>
      </c>
      <c r="B257" s="3" t="b">
        <v>1</v>
      </c>
      <c r="C257" s="3" t="inlineStr">
        <is>
          <t>Command Injection</t>
        </is>
      </c>
      <c r="D257" s="3" t="n">
        <v>3</v>
      </c>
      <c r="E257" s="3" t="n">
        <v>2</v>
      </c>
      <c r="F257" s="3" t="inlineStr">
        <is>
          <t>C and C++</t>
        </is>
      </c>
    </row>
    <row r="258">
      <c r="A258" s="3" t="inlineStr">
        <is>
          <t>SV.TAINTED.LOOP_BOUND</t>
        </is>
      </c>
      <c r="B258" s="3" t="b">
        <v>1</v>
      </c>
      <c r="C258" s="3" t="inlineStr">
        <is>
          <t>Use of Unvalidated Integer in Loop Condition</t>
        </is>
      </c>
      <c r="D258" s="3" t="n">
        <v>2</v>
      </c>
      <c r="E258" s="3" t="n">
        <v>1</v>
      </c>
      <c r="F258" s="3" t="inlineStr">
        <is>
          <t>C and C++</t>
        </is>
      </c>
    </row>
    <row r="259">
      <c r="A259" s="3" t="inlineStr">
        <is>
          <t>SV.TAINTED.PATH_TRAVERSAL</t>
        </is>
      </c>
      <c r="B259" s="3" t="b">
        <v>1</v>
      </c>
      <c r="C259" s="3" t="inlineStr">
        <is>
          <t>Use of Unvalidated Data in a Path Traversal</t>
        </is>
      </c>
      <c r="D259" s="3" t="n">
        <v>1</v>
      </c>
      <c r="E259" s="3" t="n">
        <v>1</v>
      </c>
      <c r="F259" s="3" t="inlineStr">
        <is>
          <t>C and C++</t>
        </is>
      </c>
    </row>
    <row r="260">
      <c r="A260" s="3" t="inlineStr">
        <is>
          <t>SV.TAINTED.SECURITY_DECISION</t>
        </is>
      </c>
      <c r="B260" s="3" t="b">
        <v>1</v>
      </c>
      <c r="C260" s="3" t="inlineStr">
        <is>
          <t>Security Decision</t>
        </is>
      </c>
      <c r="D260" s="3" t="n">
        <v>3</v>
      </c>
      <c r="E260" s="3" t="n">
        <v>1</v>
      </c>
      <c r="F260" s="3" t="inlineStr">
        <is>
          <t>C and C++</t>
        </is>
      </c>
    </row>
    <row r="261">
      <c r="A261" s="3" t="inlineStr">
        <is>
          <t>SV.TAINTED.XSS.REFLECTED</t>
        </is>
      </c>
      <c r="B261" s="3" t="b">
        <v>0</v>
      </c>
      <c r="C261" s="3" t="inlineStr">
        <is>
          <t>Cross-site Scripting Vulnerability</t>
        </is>
      </c>
      <c r="D261" s="3" t="n">
        <v>3</v>
      </c>
      <c r="E261" s="3" t="n">
        <v>2</v>
      </c>
      <c r="F261" s="3" t="inlineStr">
        <is>
          <t>C and C++</t>
        </is>
      </c>
    </row>
    <row r="262">
      <c r="A262" s="3" t="inlineStr">
        <is>
          <t>SV.TOCTOU.FILE_ACCESS</t>
        </is>
      </c>
      <c r="B262" s="3" t="b">
        <v>1</v>
      </c>
      <c r="C262" s="3" t="inlineStr">
        <is>
          <t>Time of Creation/Time of Use Race condition in File Access</t>
        </is>
      </c>
      <c r="D262" s="3" t="n">
        <v>4</v>
      </c>
      <c r="E262" s="3" t="n">
        <v>2</v>
      </c>
      <c r="F262" s="3" t="inlineStr">
        <is>
          <t>C and C++</t>
        </is>
      </c>
    </row>
    <row r="263">
      <c r="A263" s="3" t="inlineStr">
        <is>
          <t>SV.UNBOUND_STRING_INPUT.CIN</t>
        </is>
      </c>
      <c r="B263" s="3" t="b">
        <v>1</v>
      </c>
      <c r="C263" s="3" t="inlineStr">
        <is>
          <t>Usage of cin for unbounded string input</t>
        </is>
      </c>
      <c r="D263" s="3" t="n">
        <v>1</v>
      </c>
      <c r="E263" s="3" t="n">
        <v>1</v>
      </c>
      <c r="F263" s="3" t="inlineStr">
        <is>
          <t>C and C++</t>
        </is>
      </c>
    </row>
    <row r="264">
      <c r="A264" s="3" t="inlineStr">
        <is>
          <t>SV.UNBOUND_STRING_INPUT.FUNC</t>
        </is>
      </c>
      <c r="B264" s="3" t="b">
        <v>1</v>
      </c>
      <c r="C264" s="3" t="inlineStr">
        <is>
          <t>Usage of unbounded string input</t>
        </is>
      </c>
      <c r="D264" s="3" t="n">
        <v>1</v>
      </c>
      <c r="E264" s="3" t="n">
        <v>1</v>
      </c>
      <c r="F264" s="3" t="inlineStr">
        <is>
          <t>C and C++</t>
        </is>
      </c>
    </row>
    <row r="265">
      <c r="A265" s="3" t="inlineStr">
        <is>
          <t>SV.USAGERULES.PERMISSIONS</t>
        </is>
      </c>
      <c r="B265" s="3" t="b">
        <v>1</v>
      </c>
      <c r="C265" s="3" t="inlineStr">
        <is>
          <t>Use of Privilege Elevation</t>
        </is>
      </c>
      <c r="D265" s="3" t="n">
        <v>4</v>
      </c>
      <c r="E265" s="3" t="n">
        <v>2</v>
      </c>
      <c r="F265" s="3" t="inlineStr">
        <is>
          <t>C and C++</t>
        </is>
      </c>
    </row>
    <row r="266">
      <c r="A266" s="3" t="inlineStr">
        <is>
          <t>SV.USAGERULES.PROCESS_VARIANTS</t>
        </is>
      </c>
      <c r="B266" s="3" t="b">
        <v>1</v>
      </c>
      <c r="C266" s="3" t="inlineStr">
        <is>
          <t>Use of Dangerous Process Creation Function</t>
        </is>
      </c>
      <c r="D266" s="3" t="n">
        <v>4</v>
      </c>
      <c r="E266" s="3" t="n">
        <v>2</v>
      </c>
      <c r="F266" s="3" t="inlineStr">
        <is>
          <t>C and C++</t>
        </is>
      </c>
    </row>
    <row r="267">
      <c r="A267" s="3" t="inlineStr">
        <is>
          <t>SV.USAGERULES.SPOOFING</t>
        </is>
      </c>
      <c r="B267" s="3" t="b">
        <v>1</v>
      </c>
      <c r="C267" s="3" t="inlineStr">
        <is>
          <t>Use of Function Susceptible to Spoofing</t>
        </is>
      </c>
      <c r="D267" s="3" t="n">
        <v>4</v>
      </c>
      <c r="E267" s="3" t="n">
        <v>2</v>
      </c>
      <c r="F267" s="3" t="inlineStr">
        <is>
          <t>C and C++</t>
        </is>
      </c>
    </row>
    <row r="268">
      <c r="A268" s="3" t="inlineStr">
        <is>
          <t>SV.WEAK_CRYPTO.WEAK_HASH</t>
        </is>
      </c>
      <c r="B268" s="3" t="b">
        <v>1</v>
      </c>
      <c r="C268" s="3" t="inlineStr">
        <is>
          <t>Weak Hash Function</t>
        </is>
      </c>
      <c r="D268" s="3" t="n">
        <v>4</v>
      </c>
      <c r="E268" s="3" t="n">
        <v>2</v>
      </c>
      <c r="F268" s="3" t="inlineStr">
        <is>
          <t>C and C++</t>
        </is>
      </c>
    </row>
    <row r="269">
      <c r="A269" s="3" t="inlineStr">
        <is>
          <t>UFM.DEREF.MIGHT</t>
        </is>
      </c>
      <c r="B269" s="3" t="b">
        <v>1</v>
      </c>
      <c r="C269" s="3" t="inlineStr">
        <is>
          <t>Use of free memory (access) - possible</t>
        </is>
      </c>
      <c r="D269" s="3" t="n">
        <v>1</v>
      </c>
      <c r="E269" s="3" t="n">
        <v>1</v>
      </c>
      <c r="F269" s="3" t="inlineStr">
        <is>
          <t>C and C++</t>
        </is>
      </c>
    </row>
    <row r="270">
      <c r="A270" s="3" t="inlineStr">
        <is>
          <t>UFM.DEREF.MUST</t>
        </is>
      </c>
      <c r="B270" s="3" t="b">
        <v>1</v>
      </c>
      <c r="C270" s="3" t="inlineStr">
        <is>
          <t>Use of Freed Memory by Pointer</t>
        </is>
      </c>
      <c r="D270" s="3" t="n">
        <v>1</v>
      </c>
      <c r="E270" s="3" t="n">
        <v>1</v>
      </c>
      <c r="F270" s="3" t="inlineStr">
        <is>
          <t>C and C++</t>
        </is>
      </c>
    </row>
    <row r="271">
      <c r="A271" s="3" t="inlineStr">
        <is>
          <t>UFM.FFM.MIGHT</t>
        </is>
      </c>
      <c r="B271" s="3" t="b">
        <v>1</v>
      </c>
      <c r="C271" s="3" t="inlineStr">
        <is>
          <t>Use of free memory (double free) - possible</t>
        </is>
      </c>
      <c r="D271" s="3" t="n">
        <v>1</v>
      </c>
      <c r="E271" s="3" t="n">
        <v>1</v>
      </c>
      <c r="F271" s="3" t="inlineStr">
        <is>
          <t>C and C++</t>
        </is>
      </c>
    </row>
    <row r="272">
      <c r="A272" s="3" t="inlineStr">
        <is>
          <t>UFM.FFM.MUST</t>
        </is>
      </c>
      <c r="B272" s="3" t="b">
        <v>1</v>
      </c>
      <c r="C272" s="3" t="inlineStr">
        <is>
          <t>Freeing Freed Memory</t>
        </is>
      </c>
      <c r="D272" s="3" t="n">
        <v>1</v>
      </c>
      <c r="E272" s="3" t="n">
        <v>1</v>
      </c>
      <c r="F272" s="3" t="inlineStr">
        <is>
          <t>C and C++</t>
        </is>
      </c>
    </row>
    <row r="273">
      <c r="A273" s="3" t="inlineStr">
        <is>
          <t>UFM.RETURN.MIGHT</t>
        </is>
      </c>
      <c r="B273" s="3" t="b">
        <v>1</v>
      </c>
      <c r="C273" s="3" t="inlineStr">
        <is>
          <t>Use of freed memory (return) - possible</t>
        </is>
      </c>
      <c r="D273" s="3" t="n">
        <v>2</v>
      </c>
      <c r="E273" s="3" t="n">
        <v>1</v>
      </c>
      <c r="F273" s="3" t="inlineStr">
        <is>
          <t>C and C++</t>
        </is>
      </c>
    </row>
    <row r="274">
      <c r="A274" s="3" t="inlineStr">
        <is>
          <t>UFM.RETURN.MUST</t>
        </is>
      </c>
      <c r="B274" s="3" t="b">
        <v>1</v>
      </c>
      <c r="C274" s="3" t="inlineStr">
        <is>
          <t>Use of Freed Memory on Return</t>
        </is>
      </c>
      <c r="D274" s="3" t="n">
        <v>2</v>
      </c>
      <c r="E274" s="3" t="n">
        <v>1</v>
      </c>
      <c r="F274" s="3" t="inlineStr">
        <is>
          <t>C and C++</t>
        </is>
      </c>
    </row>
    <row r="275">
      <c r="A275" s="3" t="inlineStr">
        <is>
          <t>UFM.USE.MIGHT</t>
        </is>
      </c>
      <c r="B275" s="3" t="b">
        <v>1</v>
      </c>
      <c r="C275" s="3" t="inlineStr">
        <is>
          <t>Use of free memory - possible</t>
        </is>
      </c>
      <c r="D275" s="3" t="n">
        <v>2</v>
      </c>
      <c r="E275" s="3" t="n">
        <v>1</v>
      </c>
      <c r="F275" s="3" t="inlineStr">
        <is>
          <t>C and C++</t>
        </is>
      </c>
    </row>
    <row r="276">
      <c r="A276" s="3" t="inlineStr">
        <is>
          <t>UFM.USE.MUST</t>
        </is>
      </c>
      <c r="B276" s="3" t="b">
        <v>1</v>
      </c>
      <c r="C276" s="3" t="inlineStr">
        <is>
          <t>Use of Freed Memory</t>
        </is>
      </c>
      <c r="D276" s="3" t="n">
        <v>2</v>
      </c>
      <c r="E276" s="3" t="n">
        <v>1</v>
      </c>
      <c r="F276" s="3" t="inlineStr">
        <is>
          <t>C and C++</t>
        </is>
      </c>
    </row>
    <row r="277">
      <c r="A277" s="3" t="inlineStr">
        <is>
          <t>UNINIT.CTOR.MIGHT</t>
        </is>
      </c>
      <c r="B277" s="3" t="b">
        <v>1</v>
      </c>
      <c r="C277" s="3" t="inlineStr">
        <is>
          <t>Uninitialized Variable in Constructor - possible</t>
        </is>
      </c>
      <c r="D277" s="3" t="n">
        <v>1</v>
      </c>
      <c r="E277" s="3" t="n">
        <v>1</v>
      </c>
      <c r="F277" s="3" t="inlineStr">
        <is>
          <t>C and C++</t>
        </is>
      </c>
    </row>
    <row r="278">
      <c r="A278" s="3" t="inlineStr">
        <is>
          <t>UNINIT.CTOR.MUST</t>
        </is>
      </c>
      <c r="B278" s="3" t="b">
        <v>1</v>
      </c>
      <c r="C278" s="3" t="inlineStr">
        <is>
          <t>Uninitialized Variable in Constructor</t>
        </is>
      </c>
      <c r="D278" s="3" t="n">
        <v>2</v>
      </c>
      <c r="E278" s="3" t="n">
        <v>1</v>
      </c>
      <c r="F278" s="3" t="inlineStr">
        <is>
          <t>C and C++</t>
        </is>
      </c>
    </row>
    <row r="279">
      <c r="A279" s="3" t="inlineStr">
        <is>
          <t>UNINIT.HEAP.MIGHT</t>
        </is>
      </c>
      <c r="B279" s="3" t="b">
        <v>1</v>
      </c>
      <c r="C279" s="3" t="inlineStr">
        <is>
          <t>Uninitialized Heap Use - possible</t>
        </is>
      </c>
      <c r="D279" s="3" t="n">
        <v>1</v>
      </c>
      <c r="E279" s="3" t="n">
        <v>1</v>
      </c>
      <c r="F279" s="3" t="inlineStr">
        <is>
          <t>C and C++</t>
        </is>
      </c>
    </row>
    <row r="280">
      <c r="A280" s="3" t="inlineStr">
        <is>
          <t>UNINIT.HEAP.MUST</t>
        </is>
      </c>
      <c r="B280" s="3" t="b">
        <v>1</v>
      </c>
      <c r="C280" s="3" t="inlineStr">
        <is>
          <t>Uninitialized Heap Use</t>
        </is>
      </c>
      <c r="D280" s="3" t="n">
        <v>1</v>
      </c>
      <c r="E280" s="3" t="n">
        <v>1</v>
      </c>
      <c r="F280" s="3" t="inlineStr">
        <is>
          <t>C and C++</t>
        </is>
      </c>
    </row>
    <row r="281">
      <c r="A281" s="3" t="inlineStr">
        <is>
          <t>UNINIT.STACK.ARRAY.MIGHT</t>
        </is>
      </c>
      <c r="B281" s="3" t="b">
        <v>1</v>
      </c>
      <c r="C281" s="3" t="inlineStr">
        <is>
          <t>Uninitialized Array - possible</t>
        </is>
      </c>
      <c r="D281" s="3" t="n">
        <v>1</v>
      </c>
      <c r="E281" s="3" t="n">
        <v>1</v>
      </c>
      <c r="F281" s="3" t="inlineStr">
        <is>
          <t>C and C++</t>
        </is>
      </c>
    </row>
    <row r="282">
      <c r="A282" s="3" t="inlineStr">
        <is>
          <t>UNINIT.STACK.ARRAY.MUST</t>
        </is>
      </c>
      <c r="B282" s="3" t="b">
        <v>1</v>
      </c>
      <c r="C282" s="3" t="inlineStr">
        <is>
          <t>Uninitialized Array</t>
        </is>
      </c>
      <c r="D282" s="3" t="n">
        <v>1</v>
      </c>
      <c r="E282" s="3" t="n">
        <v>1</v>
      </c>
      <c r="F282" s="3" t="inlineStr">
        <is>
          <t>C and C++</t>
        </is>
      </c>
    </row>
    <row r="283">
      <c r="A283" s="3" t="inlineStr">
        <is>
          <t>UNINIT.STACK.ARRAY.PARTIAL.MUST</t>
        </is>
      </c>
      <c r="B283" s="3" t="b">
        <v>1</v>
      </c>
      <c r="C283" s="3" t="inlineStr">
        <is>
          <t>Partially Uninitialized Array</t>
        </is>
      </c>
      <c r="D283" s="3" t="n">
        <v>1</v>
      </c>
      <c r="E283" s="3" t="n">
        <v>1</v>
      </c>
      <c r="F283" s="3" t="inlineStr">
        <is>
          <t>C and C++</t>
        </is>
      </c>
    </row>
    <row r="284">
      <c r="A284" s="3" t="inlineStr">
        <is>
          <t>UNINIT.STACK.MIGHT</t>
        </is>
      </c>
      <c r="B284" s="3" t="b">
        <v>1</v>
      </c>
      <c r="C284" s="3" t="inlineStr">
        <is>
          <t>Uninitialized Variable - possible</t>
        </is>
      </c>
      <c r="D284" s="3" t="n">
        <v>1</v>
      </c>
      <c r="E284" s="3" t="n">
        <v>1</v>
      </c>
      <c r="F284" s="3" t="inlineStr">
        <is>
          <t>C and C++</t>
        </is>
      </c>
    </row>
    <row r="285">
      <c r="A285" s="3" t="inlineStr">
        <is>
          <t>UNINIT.STACK.MUST</t>
        </is>
      </c>
      <c r="B285" s="3" t="b">
        <v>1</v>
      </c>
      <c r="C285" s="3" t="inlineStr">
        <is>
          <t>Uninitialized Variable</t>
        </is>
      </c>
      <c r="D285" s="3" t="n">
        <v>1</v>
      </c>
      <c r="E285" s="3" t="n">
        <v>1</v>
      </c>
      <c r="F285" s="3" t="inlineStr">
        <is>
          <t>C and C++</t>
        </is>
      </c>
    </row>
    <row r="286">
      <c r="A286" s="3" t="inlineStr">
        <is>
          <t>UNREACH.GEN</t>
        </is>
      </c>
      <c r="B286" s="3" t="b">
        <v>1</v>
      </c>
      <c r="C286" s="3" t="inlineStr">
        <is>
          <t>Unreachable code</t>
        </is>
      </c>
      <c r="D286" s="3" t="n">
        <v>3</v>
      </c>
      <c r="E286" s="3" t="n">
        <v>1</v>
      </c>
      <c r="F286" s="3" t="inlineStr">
        <is>
          <t>C and C++</t>
        </is>
      </c>
    </row>
    <row r="287">
      <c r="A287" s="3" t="inlineStr">
        <is>
          <t>UNREACH.RETURN</t>
        </is>
      </c>
      <c r="B287" s="3" t="b">
        <v>1</v>
      </c>
      <c r="C287" s="3" t="inlineStr">
        <is>
          <t>Unreachable Void Return</t>
        </is>
      </c>
      <c r="D287" s="3" t="n">
        <v>3</v>
      </c>
      <c r="E287" s="3" t="n">
        <v>1</v>
      </c>
      <c r="F287" s="3" t="inlineStr">
        <is>
          <t>C and C++</t>
        </is>
      </c>
    </row>
    <row r="288">
      <c r="A288" s="3" t="inlineStr">
        <is>
          <t>UNREACH.SIZEOF</t>
        </is>
      </c>
      <c r="B288" s="3" t="b">
        <v>1</v>
      </c>
      <c r="C288" s="3" t="inlineStr">
        <is>
          <t>Architecture-related unreachable code</t>
        </is>
      </c>
      <c r="D288" s="3" t="n">
        <v>3</v>
      </c>
      <c r="E288" s="3" t="n">
        <v>2</v>
      </c>
      <c r="F288" s="3" t="inlineStr">
        <is>
          <t>C and C++</t>
        </is>
      </c>
    </row>
    <row r="289">
      <c r="A289" s="3" t="inlineStr">
        <is>
          <t>UNUSED.FUNC.GEN</t>
        </is>
      </c>
      <c r="B289" s="3" t="b">
        <v>0</v>
      </c>
      <c r="C289" s="3" t="inlineStr">
        <is>
          <t>Function defined but not used</t>
        </is>
      </c>
      <c r="D289" s="3" t="n">
        <v>4</v>
      </c>
      <c r="E289" s="3" t="n">
        <v>1</v>
      </c>
      <c r="F289" s="3" t="inlineStr">
        <is>
          <t>C and C++</t>
        </is>
      </c>
    </row>
    <row r="290">
      <c r="A290" s="3" t="inlineStr">
        <is>
          <t>UNUSED.FUNC.STL_EMPTY</t>
        </is>
      </c>
      <c r="B290" s="3" t="b">
        <v>1</v>
      </c>
      <c r="C290" s="3" t="inlineStr">
        <is>
          <t>Ignored return value of an STL object empty() method</t>
        </is>
      </c>
      <c r="D290" s="3" t="n">
        <v>3</v>
      </c>
      <c r="E290" s="3" t="n">
        <v>2</v>
      </c>
      <c r="F290" s="3" t="inlineStr">
        <is>
          <t>C and C++</t>
        </is>
      </c>
    </row>
    <row r="291">
      <c r="A291" s="3" t="inlineStr">
        <is>
          <t>UNUSED.FUNC.WARN</t>
        </is>
      </c>
      <c r="B291" s="3" t="b">
        <v>0</v>
      </c>
      <c r="C291" s="3" t="inlineStr">
        <is>
          <t>Potential unused function</t>
        </is>
      </c>
      <c r="D291" s="3" t="n">
        <v>4</v>
      </c>
      <c r="E291" s="3" t="n">
        <v>2</v>
      </c>
      <c r="F291" s="3" t="inlineStr">
        <is>
          <t>C and C++</t>
        </is>
      </c>
    </row>
    <row r="292">
      <c r="A292" s="3" t="inlineStr">
        <is>
          <t>VA_UNUSED.GEN</t>
        </is>
      </c>
      <c r="B292" s="3" t="b">
        <v>1</v>
      </c>
      <c r="C292" s="3" t="inlineStr">
        <is>
          <t>Value is Never Used after Assignment</t>
        </is>
      </c>
      <c r="D292" s="3" t="n">
        <v>4</v>
      </c>
      <c r="E292" s="3" t="n">
        <v>1</v>
      </c>
      <c r="F292" s="3" t="inlineStr">
        <is>
          <t>C and C++</t>
        </is>
      </c>
    </row>
    <row r="293">
      <c r="A293" s="3" t="inlineStr">
        <is>
          <t>VA_UNUSED.INIT</t>
        </is>
      </c>
      <c r="B293" s="3" t="b">
        <v>1</v>
      </c>
      <c r="C293" s="3" t="inlineStr">
        <is>
          <t>Value is Never Used after Initialization</t>
        </is>
      </c>
      <c r="D293" s="3" t="n">
        <v>4</v>
      </c>
      <c r="E293" s="3" t="n">
        <v>1</v>
      </c>
      <c r="F293" s="3" t="inlineStr">
        <is>
          <t>C and C++</t>
        </is>
      </c>
    </row>
    <row r="294">
      <c r="A294" s="3" t="inlineStr">
        <is>
          <t>VOIDRET</t>
        </is>
      </c>
      <c r="B294" s="3" t="b">
        <v>1</v>
      </c>
      <c r="C294" s="3" t="inlineStr">
        <is>
          <t>Void function returns value</t>
        </is>
      </c>
      <c r="D294" s="3" t="n">
        <v>2</v>
      </c>
      <c r="E294" s="3" t="n">
        <v>1</v>
      </c>
      <c r="F294" s="3" t="inlineStr">
        <is>
          <t>C and C++</t>
        </is>
      </c>
    </row>
  </sheetData>
  <autoFilter ref="A1:F294"/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10"/>
  <sheetViews>
    <sheetView workbookViewId="0">
      <selection activeCell="A1" sqref="A1"/>
    </sheetView>
  </sheetViews>
  <sheetFormatPr baseColWidth="8" defaultRowHeight="15" outlineLevelCol="0"/>
  <cols>
    <col customWidth="1" max="1" min="1" width="15"/>
    <col customWidth="1" max="2" min="2" width="100"/>
  </cols>
  <sheetData>
    <row r="1">
      <c r="A1" s="6" t="inlineStr">
        <is>
          <t>name</t>
        </is>
      </c>
      <c r="B1" s="6" t="inlineStr">
        <is>
          <t>paths</t>
        </is>
      </c>
    </row>
    <row r="2">
      <c r="A2" s="3" t="inlineStr">
        <is>
          <t>CSL_CRC_LIB</t>
        </is>
      </c>
      <c r="B2" s="3" t="inlineStr">
        <is>
          <t>['**/ti/csl/src/ip/crc/**']</t>
        </is>
      </c>
    </row>
    <row r="3">
      <c r="A3" s="3" t="inlineStr">
        <is>
          <t>CSL_DCC_LIB</t>
        </is>
      </c>
      <c r="B3" s="3" t="inlineStr">
        <is>
          <t>['**/ti/csl/src/ip/dcc/**']</t>
        </is>
      </c>
    </row>
    <row r="4">
      <c r="A4" s="3" t="inlineStr">
        <is>
          <t>CSL_ARCH_LIB</t>
        </is>
      </c>
      <c r="B4" s="3" t="inlineStr">
        <is>
          <t>['**/ti/csl/arch/**', '**/ti/csl/src/ip/intc/**']</t>
        </is>
      </c>
    </row>
    <row r="5">
      <c r="A5" s="3" t="inlineStr">
        <is>
          <t>CSL_SOC_LIB</t>
        </is>
      </c>
      <c r="B5" s="3" t="inlineStr">
        <is>
          <t>['**/ti/csl/soc/**']</t>
        </is>
      </c>
    </row>
    <row r="6">
      <c r="A6" s="3" t="inlineStr">
        <is>
          <t>CSL_GPIO_LIB</t>
        </is>
      </c>
      <c r="B6" s="3" t="inlineStr">
        <is>
          <t>['**/ti/csl/src/ip/gpio/**']</t>
        </is>
      </c>
    </row>
    <row r="7">
      <c r="A7" s="3" t="inlineStr">
        <is>
          <t>CSL_UART_LIB</t>
        </is>
      </c>
      <c r="B7" s="3" t="inlineStr">
        <is>
          <t>['**/ti/csl/src/ip/uart/**']</t>
        </is>
      </c>
    </row>
    <row r="8">
      <c r="A8" s="3" t="inlineStr">
        <is>
          <t>CSL_GPMC_LIB</t>
        </is>
      </c>
      <c r="B8" s="3" t="inlineStr">
        <is>
          <t>['**/ti/csl/src/ip/gpmc/**']</t>
        </is>
      </c>
    </row>
    <row r="9">
      <c r="A9" s="3" t="inlineStr">
        <is>
          <t>CSL_ADC_LIB</t>
        </is>
      </c>
      <c r="B9" s="3" t="inlineStr">
        <is>
          <t>['**/ti/csl/src/ip/adc/**']</t>
        </is>
      </c>
    </row>
    <row r="10">
      <c r="A10" s="3" t="inlineStr">
        <is>
          <t>CSL_I2C_LIB</t>
        </is>
      </c>
      <c r="B10" s="3" t="inlineStr">
        <is>
          <t>['**/ti/csl/src/ip/i2c/**']</t>
        </is>
      </c>
    </row>
    <row r="11">
      <c r="A11" s="3" t="inlineStr">
        <is>
          <t>CSL_MAILBOX_LIB</t>
        </is>
      </c>
      <c r="B11" s="3" t="inlineStr">
        <is>
          <t>['**/ti/csl/src/ip/mailbox/**']</t>
        </is>
      </c>
    </row>
    <row r="12">
      <c r="A12" s="3" t="inlineStr">
        <is>
          <t>CSL_MCASP_LIB</t>
        </is>
      </c>
      <c r="B12" s="3" t="inlineStr">
        <is>
          <t>['**/ti/csl/src/ip/mcasp/**']</t>
        </is>
      </c>
    </row>
    <row r="13">
      <c r="A13" s="3" t="inlineStr">
        <is>
          <t>CSL_MCSPI_LIB</t>
        </is>
      </c>
      <c r="B13" s="3" t="inlineStr">
        <is>
          <t>['**/ti/csl/src/ip/mcspi/**']</t>
        </is>
      </c>
    </row>
    <row r="14">
      <c r="A14" s="3" t="inlineStr">
        <is>
          <t>CSL_RTI_LIB</t>
        </is>
      </c>
      <c r="B14" s="3" t="inlineStr">
        <is>
          <t>['**/ti/csl/src/ip/rti/**']</t>
        </is>
      </c>
    </row>
    <row r="15">
      <c r="A15" s="3" t="inlineStr">
        <is>
          <t>CSL_WDT_LIB</t>
        </is>
      </c>
      <c r="B15" s="3" t="inlineStr">
        <is>
          <t>['**/ti/csl/src/ip/wd_timer/**']</t>
        </is>
      </c>
    </row>
    <row r="16">
      <c r="A16" s="3" t="inlineStr">
        <is>
          <t>CSL_TIMER_LIB</t>
        </is>
      </c>
      <c r="B16" s="3" t="inlineStr">
        <is>
          <t>['**/ti/csl/src/ip/timer/**']</t>
        </is>
      </c>
    </row>
    <row r="17">
      <c r="A17" s="3" t="inlineStr">
        <is>
          <t>CSL_INCLUDE_LIB</t>
        </is>
      </c>
      <c r="B17" s="3" t="inlineStr">
        <is>
          <t>['**/ti/csl/*']</t>
        </is>
      </c>
    </row>
    <row r="18">
      <c r="A18" s="3" t="inlineStr">
        <is>
          <t>CSL_MCAN_LIB</t>
        </is>
      </c>
      <c r="B18" s="3" t="inlineStr">
        <is>
          <t>['**/ti/csl/src/ip/mcan/**']</t>
        </is>
      </c>
    </row>
    <row r="19">
      <c r="A19" s="3" t="inlineStr">
        <is>
          <t>CSL_ECC_AGGR_LIB</t>
        </is>
      </c>
      <c r="B19" s="3" t="inlineStr">
        <is>
          <t>['**/ti/csl/src/ip/ecc_aggr/**']</t>
        </is>
      </c>
    </row>
    <row r="20">
      <c r="A20" s="3" t="inlineStr">
        <is>
          <t>CSL_EMIF_LIB</t>
        </is>
      </c>
      <c r="B20" s="3" t="inlineStr">
        <is>
          <t>['**/ti/csl/src/ip/emif/**']</t>
        </is>
      </c>
    </row>
    <row r="21">
      <c r="A21" s="3" t="inlineStr">
        <is>
          <t>CSL_PROXY_LIB</t>
        </is>
      </c>
      <c r="B21" s="3" t="inlineStr">
        <is>
          <t>['**/ti/csl/src/ip/proxy/**']</t>
        </is>
      </c>
    </row>
    <row r="22">
      <c r="A22" s="3" t="inlineStr">
        <is>
          <t>CSL_PSILCFG_LIB</t>
        </is>
      </c>
      <c r="B22" s="3" t="inlineStr">
        <is>
          <t>['**/ti/csl/src/ip/psilcfg/**']</t>
        </is>
      </c>
    </row>
    <row r="23">
      <c r="A23" s="3" t="inlineStr">
        <is>
          <t>CSL_PVU_LIB</t>
        </is>
      </c>
      <c r="B23" s="3" t="inlineStr">
        <is>
          <t>['**/ti/csl/src/ip/pvu/**']</t>
        </is>
      </c>
    </row>
    <row r="24">
      <c r="A24" s="3" t="inlineStr">
        <is>
          <t>CSL_RAT_LIB</t>
        </is>
      </c>
      <c r="B24" s="3" t="inlineStr">
        <is>
          <t>['**/ti/csl/src/ip/rat/**']</t>
        </is>
      </c>
    </row>
    <row r="25">
      <c r="A25" s="3" t="inlineStr">
        <is>
          <t>CSL_RINGACC_LIB</t>
        </is>
      </c>
      <c r="B25" s="3" t="inlineStr">
        <is>
          <t>['**/ti/csl/src/ip/ringacc/**']</t>
        </is>
      </c>
    </row>
    <row r="26">
      <c r="A26" s="3" t="inlineStr">
        <is>
          <t>CSL_TMGR_LIB</t>
        </is>
      </c>
      <c r="B26" s="3" t="inlineStr">
        <is>
          <t>['**/ti/csl/src/ip/timer_mgr/**']</t>
        </is>
      </c>
    </row>
    <row r="27">
      <c r="A27" s="3" t="inlineStr">
        <is>
          <t>CSL_UDMAP_LIB</t>
        </is>
      </c>
      <c r="B27" s="3" t="inlineStr">
        <is>
          <t>['**/ti/csl/src/ip/udmap/**']</t>
        </is>
      </c>
    </row>
    <row r="28">
      <c r="A28" s="3" t="inlineStr">
        <is>
          <t>CSL_MMC_LIB</t>
        </is>
      </c>
      <c r="B28" s="3" t="inlineStr">
        <is>
          <t>['**/ti/csl/src/ip/mmc/**']</t>
        </is>
      </c>
    </row>
    <row r="29">
      <c r="A29" s="3" t="inlineStr">
        <is>
          <t>CSL_CAL_LIB</t>
        </is>
      </c>
      <c r="B29" s="3" t="inlineStr">
        <is>
          <t>['**/ti/csl/src/ip/cal/**']</t>
        </is>
      </c>
    </row>
    <row r="30">
      <c r="A30" s="3" t="inlineStr">
        <is>
          <t>CSL_CPTS_LIB</t>
        </is>
      </c>
      <c r="B30" s="3" t="inlineStr">
        <is>
          <t>['**/ti/csl/src/ip/cpts/**']</t>
        </is>
      </c>
    </row>
    <row r="31">
      <c r="A31" s="3" t="inlineStr">
        <is>
          <t>CSL_ESM_LIB</t>
        </is>
      </c>
      <c r="B31" s="3" t="inlineStr">
        <is>
          <t>['**/ti/csl/src/ip/esm/**']</t>
        </is>
      </c>
    </row>
    <row r="32">
      <c r="A32" s="3" t="inlineStr">
        <is>
          <t>CSL_INTAGGR_LIB</t>
        </is>
      </c>
      <c r="B32" s="3" t="inlineStr">
        <is>
          <t>['**/ti/csl/src/ip/intaggr/**']</t>
        </is>
      </c>
    </row>
    <row r="33">
      <c r="A33" s="3" t="inlineStr">
        <is>
          <t>CSL_INTR_ROUTER_LIB</t>
        </is>
      </c>
      <c r="B33" s="3" t="inlineStr">
        <is>
          <t>['**/ti/csl/src/ip/intr_router/**']</t>
        </is>
      </c>
    </row>
    <row r="34">
      <c r="A34" s="3" t="inlineStr">
        <is>
          <t>CSL_SEC_PROXY_LIB</t>
        </is>
      </c>
      <c r="B34" s="3" t="inlineStr">
        <is>
          <t>['**/ti/csl/src/ip/sec_proxy/**']</t>
        </is>
      </c>
    </row>
    <row r="35">
      <c r="A35" s="3" t="inlineStr">
        <is>
          <t>CSL_SERDES_LIB</t>
        </is>
      </c>
      <c r="B35" s="3" t="inlineStr">
        <is>
          <t>['**/ti/csl/src/ip/serdes_cd/**', '**/ti/csl/src/ip/serdes_sb/**']</t>
        </is>
      </c>
    </row>
    <row r="36">
      <c r="A36" s="3" t="inlineStr">
        <is>
          <t>UDMA_LIB</t>
        </is>
      </c>
      <c r="B36" s="3" t="inlineStr">
        <is>
          <t>['**/ti/drv/udma/src/**', '**/ti/drv/udma/include/**', '**/ti/drv/udma/*', '**/ti/drv/udma/soc/**']</t>
        </is>
      </c>
    </row>
    <row r="37">
      <c r="A37" s="3" t="inlineStr">
        <is>
          <t>CSL_DSS_LIB</t>
        </is>
      </c>
      <c r="B37" s="3" t="inlineStr">
        <is>
          <t>['**/ti/csl/src/ip/dss/**']</t>
        </is>
      </c>
    </row>
    <row r="38">
      <c r="A38" s="3" t="inlineStr">
        <is>
          <t>CSL_DRU_LIB</t>
        </is>
      </c>
      <c r="B38" s="3" t="inlineStr">
        <is>
          <t>['**/ti/csl/src/ip/dru/**']</t>
        </is>
      </c>
    </row>
    <row r="39">
      <c r="A39" s="3" t="inlineStr">
        <is>
          <t>BOARD_LIB</t>
        </is>
      </c>
      <c r="B39" s="3" t="inlineStr">
        <is>
          <t>['**/ti/board/**']</t>
        </is>
      </c>
    </row>
    <row r="40">
      <c r="A40" s="3" t="inlineStr">
        <is>
          <t>FVID2_LIB</t>
        </is>
      </c>
      <c r="B40" s="3" t="inlineStr">
        <is>
          <t>['**/ti/drv/fvid2/**']</t>
        </is>
      </c>
    </row>
    <row r="41">
      <c r="A41" s="3" t="inlineStr">
        <is>
          <t>SCICLIENT_LIB</t>
        </is>
      </c>
      <c r="B41" s="3" t="inlineStr">
        <is>
          <t>['**/ti/drv/sciclient/*', '**/ti/drv/sciclient/include/**', '**/ti/drv/sciclient/src/*', '**/ti/drv/sciclient/soc/**', '**/ti/drv/sciclient/src/priv/**', '**/ti/drv/sciclient/src/sciclient/**', '**/ti/drv/sciclient/src/sciserver/**']</t>
        </is>
      </c>
    </row>
    <row r="42">
      <c r="A42" s="3" t="inlineStr">
        <is>
          <t>OSAL_LIB</t>
        </is>
      </c>
      <c r="B42" s="3" t="inlineStr">
        <is>
          <t>['**/ti/osal/**']</t>
        </is>
      </c>
    </row>
    <row r="43">
      <c r="A43" s="3" t="inlineStr">
        <is>
          <t>UART_LIB</t>
        </is>
      </c>
      <c r="B43" s="3" t="inlineStr">
        <is>
          <t>['**/ti/drv/uart/**']</t>
        </is>
      </c>
    </row>
    <row r="44">
      <c r="A44" s="3" t="inlineStr">
        <is>
          <t>CSL_CLEC_LIB</t>
        </is>
      </c>
      <c r="B44" s="3" t="inlineStr">
        <is>
          <t>['**/ti/csl/src/ip/clec/**']</t>
        </is>
      </c>
    </row>
    <row r="45">
      <c r="A45" s="3" t="inlineStr">
        <is>
          <t>CSL_OSPI_LIB</t>
        </is>
      </c>
      <c r="B45" s="3" t="inlineStr">
        <is>
          <t>['**/ti/csl/src/ip/ospi/**']</t>
        </is>
      </c>
    </row>
    <row r="46">
      <c r="A46" s="3" t="inlineStr">
        <is>
          <t>SBL_LIB</t>
        </is>
      </c>
      <c r="B46" s="3" t="inlineStr">
        <is>
          <t>['**/ti/boot/sbl/**']</t>
        </is>
      </c>
    </row>
    <row r="47">
      <c r="A47" s="3" t="inlineStr">
        <is>
          <t>I2C_LIB</t>
        </is>
      </c>
      <c r="B47" s="3" t="inlineStr">
        <is>
          <t>['**/ti/drv/i2c/**']</t>
        </is>
      </c>
    </row>
    <row r="48">
      <c r="A48" s="3" t="inlineStr">
        <is>
          <t>PM_LIB</t>
        </is>
      </c>
      <c r="B48" s="3" t="inlineStr">
        <is>
          <t>['**/ti/drv/pm/**']</t>
        </is>
      </c>
    </row>
    <row r="49">
      <c r="A49" s="3" t="inlineStr">
        <is>
          <t>SPI_LIB</t>
        </is>
      </c>
      <c r="B49" s="3" t="inlineStr">
        <is>
          <t>['**/ti/drv/spi/**']</t>
        </is>
      </c>
    </row>
    <row r="50">
      <c r="A50" s="3" t="inlineStr">
        <is>
          <t>VHWA_LIB</t>
        </is>
      </c>
      <c r="B50" s="3" t="inlineStr">
        <is>
          <t>['**/ti/drv/vhwa/**']</t>
        </is>
      </c>
    </row>
    <row r="51">
      <c r="A51" s="3" t="inlineStr">
        <is>
          <t>CSL_ALE_LIB</t>
        </is>
      </c>
      <c r="B51" s="3" t="inlineStr">
        <is>
          <t>['**/ti/csl/src/ip/ale/**']</t>
        </is>
      </c>
    </row>
    <row r="52">
      <c r="A52" s="3" t="inlineStr">
        <is>
          <t>CSL_CPSW_LIB</t>
        </is>
      </c>
      <c r="B52" s="3" t="inlineStr">
        <is>
          <t>['**/ti/csl/src/ip/cpsw/**']</t>
        </is>
      </c>
    </row>
    <row r="53">
      <c r="A53" s="3" t="inlineStr">
        <is>
          <t>CSL_CSIRX_LIB</t>
        </is>
      </c>
      <c r="B53" s="3" t="inlineStr">
        <is>
          <t>['**/ti/csl/src/ip/csirx/**']</t>
        </is>
      </c>
    </row>
    <row r="54">
      <c r="A54" s="3" t="inlineStr">
        <is>
          <t>CSL_ELM_LIB</t>
        </is>
      </c>
      <c r="B54" s="3" t="inlineStr">
        <is>
          <t>['**/ti/csl/src/ip/elm/**']</t>
        </is>
      </c>
    </row>
    <row r="55">
      <c r="A55" s="3" t="inlineStr">
        <is>
          <t>CSL_FSS_LIB</t>
        </is>
      </c>
      <c r="B55" s="3" t="inlineStr">
        <is>
          <t>['**/ti/csl/src/ip/fss/**']</t>
        </is>
      </c>
    </row>
    <row r="56">
      <c r="A56" s="3" t="inlineStr">
        <is>
          <t>CSL_LPDDR_LIB</t>
        </is>
      </c>
      <c r="B56" s="3" t="inlineStr">
        <is>
          <t>['**/ti/csl/src/ip/lpddr/**']</t>
        </is>
      </c>
    </row>
    <row r="57">
      <c r="A57" s="3" t="inlineStr">
        <is>
          <t>CSL_MDIO_LIB</t>
        </is>
      </c>
      <c r="B57" s="3" t="inlineStr">
        <is>
          <t>['**/ti/csl/src/ip/mdio/**']</t>
        </is>
      </c>
    </row>
    <row r="58">
      <c r="A58" s="3" t="inlineStr">
        <is>
          <t>CSL_XGE_LIB</t>
        </is>
      </c>
      <c r="B58" s="3" t="inlineStr">
        <is>
          <t>['**/ti/csl/src/ip/xge/**']</t>
        </is>
      </c>
    </row>
    <row r="59">
      <c r="A59" s="3" t="inlineStr">
        <is>
          <t>IPC_LIB</t>
        </is>
      </c>
      <c r="B59" s="3" t="inlineStr">
        <is>
          <t>['**/ti/drv/ipc/**']</t>
        </is>
      </c>
    </row>
    <row r="60">
      <c r="A60" s="3" t="inlineStr">
        <is>
          <t>CSIRX_LIB</t>
        </is>
      </c>
      <c r="B60" s="3" t="inlineStr">
        <is>
          <t>['**/ti/drv/csirx/**']</t>
        </is>
      </c>
    </row>
    <row r="61">
      <c r="A61" s="3" t="inlineStr">
        <is>
          <t>DSS_LIB</t>
        </is>
      </c>
      <c r="B61" s="3" t="inlineStr">
        <is>
          <t>['**/ti/drv/dss/**']</t>
        </is>
      </c>
    </row>
    <row r="62">
      <c r="A62" s="3" t="inlineStr">
        <is>
          <t>GPIO_LIB</t>
        </is>
      </c>
      <c r="B62" s="3" t="inlineStr">
        <is>
          <t>['**/ti/drv/gpio/**']</t>
        </is>
      </c>
    </row>
    <row r="63">
      <c r="A63" s="3" t="inlineStr">
        <is>
          <t>MMCSD_LIB</t>
        </is>
      </c>
      <c r="B63" s="3" t="inlineStr">
        <is>
          <t>['**/ti/drv/mmcsd/**']</t>
        </is>
      </c>
    </row>
    <row r="64">
      <c r="A64" s="3" t="inlineStr">
        <is>
          <t>MCASP_LIB</t>
        </is>
      </c>
      <c r="B64" s="3" t="inlineStr">
        <is>
          <t>['**/ti/drv/mcasp/**']</t>
        </is>
      </c>
    </row>
    <row r="65">
      <c r="A65" s="3" t="inlineStr">
        <is>
          <t>UDMA_DMAUTILS_LIB</t>
        </is>
      </c>
      <c r="B65" s="3" t="inlineStr">
        <is>
          <t>['**/ti/drv/udma/dmautils/*', '**/ti/drv/udma/dmautils/src/**', '**/ti/drv/udma/dmautils/include/**']</t>
        </is>
      </c>
    </row>
    <row r="66">
      <c r="A66" s="3" t="inlineStr">
        <is>
          <t>FATFS_LIB</t>
        </is>
      </c>
      <c r="B66" s="3" t="inlineStr">
        <is>
          <t>['**/ti/fs/fatfs/**']</t>
        </is>
      </c>
    </row>
    <row r="67">
      <c r="A67" s="3" t="inlineStr">
        <is>
          <t>CSL_CBASS_LIB</t>
        </is>
      </c>
      <c r="B67" s="3" t="inlineStr">
        <is>
          <t>['**/ti/csl/src/ip/cbass/**']</t>
        </is>
      </c>
    </row>
    <row r="68">
      <c r="A68" s="3" t="inlineStr">
        <is>
          <t>CSL_CHIP_LIB</t>
        </is>
      </c>
      <c r="B68" s="3" t="inlineStr">
        <is>
          <t>['**/ti/csl/src/ip/chip/**']</t>
        </is>
      </c>
    </row>
    <row r="69">
      <c r="A69" s="3" t="inlineStr">
        <is>
          <t>CSL_CSITX_LIB</t>
        </is>
      </c>
      <c r="B69" s="3" t="inlineStr">
        <is>
          <t>['**/ti/csl/src/ip/csitx/**']</t>
        </is>
      </c>
    </row>
    <row r="70">
      <c r="A70" s="3" t="inlineStr">
        <is>
          <t>CSL_CTSET2_LIB</t>
        </is>
      </c>
      <c r="B70" s="3" t="inlineStr">
        <is>
          <t>['**/ti/csl/src/ip/ctset2/**']</t>
        </is>
      </c>
    </row>
    <row r="71">
      <c r="A71" s="3" t="inlineStr">
        <is>
          <t>CSL_EPWM_LIB</t>
        </is>
      </c>
      <c r="B71" s="3" t="inlineStr">
        <is>
          <t>['**/ti/csl/src/ip/epwm/**']</t>
        </is>
      </c>
    </row>
    <row r="72">
      <c r="A72" s="3" t="inlineStr">
        <is>
          <t>CSL_HTS_LIB</t>
        </is>
      </c>
      <c r="B72" s="3" t="inlineStr">
        <is>
          <t>['**/ti/csl/src/ip/hts/**']</t>
        </is>
      </c>
    </row>
    <row r="73">
      <c r="A73" s="3" t="inlineStr">
        <is>
          <t>CSL_ICSS_LIB</t>
        </is>
      </c>
      <c r="B73" s="3" t="inlineStr">
        <is>
          <t>['**/ti/csl/src/ip/icss/**']</t>
        </is>
      </c>
    </row>
    <row r="74">
      <c r="A74" s="3" t="inlineStr">
        <is>
          <t>CSL_NAVSS_LIB</t>
        </is>
      </c>
      <c r="B74" s="3" t="inlineStr">
        <is>
          <t>['**/ti/csl/src/ip/navss/**']</t>
        </is>
      </c>
    </row>
    <row r="75">
      <c r="A75" s="3" t="inlineStr">
        <is>
          <t>ENET_LIB</t>
        </is>
      </c>
      <c r="B75" s="3" t="inlineStr">
        <is>
          <t>['**/ti/drv/enet/**']</t>
        </is>
      </c>
    </row>
    <row r="76">
      <c r="A76" s="3" t="inlineStr">
        <is>
          <t>CSL_ARM_GIC_LIB</t>
        </is>
      </c>
      <c r="B76" s="3" t="inlineStr">
        <is>
          <t>['**/ti/csl/src/ip/arm_gic/**']</t>
        </is>
      </c>
    </row>
    <row r="77">
      <c r="A77" s="3" t="inlineStr">
        <is>
          <t>CSL_CGEM_LIB</t>
        </is>
      </c>
      <c r="B77" s="3" t="inlineStr">
        <is>
          <t>['**/ti/csl/src/ip/cgem/**']</t>
        </is>
      </c>
    </row>
    <row r="78">
      <c r="A78" s="3" t="inlineStr">
        <is>
          <t>CSL_VPAC_LIB</t>
        </is>
      </c>
      <c r="B78" s="3" t="inlineStr">
        <is>
          <t>['**/ti/csl/src/ip/vpac/**']</t>
        </is>
      </c>
    </row>
    <row r="79">
      <c r="A79" s="3" t="inlineStr">
        <is>
          <t>CSL_HYPERBUS_LIB</t>
        </is>
      </c>
      <c r="B79" s="3" t="inlineStr">
        <is>
          <t>['**/ti/csl/src/ip/hyperbus/**']</t>
        </is>
      </c>
    </row>
    <row r="80">
      <c r="A80" s="3" t="inlineStr">
        <is>
          <t>CSL_LSE_LIB</t>
        </is>
      </c>
      <c r="B80" s="3" t="inlineStr">
        <is>
          <t>['**/ti/csl/src/ip/lse/**']</t>
        </is>
      </c>
    </row>
    <row r="81">
      <c r="A81" s="3" t="inlineStr">
        <is>
          <t>CSL_PCIE_LIB</t>
        </is>
      </c>
      <c r="B81" s="3" t="inlineStr">
        <is>
          <t>['**/ti/csl/src/ip/pcie/**']</t>
        </is>
      </c>
    </row>
    <row r="82">
      <c r="A82" s="3" t="inlineStr">
        <is>
          <t>CSL_SPINLOCK_LIB</t>
        </is>
      </c>
      <c r="B82" s="3" t="inlineStr">
        <is>
          <t>['**/ti/csl/src/ip/spinlock**']</t>
        </is>
      </c>
    </row>
    <row r="83">
      <c r="A83" s="3" t="inlineStr">
        <is>
          <t>CSL_VPFE_LIB</t>
        </is>
      </c>
      <c r="B83" s="3" t="inlineStr">
        <is>
          <t>['**/ti/csl/src/ip/vpfe/**']</t>
        </is>
      </c>
    </row>
    <row r="84">
      <c r="A84" s="3" t="inlineStr">
        <is>
          <t>CSL_VTM_LIB</t>
        </is>
      </c>
      <c r="B84" s="3" t="inlineStr">
        <is>
          <t>['**/ti/csl/src/ip/vtm/**']</t>
        </is>
      </c>
    </row>
    <row r="85">
      <c r="A85" s="3" t="inlineStr">
        <is>
          <t>CSITX_LIB</t>
        </is>
      </c>
      <c r="B85" s="3" t="inlineStr">
        <is>
          <t>['**/ti/drv/csitx/**']</t>
        </is>
      </c>
    </row>
    <row r="86">
      <c r="A86" s="3" t="inlineStr">
        <is>
          <t>PMIC_LIB</t>
        </is>
      </c>
      <c r="B86" s="3" t="inlineStr">
        <is>
          <t>['**/ti/drv/pmic/**']</t>
        </is>
      </c>
    </row>
    <row r="87">
      <c r="A87" s="3" t="inlineStr">
        <is>
          <t>EMAC_LIB</t>
        </is>
      </c>
      <c r="B87" s="3" t="inlineStr">
        <is>
          <t>['**/ti/drv/emac/**']</t>
        </is>
      </c>
    </row>
    <row r="88">
      <c r="A88" s="3" t="inlineStr">
        <is>
          <t>PCIE_LIB</t>
        </is>
      </c>
      <c r="B88" s="3" t="inlineStr">
        <is>
          <t>['**/ti/drv/pcie/**']</t>
        </is>
      </c>
    </row>
    <row r="89">
      <c r="A89" s="3" t="inlineStr">
        <is>
          <t>PRUSS_LIB</t>
        </is>
      </c>
      <c r="B89" s="3" t="inlineStr">
        <is>
          <t>['**/ti/drv/pruss/**']</t>
        </is>
      </c>
    </row>
    <row r="90">
      <c r="A90" s="3" t="inlineStr">
        <is>
          <t>USB_LIB</t>
        </is>
      </c>
      <c r="B90" s="3" t="inlineStr">
        <is>
          <t>['**/ti/drv/usb/**']</t>
        </is>
      </c>
    </row>
    <row r="91">
      <c r="A91" s="3" t="inlineStr">
        <is>
          <t>CSL_DMPAC_LIB</t>
        </is>
      </c>
      <c r="B91" s="3" t="inlineStr">
        <is>
          <t>['**/ti/csl/src/ip/dmpac/**']</t>
        </is>
      </c>
    </row>
    <row r="92">
      <c r="A92" s="3" t="inlineStr">
        <is>
          <t>CSL_ECAP_LIB</t>
        </is>
      </c>
      <c r="B92" s="3" t="inlineStr">
        <is>
          <t>['**/ti/csl/src/ip/ecap/**']</t>
        </is>
      </c>
    </row>
    <row r="93">
      <c r="A93" s="3" t="inlineStr">
        <is>
          <t>CSL_EMAC_LIB</t>
        </is>
      </c>
      <c r="B93" s="3" t="inlineStr">
        <is>
          <t>['**/ti/csl/src/ip/emac/**']</t>
        </is>
      </c>
    </row>
    <row r="94">
      <c r="A94" s="3" t="inlineStr">
        <is>
          <t>CSL_LBIST_LIB</t>
        </is>
      </c>
      <c r="B94" s="3" t="inlineStr">
        <is>
          <t>['**/ti/csl/src/ip/lbist/**']</t>
        </is>
      </c>
    </row>
    <row r="95">
      <c r="A95" s="3" t="inlineStr">
        <is>
          <t>CSL_PBIST_LIB</t>
        </is>
      </c>
      <c r="B95" s="3" t="inlineStr">
        <is>
          <t>['**/ti/csl/src/ip/pbist/**']</t>
        </is>
      </c>
    </row>
    <row r="96">
      <c r="A96" s="3" t="inlineStr">
        <is>
          <t>CSL_SGMII_LIB</t>
        </is>
      </c>
      <c r="B96" s="3" t="inlineStr">
        <is>
          <t>['**/ti/csl/src/ip/sgmii/**']</t>
        </is>
      </c>
    </row>
    <row r="97">
      <c r="A97" s="3" t="inlineStr">
        <is>
          <t>CSL_TOG_LIB</t>
        </is>
      </c>
      <c r="B97" s="3" t="inlineStr">
        <is>
          <t>['**/ti/csl/src/ip/tog/**']</t>
        </is>
      </c>
    </row>
    <row r="98">
      <c r="A98" s="3" t="inlineStr">
        <is>
          <t>CSL_USB_LIB</t>
        </is>
      </c>
      <c r="B98" s="3" t="inlineStr">
        <is>
          <t>['**/ti/csl/src/ip/usb/**']</t>
        </is>
      </c>
    </row>
    <row r="99">
      <c r="A99" s="3" t="inlineStr">
        <is>
          <t>CAL_LIB</t>
        </is>
      </c>
      <c r="B99" s="3" t="inlineStr">
        <is>
          <t>['**/ti/drv/cal/**']</t>
        </is>
      </c>
    </row>
    <row r="100">
      <c r="A100" s="3" t="inlineStr">
        <is>
          <t>TRANSPORT_LIB</t>
        </is>
      </c>
      <c r="B100" s="3" t="inlineStr">
        <is>
          <t>['**/ti/transport/**']</t>
        </is>
      </c>
    </row>
    <row r="101">
      <c r="A101" s="3" t="inlineStr">
        <is>
          <t>ICSS_EMAC_LIB</t>
        </is>
      </c>
      <c r="B101" s="3" t="inlineStr">
        <is>
          <t>['**/ti/drv/icss_emac/**']</t>
        </is>
      </c>
    </row>
    <row r="102">
      <c r="A102" s="3" t="inlineStr">
        <is>
          <t>SA_LIB</t>
        </is>
      </c>
      <c r="B102" s="3" t="inlineStr">
        <is>
          <t>['**/ti/drv/sa/**']</t>
        </is>
      </c>
    </row>
    <row r="103">
      <c r="A103" s="3" t="inlineStr">
        <is>
          <t>DIAG_SERDES_LIB</t>
        </is>
      </c>
      <c r="B103" s="3" t="inlineStr">
        <is>
          <t>['**/ti/diag/serdes_diag/**']</t>
        </is>
      </c>
    </row>
    <row r="104">
      <c r="A104" s="3" t="inlineStr">
        <is>
          <t>DIAG_SDR_LIB</t>
        </is>
      </c>
      <c r="B104" s="3" t="inlineStr">
        <is>
          <t>['**/ti/diag/sdr/**']</t>
        </is>
      </c>
    </row>
    <row r="105">
      <c r="A105" s="3" t="inlineStr">
        <is>
          <t>SCICLIENT_RM_PM_LIB</t>
        </is>
      </c>
      <c r="B105" s="3" t="inlineStr">
        <is>
          <t>['**/ti/drv/sciclient/src/rm_pm_hal/**']</t>
        </is>
      </c>
    </row>
    <row r="106">
      <c r="A106" s="3" t="inlineStr">
        <is>
          <t>CSL_PAT_LIB</t>
        </is>
      </c>
      <c r="B106" s="3" t="inlineStr">
        <is>
          <t>['**/ti/csl/src/ip/pat/**']</t>
        </is>
      </c>
    </row>
    <row r="107">
      <c r="A107" s="3" t="inlineStr">
        <is>
          <t>CSL_POK_LIB</t>
        </is>
      </c>
      <c r="B107" s="3" t="inlineStr">
        <is>
          <t>['**/ti/csl/src/ip/pok/**']</t>
        </is>
      </c>
    </row>
    <row r="108">
      <c r="A108" s="3" t="inlineStr">
        <is>
          <t>CSL_PSC_LIB</t>
        </is>
      </c>
      <c r="B108" s="3" t="inlineStr">
        <is>
          <t>['**/ti/csl/src/ip/psc/**']</t>
        </is>
      </c>
    </row>
    <row r="109">
      <c r="A109" s="3" t="inlineStr">
        <is>
          <t>CSL_SA_LIB</t>
        </is>
      </c>
      <c r="B109" s="3" t="inlineStr">
        <is>
          <t>['**/ti/csl/src/ip/sa/**']</t>
        </is>
      </c>
    </row>
    <row r="110">
      <c r="A110" s="3" t="inlineStr">
        <is>
          <t>LPM_LIB</t>
        </is>
      </c>
      <c r="B110" s="3" t="inlineStr">
        <is>
          <t>['**/ti/drv/lpm/**']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2023-02-20T15:54:55Z</dcterms:created>
  <dcterms:modified xsi:type="dcterms:W3CDTF">2023-02-20T15:54:55Z</dcterms:modified>
</cp:coreProperties>
</file>