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asilva/Documents/"/>
    </mc:Choice>
  </mc:AlternateContent>
  <xr:revisionPtr revIDLastSave="0" documentId="8_{4E576ECE-9C93-7447-8010-B9B6481F0C68}" xr6:coauthVersionLast="47" xr6:coauthVersionMax="47" xr10:uidLastSave="{00000000-0000-0000-0000-000000000000}"/>
  <bookViews>
    <workbookView xWindow="0" yWindow="740" windowWidth="29400" windowHeight="18380" xr2:uid="{C670C70D-5604-A740-86DD-1A114F44AACE}"/>
  </bookViews>
  <sheets>
    <sheet name="Sheet1" sheetId="1" r:id="rId1"/>
    <sheet name="Sheet2" sheetId="2" r:id="rId2"/>
  </sheets>
  <definedNames>
    <definedName name="_xlchart.v2.0" hidden="1">Sheet1!$B$36:$B$42</definedName>
    <definedName name="_xlchart.v2.1" hidden="1">Sheet1!$C$35</definedName>
    <definedName name="_xlchart.v2.10" hidden="1">Sheet1!$B$36:$B$42</definedName>
    <definedName name="_xlchart.v2.11" hidden="1">Sheet1!$C$35</definedName>
    <definedName name="_xlchart.v2.12" hidden="1">Sheet1!$C$36:$C$42</definedName>
    <definedName name="_xlchart.v2.13" hidden="1">Sheet1!$D$35</definedName>
    <definedName name="_xlchart.v2.14" hidden="1">Sheet1!$D$36:$D$42</definedName>
    <definedName name="_xlchart.v2.15" hidden="1">Sheet1!$B$36:$B$42</definedName>
    <definedName name="_xlchart.v2.16" hidden="1">Sheet1!$C$35</definedName>
    <definedName name="_xlchart.v2.17" hidden="1">Sheet1!$C$36:$C$42</definedName>
    <definedName name="_xlchart.v2.18" hidden="1">Sheet1!$D$35</definedName>
    <definedName name="_xlchart.v2.19" hidden="1">Sheet1!$D$36:$D$42</definedName>
    <definedName name="_xlchart.v2.2" hidden="1">Sheet1!$C$36:$C$42</definedName>
    <definedName name="_xlchart.v2.20" hidden="1">Sheet1!$B$36:$B$42</definedName>
    <definedName name="_xlchart.v2.21" hidden="1">Sheet1!$C$35</definedName>
    <definedName name="_xlchart.v2.22" hidden="1">Sheet1!$C$36:$C$42</definedName>
    <definedName name="_xlchart.v2.23" hidden="1">Sheet1!$D$35</definedName>
    <definedName name="_xlchart.v2.24" hidden="1">Sheet1!$D$36:$D$42</definedName>
    <definedName name="_xlchart.v2.25" hidden="1">Sheet1!$B$36:$B$42</definedName>
    <definedName name="_xlchart.v2.26" hidden="1">Sheet1!$C$35</definedName>
    <definedName name="_xlchart.v2.27" hidden="1">Sheet1!$C$36:$C$42</definedName>
    <definedName name="_xlchart.v2.28" hidden="1">Sheet1!$D$35</definedName>
    <definedName name="_xlchart.v2.29" hidden="1">Sheet1!$D$36:$D$42</definedName>
    <definedName name="_xlchart.v2.3" hidden="1">Sheet1!$D$35</definedName>
    <definedName name="_xlchart.v2.4" hidden="1">Sheet1!$D$36:$D$42</definedName>
    <definedName name="_xlchart.v2.5" hidden="1">Sheet1!$B$36:$B$42</definedName>
    <definedName name="_xlchart.v2.6" hidden="1">Sheet1!$C$35</definedName>
    <definedName name="_xlchart.v2.7" hidden="1">Sheet1!$C$36:$C$42</definedName>
    <definedName name="_xlchart.v2.8" hidden="1">Sheet1!$D$35</definedName>
    <definedName name="_xlchart.v2.9" hidden="1">Sheet1!$D$36:$D$42</definedName>
    <definedName name="accumulated_assets">Sheet1!$D$20</definedName>
    <definedName name="contribution">Sheet1!$D$17</definedName>
    <definedName name="income">Sheet1!$D$12</definedName>
    <definedName name="interest_rate">Sheet1!$D$13</definedName>
    <definedName name="investment_suggestion">Sheet1!$D$14</definedName>
    <definedName name="monthly_rate">Sheet1!$D$19</definedName>
    <definedName name="quantity_of_years">Sheet1!$D$18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38" i="1"/>
  <c r="C39" i="1"/>
  <c r="C40" i="1"/>
  <c r="D40" i="1" s="1"/>
  <c r="C41" i="1"/>
  <c r="D41" i="1" s="1"/>
  <c r="C36" i="1"/>
  <c r="D36" i="1" s="1"/>
  <c r="H5" i="2"/>
  <c r="A10" i="2"/>
  <c r="A11" i="2"/>
  <c r="A12" i="2"/>
  <c r="A13" i="2"/>
  <c r="A14" i="2"/>
  <c r="A15" i="2"/>
  <c r="A16" i="2"/>
  <c r="A17" i="2"/>
  <c r="A18" i="2"/>
  <c r="A19" i="2"/>
  <c r="A20" i="2"/>
  <c r="A21" i="2"/>
  <c r="A5" i="2"/>
  <c r="A6" i="2"/>
  <c r="A7" i="2"/>
  <c r="A8" i="2"/>
  <c r="A9" i="2"/>
  <c r="A4" i="2"/>
  <c r="C33" i="1"/>
  <c r="D20" i="1"/>
  <c r="D21" i="1" s="1"/>
  <c r="D14" i="1"/>
  <c r="C25" i="1"/>
  <c r="D25" i="1" s="1"/>
  <c r="C26" i="1"/>
  <c r="D26" i="1" s="1"/>
  <c r="C27" i="1"/>
  <c r="D27" i="1" s="1"/>
  <c r="C28" i="1"/>
  <c r="D28" i="1" s="1"/>
  <c r="C24" i="1"/>
  <c r="D24" i="1" s="1"/>
  <c r="D39" i="1" l="1"/>
  <c r="D38" i="1"/>
  <c r="D37" i="1"/>
  <c r="D42" i="1"/>
</calcChain>
</file>

<file path=xl/sharedStrings.xml><?xml version="1.0" encoding="utf-8"?>
<sst xmlns="http://schemas.openxmlformats.org/spreadsheetml/2006/main" count="71" uniqueCount="34">
  <si>
    <t>MONTHLY INVESTMENT</t>
  </si>
  <si>
    <t>SETTINGS</t>
  </si>
  <si>
    <t>Monthly Income</t>
  </si>
  <si>
    <t>Investment Suggestion</t>
  </si>
  <si>
    <t>SCENARIOS</t>
  </si>
  <si>
    <t>Interest Rate</t>
  </si>
  <si>
    <t>DIVIDENDS</t>
  </si>
  <si>
    <t>Monthly Dividends</t>
  </si>
  <si>
    <t>Total Assets</t>
  </si>
  <si>
    <t>Monthly Yield</t>
  </si>
  <si>
    <t>Years</t>
  </si>
  <si>
    <t>Contribution</t>
  </si>
  <si>
    <t>In 2 Years</t>
  </si>
  <si>
    <t>In 5 Years</t>
  </si>
  <si>
    <t>In 10 Years</t>
  </si>
  <si>
    <t>In 20 Years</t>
  </si>
  <si>
    <t>In 30 Years</t>
  </si>
  <si>
    <t>AGRESSIVE</t>
  </si>
  <si>
    <t>CONSERVATIVE</t>
  </si>
  <si>
    <t>Monthly Contribution</t>
  </si>
  <si>
    <t>REIT</t>
  </si>
  <si>
    <t>Suggested Percentage</t>
  </si>
  <si>
    <t>Rates</t>
  </si>
  <si>
    <t>Hybrid</t>
  </si>
  <si>
    <t>PROFILE</t>
  </si>
  <si>
    <t>%</t>
  </si>
  <si>
    <t>CHAVE</t>
  </si>
  <si>
    <t>MODERATE</t>
  </si>
  <si>
    <t>Mortgage</t>
  </si>
  <si>
    <t>Equity</t>
  </si>
  <si>
    <t>Hospitality</t>
  </si>
  <si>
    <t>Development</t>
  </si>
  <si>
    <t>FOF</t>
  </si>
  <si>
    <t>MODERATE-Equity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</si>
</sst>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73" formatCode="&quot;R$&quot;\ #,##0.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  <font>
      <sz val="22"/>
      <color theme="0"/>
      <name val="Britannic Bold"/>
    </font>
    <font>
      <b/>
      <sz val="22"/>
      <color rgb="FF3F7D58"/>
      <name val="Britannic Bold"/>
    </font>
    <font>
      <sz val="12"/>
      <color theme="1"/>
      <name val="Helvetica Neue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67AE6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1EEBC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1"/>
      </right>
      <top/>
      <bottom style="medium">
        <color theme="0" tint="-0.14996795556505021"/>
      </bottom>
      <diagonal/>
    </border>
    <border>
      <left style="medium">
        <color theme="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1"/>
      </left>
      <right style="medium">
        <color theme="0" tint="-0.14996795556505021"/>
      </right>
      <top style="medium">
        <color theme="0" tint="-0.14996795556505021"/>
      </top>
      <bottom style="medium">
        <color theme="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1"/>
      </bottom>
      <diagonal/>
    </border>
    <border>
      <left style="medium">
        <color theme="0" tint="-0.14996795556505021"/>
      </left>
      <right style="medium">
        <color theme="1"/>
      </right>
      <top style="medium">
        <color theme="0" tint="-0.14996795556505021"/>
      </top>
      <bottom style="medium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/>
    <xf numFmtId="0" fontId="5" fillId="2" borderId="1" xfId="0" applyFont="1" applyFill="1" applyBorder="1" applyAlignment="1">
      <alignment horizontal="left" vertical="center"/>
    </xf>
    <xf numFmtId="0" fontId="2" fillId="0" borderId="0" xfId="0" applyFont="1"/>
    <xf numFmtId="0" fontId="5" fillId="2" borderId="3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/>
    </xf>
    <xf numFmtId="44" fontId="6" fillId="5" borderId="0" xfId="1" applyFont="1" applyFill="1" applyBorder="1" applyAlignment="1">
      <alignment horizontal="left" vertical="center"/>
    </xf>
    <xf numFmtId="0" fontId="0" fillId="0" borderId="0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173" fontId="8" fillId="0" borderId="8" xfId="1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1" fontId="8" fillId="0" borderId="10" xfId="0" applyNumberFormat="1" applyFont="1" applyBorder="1" applyAlignment="1">
      <alignment horizontal="center" vertical="center"/>
    </xf>
    <xf numFmtId="10" fontId="8" fillId="0" borderId="10" xfId="0" applyNumberFormat="1" applyFont="1" applyBorder="1" applyAlignment="1">
      <alignment horizontal="center" vertical="center"/>
    </xf>
    <xf numFmtId="0" fontId="4" fillId="6" borderId="9" xfId="0" applyFont="1" applyFill="1" applyBorder="1" applyAlignment="1">
      <alignment horizontal="left"/>
    </xf>
    <xf numFmtId="8" fontId="8" fillId="6" borderId="10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left"/>
    </xf>
    <xf numFmtId="8" fontId="8" fillId="6" borderId="13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173" fontId="3" fillId="6" borderId="13" xfId="0" applyNumberFormat="1" applyFont="1" applyFill="1" applyBorder="1" applyAlignment="1">
      <alignment horizontal="center" vertical="center"/>
    </xf>
    <xf numFmtId="44" fontId="6" fillId="5" borderId="1" xfId="1" applyFont="1" applyFill="1" applyBorder="1" applyAlignment="1">
      <alignment horizontal="left" vertical="center"/>
    </xf>
    <xf numFmtId="44" fontId="6" fillId="5" borderId="3" xfId="1" applyFont="1" applyFill="1" applyBorder="1" applyAlignment="1">
      <alignment horizontal="left" vertical="center"/>
    </xf>
    <xf numFmtId="44" fontId="6" fillId="5" borderId="2" xfId="1" applyFont="1" applyFill="1" applyBorder="1" applyAlignment="1">
      <alignment horizontal="left" vertical="center"/>
    </xf>
    <xf numFmtId="173" fontId="8" fillId="6" borderId="5" xfId="1" applyNumberFormat="1" applyFont="1" applyFill="1" applyBorder="1" applyAlignment="1">
      <alignment horizontal="center" vertical="center"/>
    </xf>
    <xf numFmtId="173" fontId="8" fillId="6" borderId="6" xfId="1" applyNumberFormat="1" applyFont="1" applyFill="1" applyBorder="1" applyAlignment="1">
      <alignment horizontal="center" vertical="center"/>
    </xf>
    <xf numFmtId="0" fontId="3" fillId="6" borderId="9" xfId="0" applyFont="1" applyFill="1" applyBorder="1"/>
    <xf numFmtId="173" fontId="9" fillId="6" borderId="10" xfId="0" applyNumberFormat="1" applyFont="1" applyFill="1" applyBorder="1" applyAlignment="1">
      <alignment horizontal="center"/>
    </xf>
    <xf numFmtId="0" fontId="3" fillId="6" borderId="11" xfId="0" applyFont="1" applyFill="1" applyBorder="1"/>
    <xf numFmtId="173" fontId="8" fillId="6" borderId="12" xfId="1" applyNumberFormat="1" applyFont="1" applyFill="1" applyBorder="1" applyAlignment="1">
      <alignment horizontal="center" vertical="center"/>
    </xf>
    <xf numFmtId="173" fontId="9" fillId="6" borderId="13" xfId="0" applyNumberFormat="1" applyFont="1" applyFill="1" applyBorder="1" applyAlignment="1">
      <alignment horizontal="center"/>
    </xf>
    <xf numFmtId="0" fontId="3" fillId="6" borderId="7" xfId="0" applyFont="1" applyFill="1" applyBorder="1"/>
    <xf numFmtId="173" fontId="9" fillId="6" borderId="8" xfId="0" applyNumberFormat="1" applyFont="1" applyFill="1" applyBorder="1" applyAlignment="1">
      <alignment horizontal="center"/>
    </xf>
    <xf numFmtId="173" fontId="3" fillId="3" borderId="8" xfId="1" applyNumberFormat="1" applyFont="1" applyFill="1" applyBorder="1" applyAlignment="1">
      <alignment horizontal="center" vertical="center"/>
    </xf>
    <xf numFmtId="10" fontId="3" fillId="3" borderId="10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4" borderId="0" xfId="0" applyFill="1"/>
    <xf numFmtId="44" fontId="6" fillId="5" borderId="0" xfId="1" applyFont="1" applyFill="1" applyBorder="1" applyAlignment="1">
      <alignment vertical="center"/>
    </xf>
    <xf numFmtId="0" fontId="10" fillId="0" borderId="0" xfId="0" applyFont="1" applyBorder="1" applyAlignment="1">
      <alignment horizontal="left"/>
    </xf>
    <xf numFmtId="173" fontId="10" fillId="0" borderId="0" xfId="0" applyNumberFormat="1" applyFont="1" applyBorder="1" applyAlignment="1">
      <alignment horizontal="center"/>
    </xf>
    <xf numFmtId="0" fontId="7" fillId="0" borderId="0" xfId="0" applyFont="1" applyBorder="1"/>
    <xf numFmtId="0" fontId="10" fillId="4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9" fontId="7" fillId="0" borderId="0" xfId="0" applyNumberFormat="1" applyFont="1" applyBorder="1" applyAlignment="1">
      <alignment horizontal="center" vertical="center"/>
    </xf>
    <xf numFmtId="173" fontId="7" fillId="0" borderId="0" xfId="0" applyNumberFormat="1" applyFont="1" applyBorder="1" applyAlignment="1">
      <alignment horizontal="center" vertical="center"/>
    </xf>
    <xf numFmtId="0" fontId="10" fillId="4" borderId="0" xfId="0" applyFont="1" applyFill="1" applyBorder="1" applyAlignment="1">
      <alignment vertical="center"/>
    </xf>
    <xf numFmtId="173" fontId="10" fillId="4" borderId="0" xfId="0" applyNumberFormat="1" applyFont="1" applyFill="1" applyBorder="1" applyAlignment="1">
      <alignment horizontal="center" vertical="center"/>
    </xf>
    <xf numFmtId="0" fontId="0" fillId="0" borderId="14" xfId="0" applyBorder="1"/>
    <xf numFmtId="0" fontId="7" fillId="0" borderId="14" xfId="0" applyFont="1" applyBorder="1" applyAlignment="1">
      <alignment horizontal="center" vertical="center"/>
    </xf>
    <xf numFmtId="9" fontId="0" fillId="0" borderId="14" xfId="0" applyNumberFormat="1" applyBorder="1" applyAlignment="1">
      <alignment horizontal="center"/>
    </xf>
    <xf numFmtId="9" fontId="0" fillId="4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67AE6E"/>
      <color rgb="FF328E6E"/>
      <color rgb="FF3F7D58"/>
      <color rgb="FFE1EEBC"/>
      <color rgb="FF3F7D28"/>
      <color rgb="FFA4F8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_xlchart.v2.10</cx:f>
      </cx:strDim>
      <cx:numDim type="val">
        <cx:f>_xlchart.v2.12</cx:f>
      </cx:numDim>
    </cx:data>
    <cx:data id="1">
      <cx:strDim type="cat">
        <cx:f>_xlchart.v2.10</cx:f>
      </cx:strDim>
      <cx:numDim type="val">
        <cx:f>_xlchart.v2.14</cx:f>
      </cx:numDim>
    </cx:data>
  </cx:chartData>
  <cx:chart>
    <cx:plotArea>
      <cx:plotAreaRegion>
        <cx:series layoutId="funnel" uniqueId="{BCF3E5E1-12F5-D94C-B294-67E17A032250}" formatIdx="0">
          <cx:tx>
            <cx:txData>
              <cx:f>_xlchart.v2.11</cx:f>
              <cx:v>Suggested Percentage</cx:v>
            </cx:txData>
          </cx:tx>
          <cx:spPr>
            <a:solidFill>
              <a:srgbClr val="67AE6E"/>
            </a:solidFill>
          </cx:spPr>
          <cx:dataLabels>
            <cx:visibility seriesName="0" categoryName="0" value="1"/>
          </cx:dataLabels>
          <cx:dataId val="0"/>
        </cx:series>
        <cx:series layoutId="funnel" hidden="1" uniqueId="{69FE0449-C01A-4E47-AAAB-495AA98960A9}" formatIdx="1">
          <cx:tx>
            <cx:txData>
              <cx:f>_xlchart.v2.13</cx:f>
              <cx:v>Rates</cx:v>
            </cx:txData>
          </cx:tx>
          <cx:dataLabels>
            <cx:visibility seriesName="0" categoryName="0" value="1"/>
          </cx:dataLabels>
          <cx:dataId val="1"/>
        </cx:series>
      </cx:plotAreaRegion>
      <cx:axis id="1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 i="0"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283523</xdr:colOff>
      <xdr:row>0</xdr:row>
      <xdr:rowOff>137582</xdr:rowOff>
    </xdr:from>
    <xdr:to>
      <xdr:col>4</xdr:col>
      <xdr:colOff>476251</xdr:colOff>
      <xdr:row>9</xdr:row>
      <xdr:rowOff>42333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D22E7773-9F72-E5B1-441D-28EB9BAE43EA}"/>
            </a:ext>
          </a:extLst>
        </xdr:cNvPr>
        <xdr:cNvSpPr/>
      </xdr:nvSpPr>
      <xdr:spPr>
        <a:xfrm>
          <a:off x="283523" y="137582"/>
          <a:ext cx="9209728" cy="1714501"/>
        </a:xfrm>
        <a:prstGeom prst="roundRect">
          <a:avLst/>
        </a:prstGeom>
        <a:solidFill>
          <a:srgbClr val="328E6E"/>
        </a:solidFill>
        <a:ln w="38100">
          <a:solidFill>
            <a:srgbClr val="E1EEBC"/>
          </a:solidFill>
        </a:ln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5500" b="1" i="1" cap="none" spc="50" baseline="0">
              <a:ln w="0"/>
              <a:solidFill>
                <a:srgbClr val="E1EEBC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Ayuthaya" pitchFamily="2" charset="-34"/>
              <a:ea typeface="Ayuthaya" pitchFamily="2" charset="-34"/>
              <a:cs typeface="Ayuthaya" pitchFamily="2" charset="-34"/>
            </a:rPr>
            <a:t>   </a:t>
          </a:r>
          <a:r>
            <a:rPr lang="en-US" sz="60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Bauhaus 93" pitchFamily="82" charset="77"/>
              <a:cs typeface="APPLE CHANCERY" panose="03020702040506060504" pitchFamily="66" charset="-79"/>
            </a:rPr>
            <a:t>INVESTMENT</a:t>
          </a:r>
          <a:r>
            <a:rPr lang="en-US" sz="60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Bauhaus 93" pitchFamily="82" charset="77"/>
              <a:cs typeface="APPLE CHANCERY" panose="03020702040506060504" pitchFamily="66" charset="-79"/>
            </a:rPr>
            <a:t> TOOL</a:t>
          </a:r>
          <a:endParaRPr lang="en-US" sz="60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  <a:latin typeface="Bauhaus 93" pitchFamily="82" charset="77"/>
            <a:cs typeface="APPLE CHANCERY" panose="03020702040506060504" pitchFamily="66" charset="-79"/>
          </a:endParaRPr>
        </a:p>
      </xdr:txBody>
    </xdr:sp>
    <xdr:clientData/>
  </xdr:twoCellAnchor>
  <xdr:twoCellAnchor editAs="oneCell">
    <xdr:from>
      <xdr:col>1</xdr:col>
      <xdr:colOff>330200</xdr:colOff>
      <xdr:row>1</xdr:row>
      <xdr:rowOff>139700</xdr:rowOff>
    </xdr:from>
    <xdr:to>
      <xdr:col>1</xdr:col>
      <xdr:colOff>1612900</xdr:colOff>
      <xdr:row>8</xdr:row>
      <xdr:rowOff>0</xdr:rowOff>
    </xdr:to>
    <xdr:pic>
      <xdr:nvPicPr>
        <xdr:cNvPr id="5" name="Graphic 4" descr="Piggy Bank with solid fill">
          <a:extLst>
            <a:ext uri="{FF2B5EF4-FFF2-40B4-BE49-F238E27FC236}">
              <a16:creationId xmlns:a16="http://schemas.microsoft.com/office/drawing/2014/main" id="{4B7E1088-2908-26C8-C55B-28AC99B27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4400" y="342900"/>
          <a:ext cx="1282700" cy="12827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</xdr:row>
      <xdr:rowOff>88900</xdr:rowOff>
    </xdr:from>
    <xdr:to>
      <xdr:col>4</xdr:col>
      <xdr:colOff>88900</xdr:colOff>
      <xdr:row>65</xdr:row>
      <xdr:rowOff>50800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498A909-19A5-FC00-9731-A2A4D4F4EE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4200" y="12382500"/>
              <a:ext cx="8521700" cy="4229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8DE5-667C-FF48-821C-4E4AAFF32BE5}">
  <dimension ref="A10:H42"/>
  <sheetViews>
    <sheetView showGridLines="0" showRowColHeaders="0" tabSelected="1" zoomScale="110" zoomScaleNormal="110" workbookViewId="0">
      <selection activeCell="E39" sqref="E39"/>
    </sheetView>
  </sheetViews>
  <sheetFormatPr baseColWidth="10" defaultColWidth="0" defaultRowHeight="16" x14ac:dyDescent="0.2"/>
  <cols>
    <col min="1" max="1" width="7.6640625" customWidth="1"/>
    <col min="2" max="2" width="42.33203125" customWidth="1"/>
    <col min="3" max="3" width="48.5" customWidth="1"/>
    <col min="4" max="4" width="19.83203125" customWidth="1"/>
    <col min="5" max="5" width="21.1640625" bestFit="1" customWidth="1"/>
    <col min="6" max="6" width="20.6640625" hidden="1" customWidth="1"/>
    <col min="7" max="8" width="12.1640625" hidden="1" customWidth="1"/>
    <col min="9" max="11" width="10.83203125" hidden="1" customWidth="1"/>
    <col min="12" max="16384" width="10.83203125" hidden="1"/>
  </cols>
  <sheetData>
    <row r="10" spans="2:6" ht="17" thickBot="1" x14ac:dyDescent="0.25"/>
    <row r="11" spans="2:6" s="2" customFormat="1" ht="38" customHeight="1" x14ac:dyDescent="0.2">
      <c r="B11" s="32" t="s">
        <v>1</v>
      </c>
      <c r="C11" s="33"/>
      <c r="D11" s="34"/>
    </row>
    <row r="12" spans="2:6" s="2" customFormat="1" ht="24" customHeight="1" thickBot="1" x14ac:dyDescent="0.25">
      <c r="B12" s="27" t="s">
        <v>2</v>
      </c>
      <c r="C12" s="25"/>
      <c r="D12" s="44">
        <v>2000</v>
      </c>
    </row>
    <row r="13" spans="2:6" s="2" customFormat="1" ht="24" customHeight="1" thickBot="1" x14ac:dyDescent="0.25">
      <c r="B13" s="28" t="s">
        <v>5</v>
      </c>
      <c r="C13" s="26"/>
      <c r="D13" s="45">
        <v>6.0000000000000001E-3</v>
      </c>
    </row>
    <row r="14" spans="2:6" s="2" customFormat="1" ht="24" customHeight="1" thickBot="1" x14ac:dyDescent="0.25">
      <c r="B14" s="29" t="s">
        <v>3</v>
      </c>
      <c r="C14" s="30"/>
      <c r="D14" s="31">
        <f>D12*30%</f>
        <v>600</v>
      </c>
    </row>
    <row r="15" spans="2:6" ht="17" customHeight="1" thickBot="1" x14ac:dyDescent="0.25">
      <c r="D15" s="4"/>
      <c r="E15" s="4"/>
      <c r="F15" s="10"/>
    </row>
    <row r="16" spans="2:6" s="3" customFormat="1" ht="38" customHeight="1" x14ac:dyDescent="0.2">
      <c r="B16" s="14" t="s">
        <v>0</v>
      </c>
      <c r="C16" s="14"/>
      <c r="D16" s="14"/>
    </row>
    <row r="17" spans="1:4" ht="24" customHeight="1" thickBot="1" x14ac:dyDescent="0.25">
      <c r="B17" s="15" t="s">
        <v>11</v>
      </c>
      <c r="C17" s="11"/>
      <c r="D17" s="16">
        <v>200</v>
      </c>
    </row>
    <row r="18" spans="1:4" ht="24" customHeight="1" thickBot="1" x14ac:dyDescent="0.25">
      <c r="B18" s="17" t="s">
        <v>10</v>
      </c>
      <c r="C18" s="12"/>
      <c r="D18" s="18">
        <v>5</v>
      </c>
    </row>
    <row r="19" spans="1:4" ht="24" customHeight="1" thickBot="1" x14ac:dyDescent="0.25">
      <c r="B19" s="17" t="s">
        <v>9</v>
      </c>
      <c r="C19" s="12"/>
      <c r="D19" s="19">
        <v>1.0789999999999999E-2</v>
      </c>
    </row>
    <row r="20" spans="1:4" ht="24" customHeight="1" thickBot="1" x14ac:dyDescent="0.25">
      <c r="B20" s="20" t="s">
        <v>8</v>
      </c>
      <c r="C20" s="13"/>
      <c r="D20" s="21">
        <f>FV(monthly_rate,quantity_of_years*12,-contribution)</f>
        <v>16755.382799697527</v>
      </c>
    </row>
    <row r="21" spans="1:4" ht="24" customHeight="1" thickBot="1" x14ac:dyDescent="0.25">
      <c r="B21" s="22" t="s">
        <v>7</v>
      </c>
      <c r="C21" s="23"/>
      <c r="D21" s="24">
        <f>accumulated_assets*interest_rate</f>
        <v>100.53229679818516</v>
      </c>
    </row>
    <row r="22" spans="1:4" ht="17" thickBot="1" x14ac:dyDescent="0.25"/>
    <row r="23" spans="1:4" ht="38" customHeight="1" x14ac:dyDescent="0.2">
      <c r="B23" s="5" t="s">
        <v>4</v>
      </c>
      <c r="C23" s="7"/>
      <c r="D23" s="8" t="s">
        <v>6</v>
      </c>
    </row>
    <row r="24" spans="1:4" ht="24" customHeight="1" thickBot="1" x14ac:dyDescent="0.25">
      <c r="A24" s="6">
        <v>2</v>
      </c>
      <c r="B24" s="42" t="s">
        <v>12</v>
      </c>
      <c r="C24" s="35">
        <f>FV($D$19,$A24*12,-$D$17)</f>
        <v>5445.5254595290435</v>
      </c>
      <c r="D24" s="43">
        <f>C24*interest_rate</f>
        <v>32.673152757174265</v>
      </c>
    </row>
    <row r="25" spans="1:4" ht="24" customHeight="1" thickBot="1" x14ac:dyDescent="0.25">
      <c r="A25" s="6">
        <v>5</v>
      </c>
      <c r="B25" s="37" t="s">
        <v>13</v>
      </c>
      <c r="C25" s="36">
        <f>FV($D$19,$A25*12,-$D$17)</f>
        <v>16755.382799697527</v>
      </c>
      <c r="D25" s="38">
        <f>C25*interest_rate</f>
        <v>100.53229679818516</v>
      </c>
    </row>
    <row r="26" spans="1:4" ht="24" customHeight="1" thickBot="1" x14ac:dyDescent="0.25">
      <c r="A26" s="6">
        <v>10</v>
      </c>
      <c r="B26" s="37" t="s">
        <v>14</v>
      </c>
      <c r="C26" s="36">
        <f>FV($D$19,$A26*12,-$D$17)</f>
        <v>48656.842506034438</v>
      </c>
      <c r="D26" s="38">
        <f>C26*interest_rate</f>
        <v>291.94105503620665</v>
      </c>
    </row>
    <row r="27" spans="1:4" ht="24" customHeight="1" thickBot="1" x14ac:dyDescent="0.25">
      <c r="A27" s="6">
        <v>20</v>
      </c>
      <c r="B27" s="37" t="s">
        <v>15</v>
      </c>
      <c r="C27" s="36">
        <f>FV($D$19,$A27*12,-$D$17)</f>
        <v>225039.68001941612</v>
      </c>
      <c r="D27" s="38">
        <f>C27*interest_rate</f>
        <v>1350.2380801164968</v>
      </c>
    </row>
    <row r="28" spans="1:4" ht="24" customHeight="1" thickBot="1" x14ac:dyDescent="0.25">
      <c r="A28" s="6">
        <v>30</v>
      </c>
      <c r="B28" s="39" t="s">
        <v>16</v>
      </c>
      <c r="C28" s="40">
        <f>FV($D$19,$A28*12,-$D$17)</f>
        <v>864433.93100094295</v>
      </c>
      <c r="D28" s="41">
        <f>C28*interest_rate</f>
        <v>5186.6035860056581</v>
      </c>
    </row>
    <row r="32" spans="1:4" ht="27" x14ac:dyDescent="0.2">
      <c r="B32" s="48" t="s">
        <v>24</v>
      </c>
      <c r="C32" s="9" t="s">
        <v>17</v>
      </c>
      <c r="D32" s="9"/>
    </row>
    <row r="33" spans="2:4" ht="24" customHeight="1" x14ac:dyDescent="0.2">
      <c r="B33" s="49" t="s">
        <v>19</v>
      </c>
      <c r="C33" s="50">
        <f>contribution</f>
        <v>200</v>
      </c>
      <c r="D33" s="51"/>
    </row>
    <row r="34" spans="2:4" ht="24" customHeight="1" x14ac:dyDescent="0.2">
      <c r="B34" s="51"/>
      <c r="C34" s="51"/>
      <c r="D34" s="51"/>
    </row>
    <row r="35" spans="2:4" ht="24" customHeight="1" x14ac:dyDescent="0.2">
      <c r="B35" s="52" t="s">
        <v>20</v>
      </c>
      <c r="C35" s="52" t="s">
        <v>21</v>
      </c>
      <c r="D35" s="52" t="s">
        <v>22</v>
      </c>
    </row>
    <row r="36" spans="2:4" ht="24" customHeight="1" x14ac:dyDescent="0.2">
      <c r="B36" s="53" t="s">
        <v>28</v>
      </c>
      <c r="C36" s="54">
        <f>VLOOKUP($C$32&amp;"-"&amp;B36,Sheet2!$A:$D,4,FALSE)</f>
        <v>0.5</v>
      </c>
      <c r="D36" s="55">
        <f>C36*$C$33</f>
        <v>100</v>
      </c>
    </row>
    <row r="37" spans="2:4" ht="24" customHeight="1" x14ac:dyDescent="0.2">
      <c r="B37" s="53" t="s">
        <v>29</v>
      </c>
      <c r="C37" s="54">
        <f>VLOOKUP($C$32&amp;"-"&amp;B37,Sheet2!$A:$D,4,FALSE)</f>
        <v>0.1</v>
      </c>
      <c r="D37" s="55">
        <f t="shared" ref="D37:D41" si="0">C37*$C$33</f>
        <v>20</v>
      </c>
    </row>
    <row r="38" spans="2:4" ht="24" customHeight="1" x14ac:dyDescent="0.2">
      <c r="B38" s="53" t="s">
        <v>23</v>
      </c>
      <c r="C38" s="54">
        <f>VLOOKUP($C$32&amp;"-"&amp;B38,Sheet2!$A:$D,4,FALSE)</f>
        <v>0.05</v>
      </c>
      <c r="D38" s="55">
        <f t="shared" si="0"/>
        <v>10</v>
      </c>
    </row>
    <row r="39" spans="2:4" ht="24" customHeight="1" x14ac:dyDescent="0.2">
      <c r="B39" s="53" t="s">
        <v>32</v>
      </c>
      <c r="C39" s="54">
        <f>VLOOKUP($C$32&amp;"-"&amp;B39,Sheet2!$A:$D,4,FALSE)</f>
        <v>0.05</v>
      </c>
      <c r="D39" s="55">
        <f t="shared" si="0"/>
        <v>10</v>
      </c>
    </row>
    <row r="40" spans="2:4" ht="24" customHeight="1" x14ac:dyDescent="0.2">
      <c r="B40" s="53" t="s">
        <v>31</v>
      </c>
      <c r="C40" s="54">
        <f>VLOOKUP($C$32&amp;"-"&amp;B40,Sheet2!$A:$D,4,FALSE)</f>
        <v>0.2</v>
      </c>
      <c r="D40" s="55">
        <f t="shared" si="0"/>
        <v>40</v>
      </c>
    </row>
    <row r="41" spans="2:4" ht="24" customHeight="1" x14ac:dyDescent="0.2">
      <c r="B41" s="53" t="s">
        <v>30</v>
      </c>
      <c r="C41" s="54">
        <f>VLOOKUP($C$32&amp;"-"&amp;B41,Sheet2!$A:$D,4,FALSE)</f>
        <v>0.1</v>
      </c>
      <c r="D41" s="55">
        <f t="shared" si="0"/>
        <v>20</v>
      </c>
    </row>
    <row r="42" spans="2:4" ht="24" customHeight="1" x14ac:dyDescent="0.2">
      <c r="B42" s="56"/>
      <c r="C42" s="56"/>
      <c r="D42" s="57">
        <f>SUM(D36:D41)</f>
        <v>200</v>
      </c>
    </row>
  </sheetData>
  <mergeCells count="12">
    <mergeCell ref="B12:C12"/>
    <mergeCell ref="B14:C14"/>
    <mergeCell ref="B23:C23"/>
    <mergeCell ref="C32:D32"/>
    <mergeCell ref="B17:C17"/>
    <mergeCell ref="B18:C18"/>
    <mergeCell ref="B19:C19"/>
    <mergeCell ref="B20:C20"/>
    <mergeCell ref="B21:C21"/>
    <mergeCell ref="B16:D16"/>
    <mergeCell ref="B11:D11"/>
    <mergeCell ref="B13:C13"/>
  </mergeCells>
  <dataValidations count="1">
    <dataValidation type="list" allowBlank="1" showInputMessage="1" showErrorMessage="1" sqref="C32" xr:uid="{EB7E3457-E877-DC43-9DC2-2DFFDCE920EA}">
      <formula1>"CONSERVATIVE,MODERATE,AGRESSIVE"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04EF-D9BE-F64C-BBB9-6EC7D26FCAB4}">
  <dimension ref="A3:H21"/>
  <sheetViews>
    <sheetView workbookViewId="0">
      <selection activeCell="D14" sqref="D14"/>
    </sheetView>
  </sheetViews>
  <sheetFormatPr baseColWidth="10" defaultRowHeight="16" x14ac:dyDescent="0.2"/>
  <cols>
    <col min="1" max="1" width="29.1640625" bestFit="1" customWidth="1"/>
    <col min="2" max="2" width="14" bestFit="1" customWidth="1"/>
    <col min="3" max="3" width="16.6640625" bestFit="1" customWidth="1"/>
    <col min="4" max="4" width="10.83203125" style="1"/>
    <col min="7" max="7" width="16.5" bestFit="1" customWidth="1"/>
  </cols>
  <sheetData>
    <row r="3" spans="1:8" x14ac:dyDescent="0.2">
      <c r="A3" t="s">
        <v>26</v>
      </c>
      <c r="B3" s="1" t="s">
        <v>24</v>
      </c>
      <c r="C3" s="52" t="s">
        <v>20</v>
      </c>
      <c r="D3" s="1" t="s">
        <v>25</v>
      </c>
    </row>
    <row r="4" spans="1:8" x14ac:dyDescent="0.2">
      <c r="A4" t="str">
        <f>B4&amp;"-"&amp;C4</f>
        <v>CONSERVATIVE-Mortgage</v>
      </c>
      <c r="B4" t="s">
        <v>18</v>
      </c>
      <c r="C4" s="53" t="s">
        <v>28</v>
      </c>
      <c r="D4" s="54">
        <v>0.3</v>
      </c>
      <c r="H4" t="s">
        <v>25</v>
      </c>
    </row>
    <row r="5" spans="1:8" x14ac:dyDescent="0.2">
      <c r="A5" t="str">
        <f t="shared" ref="A5:A21" si="0">B5&amp;"-"&amp;C5</f>
        <v>CONSERVATIVE-Equity</v>
      </c>
      <c r="B5" t="s">
        <v>18</v>
      </c>
      <c r="C5" s="53" t="s">
        <v>29</v>
      </c>
      <c r="D5" s="54">
        <v>0.5</v>
      </c>
      <c r="G5" s="47" t="s">
        <v>33</v>
      </c>
      <c r="H5" s="61">
        <f>VLOOKUP(G5,$A:$D,4,FALSE)</f>
        <v>0.35</v>
      </c>
    </row>
    <row r="6" spans="1:8" x14ac:dyDescent="0.2">
      <c r="A6" t="str">
        <f t="shared" si="0"/>
        <v>CONSERVATIVE-Hybrid</v>
      </c>
      <c r="B6" t="s">
        <v>18</v>
      </c>
      <c r="C6" s="53" t="s">
        <v>23</v>
      </c>
      <c r="D6" s="54">
        <v>0.1</v>
      </c>
    </row>
    <row r="7" spans="1:8" x14ac:dyDescent="0.2">
      <c r="A7" t="str">
        <f t="shared" si="0"/>
        <v>CONSERVATIVE-FOF</v>
      </c>
      <c r="B7" t="s">
        <v>18</v>
      </c>
      <c r="C7" s="53" t="s">
        <v>32</v>
      </c>
      <c r="D7" s="54">
        <v>0.1</v>
      </c>
    </row>
    <row r="8" spans="1:8" x14ac:dyDescent="0.2">
      <c r="A8" t="str">
        <f t="shared" si="0"/>
        <v>CONSERVATIVE-Development</v>
      </c>
      <c r="B8" t="s">
        <v>18</v>
      </c>
      <c r="C8" s="53" t="s">
        <v>31</v>
      </c>
      <c r="D8" s="54">
        <v>0</v>
      </c>
    </row>
    <row r="9" spans="1:8" x14ac:dyDescent="0.2">
      <c r="A9" t="str">
        <f t="shared" si="0"/>
        <v>CONSERVATIVE-Hospitality</v>
      </c>
      <c r="B9" t="s">
        <v>18</v>
      </c>
      <c r="C9" s="53" t="s">
        <v>30</v>
      </c>
      <c r="D9" s="54">
        <v>0</v>
      </c>
    </row>
    <row r="10" spans="1:8" x14ac:dyDescent="0.2">
      <c r="A10" s="58" t="str">
        <f t="shared" si="0"/>
        <v>MODERATE-Mortgage</v>
      </c>
      <c r="B10" s="58" t="s">
        <v>27</v>
      </c>
      <c r="C10" s="59" t="s">
        <v>28</v>
      </c>
      <c r="D10" s="60">
        <v>0.32</v>
      </c>
    </row>
    <row r="11" spans="1:8" x14ac:dyDescent="0.2">
      <c r="A11" t="str">
        <f t="shared" si="0"/>
        <v>MODERATE-Equity</v>
      </c>
      <c r="B11" t="s">
        <v>27</v>
      </c>
      <c r="C11" s="53" t="s">
        <v>29</v>
      </c>
      <c r="D11" s="46">
        <v>0.35</v>
      </c>
    </row>
    <row r="12" spans="1:8" x14ac:dyDescent="0.2">
      <c r="A12" t="str">
        <f t="shared" si="0"/>
        <v>MODERATE-Hybrid</v>
      </c>
      <c r="B12" t="s">
        <v>27</v>
      </c>
      <c r="C12" s="53" t="s">
        <v>23</v>
      </c>
      <c r="D12" s="46">
        <v>0.08</v>
      </c>
    </row>
    <row r="13" spans="1:8" x14ac:dyDescent="0.2">
      <c r="A13" t="str">
        <f t="shared" si="0"/>
        <v>MODERATE-FOF</v>
      </c>
      <c r="B13" t="s">
        <v>27</v>
      </c>
      <c r="C13" s="53" t="s">
        <v>32</v>
      </c>
      <c r="D13" s="46">
        <v>0.05</v>
      </c>
    </row>
    <row r="14" spans="1:8" x14ac:dyDescent="0.2">
      <c r="A14" t="str">
        <f t="shared" si="0"/>
        <v>MODERATE-Development</v>
      </c>
      <c r="B14" t="s">
        <v>27</v>
      </c>
      <c r="C14" s="53" t="s">
        <v>31</v>
      </c>
      <c r="D14" s="46">
        <v>0.1</v>
      </c>
    </row>
    <row r="15" spans="1:8" x14ac:dyDescent="0.2">
      <c r="A15" t="str">
        <f t="shared" si="0"/>
        <v>MODERATE-Hospitality</v>
      </c>
      <c r="B15" t="s">
        <v>27</v>
      </c>
      <c r="C15" s="53" t="s">
        <v>30</v>
      </c>
      <c r="D15" s="46">
        <v>0.1</v>
      </c>
    </row>
    <row r="16" spans="1:8" x14ac:dyDescent="0.2">
      <c r="A16" s="58" t="str">
        <f t="shared" si="0"/>
        <v>AGRESSIVE-Mortgage</v>
      </c>
      <c r="B16" s="58" t="s">
        <v>17</v>
      </c>
      <c r="C16" s="59" t="s">
        <v>28</v>
      </c>
      <c r="D16" s="60">
        <v>0.5</v>
      </c>
    </row>
    <row r="17" spans="1:4" x14ac:dyDescent="0.2">
      <c r="A17" t="str">
        <f t="shared" si="0"/>
        <v>AGRESSIVE-Equity</v>
      </c>
      <c r="B17" t="s">
        <v>17</v>
      </c>
      <c r="C17" s="53" t="s">
        <v>29</v>
      </c>
      <c r="D17" s="46">
        <v>0.1</v>
      </c>
    </row>
    <row r="18" spans="1:4" x14ac:dyDescent="0.2">
      <c r="A18" t="str">
        <f t="shared" si="0"/>
        <v>AGRESSIVE-Hybrid</v>
      </c>
      <c r="B18" t="s">
        <v>17</v>
      </c>
      <c r="C18" s="53" t="s">
        <v>23</v>
      </c>
      <c r="D18" s="46">
        <v>0.05</v>
      </c>
    </row>
    <row r="19" spans="1:4" x14ac:dyDescent="0.2">
      <c r="A19" t="str">
        <f t="shared" si="0"/>
        <v>AGRESSIVE-FOF</v>
      </c>
      <c r="B19" t="s">
        <v>17</v>
      </c>
      <c r="C19" s="53" t="s">
        <v>32</v>
      </c>
      <c r="D19" s="46">
        <v>0.05</v>
      </c>
    </row>
    <row r="20" spans="1:4" x14ac:dyDescent="0.2">
      <c r="A20" t="str">
        <f t="shared" si="0"/>
        <v>AGRESSIVE-Development</v>
      </c>
      <c r="B20" t="s">
        <v>17</v>
      </c>
      <c r="C20" s="53" t="s">
        <v>31</v>
      </c>
      <c r="D20" s="46">
        <v>0.2</v>
      </c>
    </row>
    <row r="21" spans="1:4" x14ac:dyDescent="0.2">
      <c r="A21" t="str">
        <f t="shared" si="0"/>
        <v>AGRESSIVE-Hospitality</v>
      </c>
      <c r="B21" t="s">
        <v>17</v>
      </c>
      <c r="C21" s="53" t="s">
        <v>30</v>
      </c>
      <c r="D21" s="4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Sheet2</vt:lpstr>
      <vt:lpstr>accumulated_assets</vt:lpstr>
      <vt:lpstr>contribution</vt:lpstr>
      <vt:lpstr>income</vt:lpstr>
      <vt:lpstr>interest_rate</vt:lpstr>
      <vt:lpstr>investment_suggestion</vt:lpstr>
      <vt:lpstr>monthly_rate</vt:lpstr>
      <vt:lpstr>quantity_of_years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Silva</dc:creator>
  <cp:lastModifiedBy>Lívia Silva</cp:lastModifiedBy>
  <dcterms:created xsi:type="dcterms:W3CDTF">2025-05-30T19:22:05Z</dcterms:created>
  <dcterms:modified xsi:type="dcterms:W3CDTF">2025-05-31T00:55:15Z</dcterms:modified>
</cp:coreProperties>
</file>