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ívia Magalhães\Desktop\DIO - Excel com IA\"/>
    </mc:Choice>
  </mc:AlternateContent>
  <xr:revisionPtr revIDLastSave="0" documentId="13_ncr:1_{8C3F710D-1773-4703-8859-A3663D95B179}" xr6:coauthVersionLast="47" xr6:coauthVersionMax="47" xr10:uidLastSave="{00000000-0000-0000-0000-000000000000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4" i="1"/>
  <c r="D17" i="1" s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 l="1"/>
  <c r="D20" i="1"/>
  <c r="D21" i="1" s="1"/>
  <c r="C24" i="1"/>
  <c r="D24" i="1" s="1"/>
  <c r="C25" i="1"/>
  <c r="D25" i="1" s="1"/>
  <c r="C28" i="1"/>
  <c r="D28" i="1" s="1"/>
  <c r="C26" i="1"/>
  <c r="D26" i="1" s="1"/>
  <c r="C27" i="1"/>
  <c r="D27" i="1" s="1"/>
  <c r="D36" i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<sst xmlns="http://schemas.openxmlformats.org/spreadsheetml/2006/main" count="71" uniqueCount="34">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</sst>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0"/>
      <name val="Cambria"/>
      <family val="1"/>
    </font>
    <font>
      <b/>
      <sz val="12"/>
      <color theme="0"/>
      <name val="Cambria"/>
      <family val="1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7C108"/>
        <bgColor indexed="64"/>
      </patternFill>
    </fill>
    <fill>
      <patternFill patternType="solid">
        <fgColor rgb="FF182D88"/>
        <bgColor indexed="64"/>
      </patternFill>
    </fill>
    <fill>
      <patternFill patternType="solid">
        <fgColor rgb="FF778DFC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3"/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5" fillId="4" borderId="14" xfId="0" applyFont="1" applyFill="1" applyBorder="1" applyAlignment="1">
      <alignment horizontal="left" indent="3"/>
    </xf>
    <xf numFmtId="0" fontId="5" fillId="4" borderId="15" xfId="0" applyFont="1" applyFill="1" applyBorder="1" applyAlignment="1">
      <alignment horizontal="left" indent="3"/>
    </xf>
    <xf numFmtId="164" fontId="0" fillId="0" borderId="16" xfId="1" applyNumberFormat="1" applyFont="1" applyBorder="1" applyAlignment="1">
      <alignment horizontal="center"/>
    </xf>
    <xf numFmtId="0" fontId="5" fillId="4" borderId="17" xfId="0" applyFont="1" applyFill="1" applyBorder="1" applyAlignment="1">
      <alignment horizontal="left" indent="3"/>
    </xf>
    <xf numFmtId="0" fontId="5" fillId="4" borderId="18" xfId="0" applyFont="1" applyFill="1" applyBorder="1" applyAlignment="1">
      <alignment horizontal="left" indent="3"/>
    </xf>
    <xf numFmtId="10" fontId="0" fillId="0" borderId="19" xfId="0" applyNumberFormat="1" applyFont="1" applyBorder="1" applyAlignment="1">
      <alignment horizontal="center"/>
    </xf>
    <xf numFmtId="0" fontId="5" fillId="4" borderId="20" xfId="0" applyFont="1" applyFill="1" applyBorder="1" applyAlignment="1">
      <alignment horizontal="left" indent="3"/>
    </xf>
    <xf numFmtId="0" fontId="5" fillId="4" borderId="21" xfId="0" applyFont="1" applyFill="1" applyBorder="1" applyAlignment="1">
      <alignment horizontal="left" indent="3"/>
    </xf>
    <xf numFmtId="164" fontId="0" fillId="4" borderId="22" xfId="0" applyNumberFormat="1" applyFont="1" applyFill="1" applyBorder="1" applyAlignment="1">
      <alignment horizontal="center"/>
    </xf>
    <xf numFmtId="0" fontId="0" fillId="0" borderId="0" xfId="0" applyFont="1"/>
    <xf numFmtId="164" fontId="3" fillId="0" borderId="16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0" fontId="3" fillId="0" borderId="19" xfId="0" applyNumberFormat="1" applyFont="1" applyBorder="1" applyAlignment="1">
      <alignment horizontal="center"/>
    </xf>
    <xf numFmtId="0" fontId="6" fillId="3" borderId="17" xfId="0" applyFont="1" applyFill="1" applyBorder="1" applyAlignment="1">
      <alignment horizontal="left" indent="3"/>
    </xf>
    <xf numFmtId="0" fontId="6" fillId="3" borderId="18" xfId="0" applyFont="1" applyFill="1" applyBorder="1" applyAlignment="1">
      <alignment horizontal="left" indent="3"/>
    </xf>
    <xf numFmtId="8" fontId="3" fillId="3" borderId="19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left" indent="3"/>
    </xf>
    <xf numFmtId="0" fontId="6" fillId="3" borderId="21" xfId="0" applyFont="1" applyFill="1" applyBorder="1" applyAlignment="1">
      <alignment horizontal="left" indent="3"/>
    </xf>
    <xf numFmtId="8" fontId="3" fillId="3" borderId="22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left" indent="3"/>
    </xf>
    <xf numFmtId="164" fontId="0" fillId="3" borderId="6" xfId="0" applyNumberFormat="1" applyFont="1" applyFill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left" indent="3"/>
    </xf>
    <xf numFmtId="164" fontId="0" fillId="3" borderId="9" xfId="0" applyNumberFormat="1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left" indent="3"/>
    </xf>
    <xf numFmtId="164" fontId="0" fillId="3" borderId="12" xfId="0" applyNumberFormat="1" applyFont="1" applyFill="1" applyBorder="1" applyAlignment="1">
      <alignment horizontal="center"/>
    </xf>
    <xf numFmtId="164" fontId="0" fillId="3" borderId="1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2" fillId="10" borderId="0" xfId="3" applyFont="1" applyFill="1"/>
    <xf numFmtId="0" fontId="9" fillId="10" borderId="0" xfId="3" applyFont="1" applyFill="1"/>
    <xf numFmtId="0" fontId="9" fillId="10" borderId="0" xfId="3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778DFC"/>
      <color rgb="FF182D88"/>
      <color rgb="FFF7C108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0A-430E-9363-C429EBDA6C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0A-430E-9363-C429EBDA6C1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0A-430E-9363-C429EBDA6C1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0A-430E-9363-C429EBDA6C1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0A-430E-9363-C429EBDA6C1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70A-430E-9363-C429EBDA6C1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321A307-56A9-4B3B-8A82-18A13CC37A40}" type="VALUE">
                      <a:rPr lang="en-US">
                        <a:solidFill>
                          <a:schemeClr val="bg2">
                            <a:lumMod val="90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0A-430E-9363-C429EBDA6C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FE9A29-39EA-4C23-9980-1EB34FFE5D42}" type="VALUE">
                      <a:rPr lang="en-US">
                        <a:solidFill>
                          <a:schemeClr val="bg2">
                            <a:lumMod val="90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0A-430E-9363-C429EBDA6C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DE2B4C-7A72-498F-9EB9-DA12646A7715}" type="VALUE">
                      <a:rPr lang="en-US">
                        <a:solidFill>
                          <a:schemeClr val="bg2">
                            <a:lumMod val="90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70A-430E-9363-C429EBDA6C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52E326-8CC9-45C5-84D6-DF93410C5E4C}" type="VALUE">
                      <a:rPr lang="en-US">
                        <a:solidFill>
                          <a:schemeClr val="bg2">
                            <a:lumMod val="90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70A-430E-9363-C429EBDA6C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E54990-A59C-4832-BBCC-DA6E86C75F65}" type="VALUE">
                      <a:rPr lang="en-US">
                        <a:solidFill>
                          <a:schemeClr val="bg2">
                            <a:lumMod val="90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70A-430E-9363-C429EBDA6C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5FDE80-7802-4FF6-A4A1-64255DD5E01C}" type="VALUE">
                      <a:rPr lang="en-US">
                        <a:solidFill>
                          <a:schemeClr val="bg2">
                            <a:lumMod val="90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70A-430E-9363-C429EBDA6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34636</xdr:colOff>
      <xdr:row>42</xdr:row>
      <xdr:rowOff>97971</xdr:rowOff>
    </xdr:from>
    <xdr:to>
      <xdr:col>3</xdr:col>
      <xdr:colOff>1018309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290945</xdr:colOff>
      <xdr:row>0</xdr:row>
      <xdr:rowOff>166254</xdr:rowOff>
    </xdr:from>
    <xdr:to>
      <xdr:col>4</xdr:col>
      <xdr:colOff>110415</xdr:colOff>
      <xdr:row>8</xdr:row>
      <xdr:rowOff>152399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1316533-93D0-1E6B-3C35-63467CB35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945" y="166254"/>
          <a:ext cx="5631452" cy="1427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2"/>
  <sheetViews>
    <sheetView showGridLines="0" showRowColHeaders="0" tabSelected="1" zoomScale="60" zoomScaleNormal="60" workbookViewId="0">
      <selection activeCell="G1" sqref="G1:G1048576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6" width="3.5546875" customWidth="1"/>
    <col min="9" max="16384" width="8.77734375" hidden="1"/>
  </cols>
  <sheetData>
    <row r="10" spans="2:4" ht="15" thickBot="1" x14ac:dyDescent="0.35"/>
    <row r="11" spans="2:4" ht="20.399999999999999" x14ac:dyDescent="0.3">
      <c r="B11" s="51" t="s">
        <v>15</v>
      </c>
      <c r="C11" s="52"/>
      <c r="D11" s="53"/>
    </row>
    <row r="12" spans="2:4" ht="15.6" x14ac:dyDescent="0.3">
      <c r="B12" s="20" t="s">
        <v>14</v>
      </c>
      <c r="C12" s="21"/>
      <c r="D12" s="22">
        <v>1500</v>
      </c>
    </row>
    <row r="13" spans="2:4" ht="15.6" x14ac:dyDescent="0.3">
      <c r="B13" s="23" t="s">
        <v>13</v>
      </c>
      <c r="C13" s="24"/>
      <c r="D13" s="25">
        <v>1.0789999999999999E-2</v>
      </c>
    </row>
    <row r="14" spans="2:4" ht="16.2" thickBot="1" x14ac:dyDescent="0.35">
      <c r="B14" s="26" t="s">
        <v>33</v>
      </c>
      <c r="C14" s="27"/>
      <c r="D14" s="28">
        <f>D12*30%</f>
        <v>450</v>
      </c>
    </row>
    <row r="15" spans="2:4" ht="15" thickBot="1" x14ac:dyDescent="0.35">
      <c r="B15" s="29"/>
      <c r="C15" s="29"/>
      <c r="D15" s="29"/>
    </row>
    <row r="16" spans="2:4" ht="28.5" customHeight="1" x14ac:dyDescent="0.3">
      <c r="B16" s="54" t="s">
        <v>5</v>
      </c>
      <c r="C16" s="55"/>
      <c r="D16" s="56"/>
    </row>
    <row r="17" spans="1:6" ht="15.6" x14ac:dyDescent="0.3">
      <c r="B17" s="20" t="s">
        <v>0</v>
      </c>
      <c r="C17" s="21"/>
      <c r="D17" s="30">
        <f>sugestao_investimento</f>
        <v>450</v>
      </c>
    </row>
    <row r="18" spans="1:6" ht="15.6" x14ac:dyDescent="0.3">
      <c r="B18" s="23" t="s">
        <v>1</v>
      </c>
      <c r="C18" s="24"/>
      <c r="D18" s="31">
        <v>10</v>
      </c>
    </row>
    <row r="19" spans="1:6" ht="15.6" x14ac:dyDescent="0.3">
      <c r="B19" s="23" t="s">
        <v>2</v>
      </c>
      <c r="C19" s="24"/>
      <c r="D19" s="32">
        <f>rendimento_carteira</f>
        <v>1.0789999999999999E-2</v>
      </c>
    </row>
    <row r="20" spans="1:6" ht="15.6" x14ac:dyDescent="0.3">
      <c r="B20" s="33" t="s">
        <v>3</v>
      </c>
      <c r="C20" s="34"/>
      <c r="D20" s="35">
        <f>FV(taxa_mensal,qtd_anos*12,aporte*-1)</f>
        <v>109477.89563857749</v>
      </c>
    </row>
    <row r="21" spans="1:6" ht="16.2" thickBot="1" x14ac:dyDescent="0.35">
      <c r="B21" s="36" t="s">
        <v>4</v>
      </c>
      <c r="C21" s="37"/>
      <c r="D21" s="38">
        <f>patrimonio*rendimento_carteira</f>
        <v>1181.2664939402512</v>
      </c>
      <c r="F21" s="3"/>
    </row>
    <row r="22" spans="1:6" ht="15" thickBot="1" x14ac:dyDescent="0.35">
      <c r="B22" s="29"/>
      <c r="C22" s="29"/>
      <c r="D22" s="29"/>
    </row>
    <row r="23" spans="1:6" ht="20.399999999999999" x14ac:dyDescent="0.3">
      <c r="B23" s="54" t="s">
        <v>11</v>
      </c>
      <c r="C23" s="55"/>
      <c r="D23" s="57" t="s">
        <v>12</v>
      </c>
    </row>
    <row r="24" spans="1:6" ht="15.6" x14ac:dyDescent="0.3">
      <c r="A24" s="1">
        <v>2</v>
      </c>
      <c r="B24" s="39" t="s">
        <v>6</v>
      </c>
      <c r="C24" s="40">
        <f>FV($D$19,$A24*12,$D$17*-1)</f>
        <v>12252.432283940348</v>
      </c>
      <c r="D24" s="41">
        <f>C24*rendimento_carteira</f>
        <v>132.20374434371635</v>
      </c>
    </row>
    <row r="25" spans="1:6" ht="15.6" x14ac:dyDescent="0.3">
      <c r="A25" s="1">
        <v>5</v>
      </c>
      <c r="B25" s="42" t="s">
        <v>7</v>
      </c>
      <c r="C25" s="43">
        <f>FV($D$19,$A25*12,$D$17*-1)</f>
        <v>37699.61129931944</v>
      </c>
      <c r="D25" s="44">
        <f>C25*rendimento_carteira</f>
        <v>406.77880591965675</v>
      </c>
    </row>
    <row r="26" spans="1:6" ht="15.6" x14ac:dyDescent="0.3">
      <c r="A26" s="1">
        <v>10</v>
      </c>
      <c r="B26" s="42" t="s">
        <v>8</v>
      </c>
      <c r="C26" s="43">
        <f>FV($D$19,$A26*12,$D$17*-1)</f>
        <v>109477.89563857749</v>
      </c>
      <c r="D26" s="44">
        <f>C26*rendimento_carteira</f>
        <v>1181.2664939402512</v>
      </c>
    </row>
    <row r="27" spans="1:6" ht="15.6" x14ac:dyDescent="0.3">
      <c r="A27" s="1">
        <v>20</v>
      </c>
      <c r="B27" s="42" t="s">
        <v>9</v>
      </c>
      <c r="C27" s="43">
        <f>FV($D$19,$A27*12,$D$17*-1)</f>
        <v>506339.28004368627</v>
      </c>
      <c r="D27" s="44">
        <f>C27*rendimento_carteira</f>
        <v>5463.4008316713744</v>
      </c>
    </row>
    <row r="28" spans="1:6" ht="16.2" thickBot="1" x14ac:dyDescent="0.35">
      <c r="A28" s="1">
        <v>30</v>
      </c>
      <c r="B28" s="45" t="s">
        <v>10</v>
      </c>
      <c r="C28" s="46">
        <f>FV($D$19,$A28*12,$D$17*-1)</f>
        <v>1944976.3447521215</v>
      </c>
      <c r="D28" s="47">
        <f>C28*rendimento_carteira</f>
        <v>20986.294759875389</v>
      </c>
    </row>
    <row r="29" spans="1:6" x14ac:dyDescent="0.3">
      <c r="B29" s="29"/>
      <c r="C29" s="29"/>
      <c r="D29" s="29"/>
    </row>
    <row r="30" spans="1:6" x14ac:dyDescent="0.3">
      <c r="B30" s="29"/>
      <c r="C30" s="29"/>
      <c r="D30" s="29"/>
    </row>
    <row r="31" spans="1:6" x14ac:dyDescent="0.3">
      <c r="B31" s="29"/>
      <c r="C31" s="29"/>
      <c r="D31" s="29"/>
    </row>
    <row r="32" spans="1:6" x14ac:dyDescent="0.3">
      <c r="B32" s="59" t="s">
        <v>20</v>
      </c>
      <c r="C32" s="60" t="s">
        <v>18</v>
      </c>
      <c r="D32" s="58"/>
    </row>
    <row r="33" spans="2:4" x14ac:dyDescent="0.3">
      <c r="B33" s="6" t="s">
        <v>19</v>
      </c>
      <c r="C33" s="7">
        <f>aporte</f>
        <v>450</v>
      </c>
      <c r="D33" s="6"/>
    </row>
    <row r="34" spans="2:4" x14ac:dyDescent="0.3">
      <c r="B34" s="29"/>
      <c r="C34" s="29"/>
      <c r="D34" s="29"/>
    </row>
    <row r="35" spans="2:4" x14ac:dyDescent="0.3">
      <c r="B35" s="8" t="s">
        <v>21</v>
      </c>
      <c r="C35" s="8" t="s">
        <v>22</v>
      </c>
      <c r="D35" s="8" t="s">
        <v>23</v>
      </c>
    </row>
    <row r="36" spans="2:4" x14ac:dyDescent="0.3">
      <c r="B36" s="48" t="s">
        <v>24</v>
      </c>
      <c r="C36" s="49">
        <f>VLOOKUP($C$32&amp;"-"&amp;B36,Planilha2!$A:$D,4,FALSE)</f>
        <v>0.5</v>
      </c>
      <c r="D36" s="50">
        <f>C36*$C$33</f>
        <v>225</v>
      </c>
    </row>
    <row r="37" spans="2:4" x14ac:dyDescent="0.3">
      <c r="B37" s="48" t="s">
        <v>25</v>
      </c>
      <c r="C37" s="49">
        <f>VLOOKUP($C$32&amp;"-"&amp;B37,Planilha2!$A:$D,4,FALSE)</f>
        <v>0.1</v>
      </c>
      <c r="D37" s="50">
        <f t="shared" ref="D37:D41" si="0">C37*$C$33</f>
        <v>45</v>
      </c>
    </row>
    <row r="38" spans="2:4" x14ac:dyDescent="0.3">
      <c r="B38" s="48" t="s">
        <v>26</v>
      </c>
      <c r="C38" s="49">
        <f>VLOOKUP($C$32&amp;"-"&amp;B38,Planilha2!$A:$D,4,FALSE)</f>
        <v>0.05</v>
      </c>
      <c r="D38" s="50">
        <f t="shared" si="0"/>
        <v>22.5</v>
      </c>
    </row>
    <row r="39" spans="2:4" x14ac:dyDescent="0.3">
      <c r="B39" s="48" t="s">
        <v>27</v>
      </c>
      <c r="C39" s="49">
        <f>VLOOKUP($C$32&amp;"-"&amp;B39,Planilha2!$A:$D,4,FALSE)</f>
        <v>0.05</v>
      </c>
      <c r="D39" s="50">
        <f t="shared" si="0"/>
        <v>22.5</v>
      </c>
    </row>
    <row r="40" spans="2:4" x14ac:dyDescent="0.3">
      <c r="B40" s="48" t="s">
        <v>28</v>
      </c>
      <c r="C40" s="49">
        <f>VLOOKUP($C$32&amp;"-"&amp;B40,Planilha2!$A:$D,4,FALSE)</f>
        <v>0.2</v>
      </c>
      <c r="D40" s="50">
        <f t="shared" si="0"/>
        <v>90</v>
      </c>
    </row>
    <row r="41" spans="2:4" x14ac:dyDescent="0.3">
      <c r="B41" s="48" t="s">
        <v>29</v>
      </c>
      <c r="C41" s="49">
        <f>VLOOKUP($C$32&amp;"-"&amp;B41,Planilha2!$A:$D,4,FALSE)</f>
        <v>0.1</v>
      </c>
      <c r="D41" s="50">
        <f t="shared" si="0"/>
        <v>45</v>
      </c>
    </row>
    <row r="42" spans="2:4" x14ac:dyDescent="0.3">
      <c r="B42" s="9"/>
      <c r="C42" s="9"/>
      <c r="D42" s="10">
        <f>SUM(D36:D41)</f>
        <v>450</v>
      </c>
    </row>
  </sheetData>
  <mergeCells count="11">
    <mergeCell ref="B11:D11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G20" sqref="G20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18" t="s">
        <v>31</v>
      </c>
      <c r="B2" s="18" t="s">
        <v>20</v>
      </c>
      <c r="C2" s="19" t="s">
        <v>21</v>
      </c>
      <c r="D2" s="19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5" t="s">
        <v>32</v>
      </c>
      <c r="H4" s="17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11" t="str">
        <f t="shared" si="0"/>
        <v>Conservador-HOTELARIAS</v>
      </c>
      <c r="B8" s="11" t="s">
        <v>16</v>
      </c>
      <c r="C8" s="12" t="s">
        <v>29</v>
      </c>
      <c r="D8" s="13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14" t="str">
        <f t="shared" si="0"/>
        <v>Moderado-TIJOLO</v>
      </c>
      <c r="B10" s="14" t="s">
        <v>17</v>
      </c>
      <c r="C10" s="15" t="s">
        <v>25</v>
      </c>
      <c r="D10" s="16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11" t="str">
        <f t="shared" si="0"/>
        <v>Moderado-HOTELARIAS</v>
      </c>
      <c r="B14" s="11" t="s">
        <v>17</v>
      </c>
      <c r="C14" s="12" t="s">
        <v>29</v>
      </c>
      <c r="D14" s="13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Lívia Magalhães</cp:lastModifiedBy>
  <dcterms:created xsi:type="dcterms:W3CDTF">2025-04-16T18:38:03Z</dcterms:created>
  <dcterms:modified xsi:type="dcterms:W3CDTF">2025-05-24T20:28:48Z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