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livia/"/>
    </mc:Choice>
  </mc:AlternateContent>
  <xr:revisionPtr revIDLastSave="181" documentId="11_B2CD3B23B734BEB69962A3A2F81BCE609405F408" xr6:coauthVersionLast="47" xr6:coauthVersionMax="47" xr10:uidLastSave="{67B73E90-B330-4CFA-B1DB-42FF8BA97E1E}"/>
  <bookViews>
    <workbookView xWindow="-120" yWindow="-120" windowWidth="20730" windowHeight="11160" tabRatio="500" xr2:uid="{00000000-000D-0000-FFFF-FFFF00000000}"/>
  </bookViews>
  <sheets>
    <sheet name="Dati_OPTN" sheetId="1" r:id="rId1"/>
    <sheet name="Arrivi" sheetId="2" r:id="rId2"/>
    <sheet name="Uscite" sheetId="3" r:id="rId3"/>
    <sheet name="Centri - Identical" sheetId="4" r:id="rId4"/>
    <sheet name="Note" sheetId="7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6" i="2"/>
  <c r="F11" i="2"/>
  <c r="F19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E20" i="2"/>
  <c r="F20" i="2" s="1"/>
  <c r="E21" i="2"/>
  <c r="F21" i="2" s="1"/>
  <c r="E22" i="2"/>
  <c r="F22" i="2" s="1"/>
  <c r="E3" i="2"/>
  <c r="F3" i="2" s="1"/>
  <c r="D7" i="2"/>
  <c r="D8" i="2"/>
  <c r="D15" i="2"/>
  <c r="D16" i="2"/>
  <c r="C4" i="2"/>
  <c r="D4" i="2" s="1"/>
  <c r="C5" i="2"/>
  <c r="D5" i="2" s="1"/>
  <c r="C6" i="2"/>
  <c r="D6" i="2" s="1"/>
  <c r="C7" i="2"/>
  <c r="C8" i="2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C16" i="2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3" i="2"/>
  <c r="F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H31" i="4"/>
  <c r="F31" i="4"/>
  <c r="F30" i="4"/>
  <c r="F29" i="4"/>
  <c r="F28" i="4"/>
  <c r="H27" i="4"/>
  <c r="F27" i="4"/>
  <c r="F26" i="4"/>
  <c r="F25" i="4"/>
  <c r="F24" i="4"/>
  <c r="H23" i="4"/>
  <c r="F23" i="4"/>
  <c r="F22" i="4"/>
  <c r="F21" i="4"/>
  <c r="H20" i="4"/>
  <c r="F20" i="4"/>
  <c r="C69" i="3"/>
  <c r="D69" i="3" s="1"/>
  <c r="C31" i="4" s="1"/>
  <c r="C68" i="3"/>
  <c r="D68" i="3" s="1"/>
  <c r="C30" i="4" s="1"/>
  <c r="C67" i="3"/>
  <c r="C66" i="3"/>
  <c r="D66" i="3" s="1"/>
  <c r="C65" i="3"/>
  <c r="C64" i="3"/>
  <c r="C63" i="3"/>
  <c r="C62" i="3"/>
  <c r="D62" i="3" s="1"/>
  <c r="C61" i="3"/>
  <c r="C60" i="3"/>
  <c r="C59" i="3"/>
  <c r="C58" i="3"/>
  <c r="D58" i="3" s="1"/>
  <c r="C57" i="3"/>
  <c r="C56" i="3"/>
  <c r="C55" i="3"/>
  <c r="C54" i="3"/>
  <c r="D54" i="3" s="1"/>
  <c r="C53" i="3"/>
  <c r="D53" i="3" s="1"/>
  <c r="C52" i="3"/>
  <c r="C51" i="3"/>
  <c r="F51" i="3" s="1"/>
  <c r="C50" i="3"/>
  <c r="G50" i="3" s="1"/>
  <c r="C22" i="3"/>
  <c r="C21" i="3"/>
  <c r="D21" i="3" s="1"/>
  <c r="C43" i="3"/>
  <c r="D43" i="3" s="1"/>
  <c r="C20" i="3"/>
  <c r="C19" i="3"/>
  <c r="D19" i="3" s="1"/>
  <c r="C18" i="3"/>
  <c r="C17" i="3"/>
  <c r="D17" i="3" s="1"/>
  <c r="C16" i="3"/>
  <c r="C15" i="3"/>
  <c r="D15" i="3" s="1"/>
  <c r="C37" i="3"/>
  <c r="D37" i="3" s="1"/>
  <c r="C14" i="3"/>
  <c r="C13" i="3"/>
  <c r="C12" i="3"/>
  <c r="C11" i="3"/>
  <c r="C10" i="3"/>
  <c r="C9" i="3"/>
  <c r="C8" i="3"/>
  <c r="C7" i="3"/>
  <c r="C29" i="3"/>
  <c r="D29" i="3" s="1"/>
  <c r="C6" i="3"/>
  <c r="C5" i="3"/>
  <c r="D5" i="3" s="1"/>
  <c r="C4" i="3"/>
  <c r="C3" i="3"/>
  <c r="E3" i="3" s="1"/>
  <c r="F26" i="2"/>
  <c r="D26" i="2"/>
  <c r="D3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AA68" i="1"/>
  <c r="Z68" i="1"/>
  <c r="Y68" i="1"/>
  <c r="X68" i="1"/>
  <c r="W68" i="1"/>
  <c r="V68" i="1"/>
  <c r="U68" i="1"/>
  <c r="T68" i="1"/>
  <c r="S68" i="1"/>
  <c r="R68" i="1"/>
  <c r="Q68" i="1"/>
  <c r="C45" i="3" s="1"/>
  <c r="D45" i="3" s="1"/>
  <c r="AA67" i="1"/>
  <c r="Z67" i="1"/>
  <c r="Y67" i="1"/>
  <c r="X67" i="1"/>
  <c r="W67" i="1"/>
  <c r="V67" i="1"/>
  <c r="U67" i="1"/>
  <c r="T67" i="1"/>
  <c r="S67" i="1"/>
  <c r="R67" i="1"/>
  <c r="Q67" i="1"/>
  <c r="AA66" i="1"/>
  <c r="Z66" i="1"/>
  <c r="Y66" i="1"/>
  <c r="X66" i="1"/>
  <c r="W66" i="1"/>
  <c r="V66" i="1"/>
  <c r="U66" i="1"/>
  <c r="T66" i="1"/>
  <c r="S66" i="1"/>
  <c r="R66" i="1"/>
  <c r="Q66" i="1"/>
  <c r="AA65" i="1"/>
  <c r="Z65" i="1"/>
  <c r="Y65" i="1"/>
  <c r="X65" i="1"/>
  <c r="W65" i="1"/>
  <c r="V65" i="1"/>
  <c r="U65" i="1"/>
  <c r="T65" i="1"/>
  <c r="S65" i="1"/>
  <c r="R65" i="1"/>
  <c r="Q65" i="1"/>
  <c r="C42" i="3" s="1"/>
  <c r="D42" i="3" s="1"/>
  <c r="AA64" i="1"/>
  <c r="Z64" i="1"/>
  <c r="Y64" i="1"/>
  <c r="X64" i="1"/>
  <c r="W64" i="1"/>
  <c r="V64" i="1"/>
  <c r="U64" i="1"/>
  <c r="T64" i="1"/>
  <c r="S64" i="1"/>
  <c r="R64" i="1"/>
  <c r="Q64" i="1"/>
  <c r="C41" i="3" s="1"/>
  <c r="D41" i="3" s="1"/>
  <c r="AA63" i="1"/>
  <c r="Z63" i="1"/>
  <c r="Y63" i="1"/>
  <c r="X63" i="1"/>
  <c r="W63" i="1"/>
  <c r="V63" i="1"/>
  <c r="U63" i="1"/>
  <c r="T63" i="1"/>
  <c r="S63" i="1"/>
  <c r="R63" i="1"/>
  <c r="Q63" i="1"/>
  <c r="AA62" i="1"/>
  <c r="Z62" i="1"/>
  <c r="Y62" i="1"/>
  <c r="X62" i="1"/>
  <c r="W62" i="1"/>
  <c r="V62" i="1"/>
  <c r="U62" i="1"/>
  <c r="T62" i="1"/>
  <c r="S62" i="1"/>
  <c r="R62" i="1"/>
  <c r="C39" i="3" s="1"/>
  <c r="D39" i="3" s="1"/>
  <c r="Q62" i="1"/>
  <c r="AA61" i="1"/>
  <c r="Z61" i="1"/>
  <c r="Y61" i="1"/>
  <c r="X61" i="1"/>
  <c r="W61" i="1"/>
  <c r="V61" i="1"/>
  <c r="U61" i="1"/>
  <c r="T61" i="1"/>
  <c r="S61" i="1"/>
  <c r="R61" i="1"/>
  <c r="Q61" i="1"/>
  <c r="C38" i="3" s="1"/>
  <c r="D38" i="3" s="1"/>
  <c r="AA60" i="1"/>
  <c r="Z60" i="1"/>
  <c r="Y60" i="1"/>
  <c r="X60" i="1"/>
  <c r="W60" i="1"/>
  <c r="V60" i="1"/>
  <c r="U60" i="1"/>
  <c r="T60" i="1"/>
  <c r="S60" i="1"/>
  <c r="R60" i="1"/>
  <c r="Q60" i="1"/>
  <c r="AA59" i="1"/>
  <c r="Z59" i="1"/>
  <c r="Y59" i="1"/>
  <c r="X59" i="1"/>
  <c r="W59" i="1"/>
  <c r="V59" i="1"/>
  <c r="U59" i="1"/>
  <c r="T59" i="1"/>
  <c r="S59" i="1"/>
  <c r="R59" i="1"/>
  <c r="Q59" i="1"/>
  <c r="AA58" i="1"/>
  <c r="Z58" i="1"/>
  <c r="Y58" i="1"/>
  <c r="X58" i="1"/>
  <c r="W58" i="1"/>
  <c r="V58" i="1"/>
  <c r="U58" i="1"/>
  <c r="T58" i="1"/>
  <c r="S58" i="1"/>
  <c r="R58" i="1"/>
  <c r="C35" i="3" s="1"/>
  <c r="D35" i="3" s="1"/>
  <c r="Q58" i="1"/>
  <c r="AA57" i="1"/>
  <c r="Z57" i="1"/>
  <c r="Y57" i="1"/>
  <c r="X57" i="1"/>
  <c r="W57" i="1"/>
  <c r="V57" i="1"/>
  <c r="U57" i="1"/>
  <c r="T57" i="1"/>
  <c r="S57" i="1"/>
  <c r="R57" i="1"/>
  <c r="Q57" i="1"/>
  <c r="C34" i="3" s="1"/>
  <c r="D34" i="3" s="1"/>
  <c r="AA56" i="1"/>
  <c r="Z56" i="1"/>
  <c r="Y56" i="1"/>
  <c r="X56" i="1"/>
  <c r="W56" i="1"/>
  <c r="V56" i="1"/>
  <c r="U56" i="1"/>
  <c r="T56" i="1"/>
  <c r="S56" i="1"/>
  <c r="R56" i="1"/>
  <c r="Q56" i="1"/>
  <c r="C33" i="3" s="1"/>
  <c r="D33" i="3" s="1"/>
  <c r="AA55" i="1"/>
  <c r="Z55" i="1"/>
  <c r="Y55" i="1"/>
  <c r="X55" i="1"/>
  <c r="W55" i="1"/>
  <c r="V55" i="1"/>
  <c r="U55" i="1"/>
  <c r="T55" i="1"/>
  <c r="S55" i="1"/>
  <c r="R55" i="1"/>
  <c r="Q55" i="1"/>
  <c r="AA54" i="1"/>
  <c r="Z54" i="1"/>
  <c r="Y54" i="1"/>
  <c r="X54" i="1"/>
  <c r="W54" i="1"/>
  <c r="V54" i="1"/>
  <c r="U54" i="1"/>
  <c r="T54" i="1"/>
  <c r="S54" i="1"/>
  <c r="R54" i="1"/>
  <c r="C31" i="3" s="1"/>
  <c r="D31" i="3" s="1"/>
  <c r="Q54" i="1"/>
  <c r="AA53" i="1"/>
  <c r="Z53" i="1"/>
  <c r="Y53" i="1"/>
  <c r="X53" i="1"/>
  <c r="W53" i="1"/>
  <c r="V53" i="1"/>
  <c r="U53" i="1"/>
  <c r="T53" i="1"/>
  <c r="S53" i="1"/>
  <c r="R53" i="1"/>
  <c r="Q53" i="1"/>
  <c r="C30" i="3" s="1"/>
  <c r="D30" i="3" s="1"/>
  <c r="AA52" i="1"/>
  <c r="Z52" i="1"/>
  <c r="Y52" i="1"/>
  <c r="X52" i="1"/>
  <c r="W52" i="1"/>
  <c r="V52" i="1"/>
  <c r="U52" i="1"/>
  <c r="T52" i="1"/>
  <c r="S52" i="1"/>
  <c r="R52" i="1"/>
  <c r="Q52" i="1"/>
  <c r="AA51" i="1"/>
  <c r="Z51" i="1"/>
  <c r="Y51" i="1"/>
  <c r="X51" i="1"/>
  <c r="W51" i="1"/>
  <c r="V51" i="1"/>
  <c r="U51" i="1"/>
  <c r="T51" i="1"/>
  <c r="S51" i="1"/>
  <c r="R51" i="1"/>
  <c r="Q51" i="1"/>
  <c r="AA50" i="1"/>
  <c r="Z50" i="1"/>
  <c r="Y50" i="1"/>
  <c r="X50" i="1"/>
  <c r="W50" i="1"/>
  <c r="V50" i="1"/>
  <c r="U50" i="1"/>
  <c r="T50" i="1"/>
  <c r="S50" i="1"/>
  <c r="R50" i="1"/>
  <c r="C27" i="3" s="1"/>
  <c r="D27" i="3" s="1"/>
  <c r="Q50" i="1"/>
  <c r="AA49" i="1"/>
  <c r="Z49" i="1"/>
  <c r="Y49" i="1"/>
  <c r="X49" i="1"/>
  <c r="W49" i="1"/>
  <c r="V49" i="1"/>
  <c r="U49" i="1"/>
  <c r="T49" i="1"/>
  <c r="S49" i="1"/>
  <c r="R49" i="1"/>
  <c r="Q49" i="1"/>
  <c r="C26" i="3" s="1"/>
  <c r="G55" i="3" l="1"/>
  <c r="G58" i="3"/>
  <c r="E54" i="3"/>
  <c r="E51" i="3"/>
  <c r="E66" i="3"/>
  <c r="D50" i="3"/>
  <c r="F62" i="3"/>
  <c r="F53" i="3"/>
  <c r="G62" i="3"/>
  <c r="F58" i="3"/>
  <c r="E50" i="3"/>
  <c r="E58" i="3"/>
  <c r="F66" i="3"/>
  <c r="G53" i="3"/>
  <c r="G66" i="3"/>
  <c r="E69" i="3"/>
  <c r="F50" i="3"/>
  <c r="F54" i="3"/>
  <c r="E62" i="3"/>
  <c r="F69" i="3"/>
  <c r="G54" i="3"/>
  <c r="G69" i="3"/>
  <c r="E17" i="3"/>
  <c r="E20" i="3"/>
  <c r="E21" i="3"/>
  <c r="D65" i="3"/>
  <c r="C28" i="4" s="1"/>
  <c r="G28" i="4" s="1"/>
  <c r="G65" i="3"/>
  <c r="F65" i="3"/>
  <c r="D3" i="3"/>
  <c r="E9" i="3"/>
  <c r="D9" i="3"/>
  <c r="E13" i="3"/>
  <c r="D13" i="3"/>
  <c r="E15" i="3"/>
  <c r="D56" i="3"/>
  <c r="C21" i="4" s="1"/>
  <c r="G21" i="4" s="1"/>
  <c r="G56" i="3"/>
  <c r="F56" i="3"/>
  <c r="G59" i="3"/>
  <c r="F59" i="3"/>
  <c r="E59" i="3"/>
  <c r="D59" i="3"/>
  <c r="C23" i="4" s="1"/>
  <c r="G23" i="4" s="1"/>
  <c r="D57" i="3"/>
  <c r="C22" i="4" s="1"/>
  <c r="G22" i="4" s="1"/>
  <c r="E57" i="3"/>
  <c r="G57" i="3"/>
  <c r="D60" i="3"/>
  <c r="C24" i="4" s="1"/>
  <c r="G24" i="4" s="1"/>
  <c r="G60" i="3"/>
  <c r="F60" i="3"/>
  <c r="G63" i="3"/>
  <c r="F63" i="3"/>
  <c r="E63" i="3"/>
  <c r="D63" i="3"/>
  <c r="C26" i="4" s="1"/>
  <c r="G26" i="4" s="1"/>
  <c r="E5" i="3"/>
  <c r="E7" i="3"/>
  <c r="D7" i="3"/>
  <c r="E11" i="3"/>
  <c r="D11" i="3"/>
  <c r="E19" i="3"/>
  <c r="D52" i="3"/>
  <c r="F52" i="3"/>
  <c r="G52" i="3"/>
  <c r="D61" i="3"/>
  <c r="C25" i="4" s="1"/>
  <c r="G25" i="4" s="1"/>
  <c r="G61" i="3"/>
  <c r="F61" i="3"/>
  <c r="D64" i="3"/>
  <c r="C27" i="4" s="1"/>
  <c r="G27" i="4" s="1"/>
  <c r="G64" i="3"/>
  <c r="F64" i="3"/>
  <c r="D67" i="3"/>
  <c r="C29" i="4" s="1"/>
  <c r="G29" i="4" s="1"/>
  <c r="G67" i="3"/>
  <c r="F67" i="3"/>
  <c r="F57" i="3"/>
  <c r="E22" i="3"/>
  <c r="E55" i="3"/>
  <c r="F55" i="3"/>
  <c r="F68" i="3"/>
  <c r="G51" i="3"/>
  <c r="G68" i="3"/>
  <c r="D51" i="3"/>
  <c r="D55" i="3"/>
  <c r="C20" i="4" s="1"/>
  <c r="G20" i="4" s="1"/>
  <c r="E12" i="3"/>
  <c r="D12" i="3"/>
  <c r="G31" i="4"/>
  <c r="I31" i="4"/>
  <c r="H21" i="4"/>
  <c r="D26" i="3"/>
  <c r="E45" i="3"/>
  <c r="E43" i="3"/>
  <c r="E41" i="3"/>
  <c r="E39" i="3"/>
  <c r="E37" i="3"/>
  <c r="E35" i="3"/>
  <c r="E33" i="3"/>
  <c r="E31" i="3"/>
  <c r="E29" i="3"/>
  <c r="E27" i="3"/>
  <c r="E30" i="3"/>
  <c r="E10" i="3"/>
  <c r="D10" i="3"/>
  <c r="E38" i="3"/>
  <c r="E8" i="3"/>
  <c r="D8" i="3"/>
  <c r="E16" i="3"/>
  <c r="D16" i="3"/>
  <c r="E42" i="3"/>
  <c r="H22" i="4"/>
  <c r="H29" i="4"/>
  <c r="E4" i="3"/>
  <c r="D4" i="3"/>
  <c r="E18" i="3"/>
  <c r="D18" i="3"/>
  <c r="C28" i="3"/>
  <c r="D28" i="3" s="1"/>
  <c r="C32" i="3"/>
  <c r="C36" i="3"/>
  <c r="D36" i="3" s="1"/>
  <c r="C40" i="3"/>
  <c r="C44" i="3"/>
  <c r="E26" i="3"/>
  <c r="E6" i="3"/>
  <c r="D6" i="3"/>
  <c r="E34" i="3"/>
  <c r="E14" i="3"/>
  <c r="D14" i="3"/>
  <c r="E65" i="3"/>
  <c r="H24" i="4"/>
  <c r="H26" i="4"/>
  <c r="D20" i="3"/>
  <c r="D22" i="3"/>
  <c r="E53" i="3"/>
  <c r="E61" i="3"/>
  <c r="H28" i="4"/>
  <c r="G30" i="4"/>
  <c r="H30" i="4"/>
  <c r="I30" i="4" s="1"/>
  <c r="E68" i="3"/>
  <c r="E52" i="3"/>
  <c r="E56" i="3"/>
  <c r="E60" i="3"/>
  <c r="E64" i="3"/>
  <c r="E67" i="3"/>
  <c r="H25" i="4"/>
  <c r="F12" i="4" l="1"/>
  <c r="I27" i="4"/>
  <c r="F4" i="4"/>
  <c r="I26" i="4"/>
  <c r="F9" i="4"/>
  <c r="Q12" i="4"/>
  <c r="E28" i="3"/>
  <c r="F6" i="4"/>
  <c r="I25" i="4"/>
  <c r="I22" i="4"/>
  <c r="F15" i="4"/>
  <c r="I20" i="4"/>
  <c r="I21" i="4"/>
  <c r="F7" i="4"/>
  <c r="Q15" i="4"/>
  <c r="Q13" i="4"/>
  <c r="I23" i="4"/>
  <c r="I28" i="4"/>
  <c r="I24" i="4"/>
  <c r="I29" i="4"/>
  <c r="D40" i="3"/>
  <c r="E40" i="3"/>
  <c r="F11" i="4" s="1"/>
  <c r="D32" i="3"/>
  <c r="E32" i="3"/>
  <c r="F5" i="4"/>
  <c r="F13" i="4"/>
  <c r="F10" i="4"/>
  <c r="E36" i="3"/>
  <c r="F8" i="4" s="1"/>
  <c r="D44" i="3"/>
  <c r="E44" i="3"/>
  <c r="F14" i="4" s="1"/>
  <c r="Q7" i="4" l="1"/>
  <c r="Q8" i="4"/>
  <c r="Q11" i="4"/>
  <c r="Q10" i="4"/>
  <c r="Q14" i="4"/>
  <c r="Q9" i="4"/>
  <c r="Q6" i="4"/>
  <c r="Q4" i="4"/>
  <c r="J7" i="4"/>
  <c r="J4" i="4"/>
  <c r="J5" i="4" s="1"/>
  <c r="J6" i="4" s="1"/>
  <c r="K6" i="4" s="1"/>
  <c r="J13" i="4"/>
  <c r="J14" i="4" s="1"/>
  <c r="J15" i="4" s="1"/>
  <c r="K15" i="4" s="1"/>
  <c r="J10" i="4"/>
  <c r="J11" i="4" s="1"/>
  <c r="J12" i="4" s="1"/>
  <c r="K12" i="4" s="1"/>
  <c r="K11" i="4" l="1"/>
  <c r="K10" i="4"/>
  <c r="Q5" i="4"/>
  <c r="K14" i="4"/>
  <c r="K13" i="4"/>
  <c r="K5" i="4"/>
  <c r="K4" i="4"/>
  <c r="J8" i="4"/>
  <c r="K7" i="4"/>
  <c r="L10" i="4" l="1"/>
  <c r="M11" i="4" s="1"/>
  <c r="N11" i="4" s="1"/>
  <c r="P11" i="4" s="1"/>
  <c r="L13" i="4"/>
  <c r="M13" i="4" s="1"/>
  <c r="L4" i="4"/>
  <c r="M4" i="4" s="1"/>
  <c r="J9" i="4"/>
  <c r="K9" i="4" s="1"/>
  <c r="K8" i="4"/>
  <c r="M12" i="4" l="1"/>
  <c r="N12" i="4" s="1"/>
  <c r="P12" i="4" s="1"/>
  <c r="L11" i="4"/>
  <c r="L12" i="4" s="1"/>
  <c r="M10" i="4"/>
  <c r="L14" i="4"/>
  <c r="L15" i="4" s="1"/>
  <c r="M14" i="4"/>
  <c r="O14" i="4" s="1"/>
  <c r="M15" i="4"/>
  <c r="N15" i="4" s="1"/>
  <c r="P15" i="4" s="1"/>
  <c r="O11" i="4"/>
  <c r="L5" i="4"/>
  <c r="L6" i="4" s="1"/>
  <c r="O12" i="4"/>
  <c r="M5" i="4"/>
  <c r="N5" i="4" s="1"/>
  <c r="P5" i="4" s="1"/>
  <c r="M6" i="4"/>
  <c r="N6" i="4" s="1"/>
  <c r="P6" i="4" s="1"/>
  <c r="L7" i="4"/>
  <c r="M7" i="4" s="1"/>
  <c r="N4" i="4"/>
  <c r="P4" i="4" s="1"/>
  <c r="O4" i="4"/>
  <c r="O13" i="4"/>
  <c r="N13" i="4"/>
  <c r="P13" i="4" s="1"/>
  <c r="N14" i="4" l="1"/>
  <c r="P14" i="4" s="1"/>
  <c r="O15" i="4"/>
  <c r="O10" i="4"/>
  <c r="N10" i="4"/>
  <c r="P10" i="4" s="1"/>
  <c r="O5" i="4"/>
  <c r="O6" i="4"/>
  <c r="M8" i="4"/>
  <c r="O8" i="4" s="1"/>
  <c r="M9" i="4"/>
  <c r="O9" i="4" s="1"/>
  <c r="L8" i="4"/>
  <c r="L9" i="4" s="1"/>
  <c r="N7" i="4"/>
  <c r="P7" i="4" s="1"/>
  <c r="O7" i="4"/>
  <c r="N9" i="4" l="1"/>
  <c r="P9" i="4" s="1"/>
  <c r="N8" i="4"/>
  <c r="P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tempo medio costante per un intervento di trapianto di rene</t>
        </r>
      </text>
    </comment>
    <comment ref="H19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Non c'è una coda di trapianto</t>
        </r>
      </text>
    </comment>
  </commentList>
</comments>
</file>

<file path=xl/sharedStrings.xml><?xml version="1.0" encoding="utf-8"?>
<sst xmlns="http://schemas.openxmlformats.org/spreadsheetml/2006/main" count="477" uniqueCount="82">
  <si>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</si>
  <si>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</si>
  <si>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</si>
  <si>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</si>
  <si>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</si>
  <si>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</si>
  <si>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</si>
  <si>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</si>
  <si>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</si>
  <si>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</si>
  <si>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</si>
  <si>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</si>
  <si>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</si>
  <si>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</si>
  <si>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</si>
  <si>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</si>
  <si>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</si>
  <si>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</si>
  <si>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</si>
  <si>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</si>
  <si>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</si>
  <si>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</si>
  <si>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</si>
  <si>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</si>
  <si>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</si>
  <si>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</si>
  <si>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</si>
  <si>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</si>
  <si>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</si>
  <si>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</si>
  <si>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</si>
  <si>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</si>
  <si>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</si>
  <si>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</si>
  <si>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</si>
  <si>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</si>
  <si>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</si>
  <si>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</si>
  <si>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p/anno (2014-2019)</t>
  </si>
  <si>
    <t>p/giorno (2014-2019)</t>
  </si>
  <si>
    <t>p/anno (2009-2013)</t>
  </si>
  <si>
    <t>p/giorno (2009-2013)</t>
  </si>
  <si>
    <t>Lambda - Organi</t>
  </si>
  <si>
    <t>Tipo</t>
  </si>
  <si>
    <t>o/anno (2014-2019)</t>
  </si>
  <si>
    <t>o/giorno (2014-2019)</t>
  </si>
  <si>
    <t>o/anno (2009-2013)</t>
  </si>
  <si>
    <t>o/giorno (2009-2013)</t>
  </si>
  <si>
    <t>d/anno (2014-2019)</t>
  </si>
  <si>
    <t>d/giorno (2014-2019)</t>
  </si>
  <si>
    <t>P(Bt AND Pr)</t>
  </si>
  <si>
    <t>r/anno (2014-2019)</t>
  </si>
  <si>
    <t>r/giorno (2014-2019)</t>
  </si>
  <si>
    <t>PAZIENTI - TRAPIANTI</t>
  </si>
  <si>
    <t>t/anno (2014-2019)</t>
  </si>
  <si>
    <t>t/giorno (2014-2019)</t>
  </si>
  <si>
    <t>Matching center - ABO Identical</t>
  </si>
  <si>
    <t>Pazienti</t>
  </si>
  <si>
    <t>Organi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</si>
  <si>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</si>
  <si>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</si>
  <si>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</si>
  <si>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</si>
  <si>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</si>
  <si>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</si>
  <si>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</si>
  <si>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morte</t>
  </si>
  <si>
    <t>Tasso di renege</t>
  </si>
  <si>
    <t>Tasso di arrivo (eff)</t>
  </si>
  <si>
    <t>Tasso di arrivo</t>
  </si>
  <si>
    <t>K</t>
  </si>
  <si>
    <t>Tot</t>
  </si>
  <si>
    <t>All</t>
  </si>
  <si>
    <t>Deceased</t>
  </si>
  <si>
    <t>Living</t>
  </si>
  <si>
    <t>Transplant center</t>
  </si>
  <si>
    <t>Tasso di trapianto</t>
  </si>
  <si>
    <t>Tasso di rigetto</t>
  </si>
  <si>
    <t>Tasso di successo</t>
  </si>
  <si>
    <t>Tasso d'ingresso totale</t>
  </si>
  <si>
    <t>P(Bt | Pr)</t>
  </si>
  <si>
    <t>P(Pr | 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</si>
</sst>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000000"/>
      <name val="Arial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D0CECE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4B183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6" borderId="3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6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4" borderId="0" xfId="0" applyFill="1"/>
    <xf numFmtId="0" fontId="2" fillId="11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166" fontId="0" fillId="0" borderId="7" xfId="0" applyNumberFormat="1" applyBorder="1"/>
    <xf numFmtId="166" fontId="0" fillId="0" borderId="5" xfId="0" applyNumberFormat="1" applyBorder="1"/>
    <xf numFmtId="10" fontId="0" fillId="0" borderId="0" xfId="0" applyNumberFormat="1"/>
    <xf numFmtId="0" fontId="1" fillId="7" borderId="7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</cellXfs>
  <cellStyles count="1">
    <cellStyle name="Normale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numFmt numFmtId="165" formatCode="0.000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2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28440</xdr:colOff>
      <xdr:row>0</xdr:row>
      <xdr:rowOff>28440</xdr:rowOff>
    </xdr:from>
    <xdr:to>
      <xdr:col>3</xdr:col>
      <xdr:colOff>66240</xdr:colOff>
      <xdr:row>5</xdr:row>
      <xdr:rowOff>3960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440" y="28440"/>
          <a:ext cx="2542320" cy="928080"/>
        </a:xfrm>
        <a:prstGeom prst="rect">
          <a:avLst/>
        </a:prstGeom>
        <a:ln w="0">
          <a:solidFill>
            <a:srgbClr val="4472C4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O2:AA17" totalsRowShown="0">
  <autoFilter ref="O2:AA17" xr:uid="{00000000-0009-0000-0100-000001000000}"/>
  <tableColumns count="13">
    <tableColumn id="1" xr3:uid="{00000000-0010-0000-0000-000001000000}" name="ABO"/>
    <tableColumn id="2" xr3:uid="{00000000-0010-0000-0000-000002000000}" name="Donor type"/>
    <tableColumn id="3" xr3:uid="{00000000-0010-0000-0000-000003000000}" name="2019"/>
    <tableColumn id="4" xr3:uid="{00000000-0010-0000-0000-000004000000}" name="2018"/>
    <tableColumn id="5" xr3:uid="{00000000-0010-0000-0000-000005000000}" name="2017"/>
    <tableColumn id="6" xr3:uid="{00000000-0010-0000-0000-000006000000}" name="2016"/>
    <tableColumn id="7" xr3:uid="{00000000-0010-0000-0000-000007000000}" name="2015"/>
    <tableColumn id="8" xr3:uid="{00000000-0010-0000-0000-000008000000}" name="2014"/>
    <tableColumn id="9" xr3:uid="{00000000-0010-0000-0000-000009000000}" name="2013"/>
    <tableColumn id="10" xr3:uid="{00000000-0010-0000-0000-00000A000000}" name="2012"/>
    <tableColumn id="11" xr3:uid="{00000000-0010-0000-0000-00000B000000}" name="2011"/>
    <tableColumn id="12" xr3:uid="{00000000-0010-0000-0000-00000C000000}" name="2010"/>
    <tableColumn id="13" xr3:uid="{00000000-0010-0000-0000-00000D000000}" name="200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ella5" displayName="Tabella5" ref="A2:G22" totalsRowShown="0">
  <autoFilter ref="A2:G22" xr:uid="{00000000-0009-0000-0100-000005000000}"/>
  <tableColumns count="7">
    <tableColumn id="1" xr3:uid="{00000000-0010-0000-0900-000001000000}" name="ABO"/>
    <tableColumn id="2" xr3:uid="{00000000-0010-0000-0900-000002000000}" name="Priorità"/>
    <tableColumn id="3" xr3:uid="{00000000-0010-0000-0900-000003000000}" name="d/anno (2014-2019)"/>
    <tableColumn id="4" xr3:uid="{00000000-0010-0000-0900-000004000000}" name="d/giorno (2014-2019)"/>
    <tableColumn id="5" xr3:uid="{00000000-0010-0000-0900-000005000000}" name="P(Bt AND Pr)"/>
    <tableColumn id="6" xr3:uid="{BA9696CB-973E-4C10-A048-3F2E161E3E03}" name="P(Bt | Pr)"/>
    <tableColumn id="7" xr3:uid="{556A604F-B354-4937-B17D-BE37408A5600}" name="P(Pr | Bt)">
      <calculatedColumnFormula>Tabella512[[#This Row],[t/anno (2014-2019)]]/$C$66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ella511" displayName="Tabella511" ref="A25:G45" totalsRowShown="0">
  <autoFilter ref="A25:G45" xr:uid="{00000000-0009-0000-0100-000006000000}">
    <filterColumn colId="0">
      <filters blank="1">
        <filter val="A"/>
        <filter val="AB"/>
        <filter val="B"/>
        <filter val="O"/>
      </filters>
    </filterColumn>
    <filterColumn colId="1">
      <filters>
        <filter val="Critical"/>
        <filter val="Low"/>
        <filter val="Normal"/>
      </filters>
    </filterColumn>
  </autoFilter>
  <tableColumns count="7">
    <tableColumn id="1" xr3:uid="{00000000-0010-0000-0A00-000001000000}" name="ABO"/>
    <tableColumn id="2" xr3:uid="{00000000-0010-0000-0A00-000002000000}" name="Priorità"/>
    <tableColumn id="3" xr3:uid="{00000000-0010-0000-0A00-000003000000}" name="r/anno (2014-2019)">
      <calculatedColumnFormula>AVERAGE(Dati_OPTN!Q49:V49)</calculatedColumnFormula>
    </tableColumn>
    <tableColumn id="4" xr3:uid="{00000000-0010-0000-0A00-000004000000}" name="r/giorno (2014-2019)">
      <calculatedColumnFormula>Tabella511[[#This Row],[r/anno (2014-2019)]]/365</calculatedColumnFormula>
    </tableColumn>
    <tableColumn id="5" xr3:uid="{00000000-0010-0000-0A00-000005000000}" name="P(Bt AND Pr)">
      <calculatedColumnFormula>Tabella511[[#This Row],[r/anno (2014-2019)]]/$C$26</calculatedColumnFormula>
    </tableColumn>
    <tableColumn id="6" xr3:uid="{E91D55C8-AA3E-42C5-9822-44CC27598042}" name="P(Bt | Pr)">
      <calculatedColumnFormula>Tabella512[[#This Row],[t/anno (2014-2019)]]/$C10</calculatedColumnFormula>
    </tableColumn>
    <tableColumn id="7" xr3:uid="{FA8A30BA-728B-45BF-9A31-1E3623916B71}" name="P(Pr | Bt)">
      <calculatedColumnFormula>Tabella512[[#This Row],[t/anno (2014-2019)]]/$C$66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ella512" displayName="Tabella512" ref="A49:G69" totalsRowShown="0">
  <autoFilter ref="A49:G69" xr:uid="{00000000-0009-0000-0100-000007000000}"/>
  <tableColumns count="7">
    <tableColumn id="1" xr3:uid="{00000000-0010-0000-0B00-000001000000}" name="ABO"/>
    <tableColumn id="2" xr3:uid="{00000000-0010-0000-0B00-000002000000}" name="Priorità"/>
    <tableColumn id="3" xr3:uid="{00000000-0010-0000-0B00-000003000000}" name="t/anno (2014-2019)"/>
    <tableColumn id="4" xr3:uid="{00000000-0010-0000-0B00-000004000000}" name="t/giorno (2014-2019)"/>
    <tableColumn id="5" xr3:uid="{00000000-0010-0000-0B00-000005000000}" name="P(Bt AND Pr)" dataDxfId="2"/>
    <tableColumn id="6" xr3:uid="{425A1A75-06E6-4CC9-B972-727A212EC0D3}" name="P(Bt | Pr)"/>
    <tableColumn id="7" xr3:uid="{74CF2C72-BA58-4801-A149-31F371AAE7DA}" name="P(Pr | Bt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2" displayName="Tabella2" ref="A2:M22" totalsRowShown="0">
  <tableColumns count="13">
    <tableColumn id="1" xr3:uid="{00000000-0010-0000-0100-000001000000}" name="ABO"/>
    <tableColumn id="2" xr3:uid="{00000000-0010-0000-0100-000002000000}" name="Priorità"/>
    <tableColumn id="3" xr3:uid="{00000000-0010-0000-0100-000003000000}" name="2019"/>
    <tableColumn id="4" xr3:uid="{00000000-0010-0000-0100-000004000000}" name="2018"/>
    <tableColumn id="5" xr3:uid="{00000000-0010-0000-0100-000005000000}" name="2017"/>
    <tableColumn id="6" xr3:uid="{00000000-0010-0000-0100-000006000000}" name="2016"/>
    <tableColumn id="7" xr3:uid="{00000000-0010-0000-0100-000007000000}" name="2015"/>
    <tableColumn id="8" xr3:uid="{00000000-0010-0000-0100-000008000000}" name="2014"/>
    <tableColumn id="9" xr3:uid="{00000000-0010-0000-0100-000009000000}" name="2013"/>
    <tableColumn id="10" xr3:uid="{00000000-0010-0000-0100-00000A000000}" name="2012"/>
    <tableColumn id="11" xr3:uid="{00000000-0010-0000-0100-00000B000000}" name="2011"/>
    <tableColumn id="12" xr3:uid="{00000000-0010-0000-0100-00000C000000}" name="2010"/>
    <tableColumn id="13" xr3:uid="{00000000-0010-0000-0100-00000D000000}" name="200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la6" displayName="Tabella6" ref="A71:E86" totalsRowShown="0">
  <autoFilter ref="A71:E86" xr:uid="{00000000-0009-0000-0100-000008000000}"/>
  <tableColumns count="5">
    <tableColumn id="1" xr3:uid="{00000000-0010-0000-0200-000001000000}" name="ABO"/>
    <tableColumn id="2" xr3:uid="{00000000-0010-0000-0200-000002000000}" name="Years PT"/>
    <tableColumn id="3" xr3:uid="{00000000-0010-0000-0200-000003000000}" name="No rigetto"/>
    <tableColumn id="4" xr3:uid="{00000000-0010-0000-0200-000004000000}" name="P(successo)"/>
    <tableColumn id="5" xr3:uid="{00000000-0010-0000-0200-000005000000}" name="P(Rigetto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la7" displayName="Tabella7" ref="A48:M68" totalsRowShown="0">
  <tableColumns count="13">
    <tableColumn id="1" xr3:uid="{00000000-0010-0000-0300-000001000000}" name="ABO"/>
    <tableColumn id="2" xr3:uid="{00000000-0010-0000-0300-000002000000}" name="Priorità"/>
    <tableColumn id="3" xr3:uid="{00000000-0010-0000-0300-000003000000}" name="2019"/>
    <tableColumn id="4" xr3:uid="{00000000-0010-0000-0300-000004000000}" name="2018"/>
    <tableColumn id="5" xr3:uid="{00000000-0010-0000-0300-000005000000}" name="2017"/>
    <tableColumn id="6" xr3:uid="{00000000-0010-0000-0300-000006000000}" name="2016"/>
    <tableColumn id="7" xr3:uid="{00000000-0010-0000-0300-000007000000}" name="2015"/>
    <tableColumn id="8" xr3:uid="{00000000-0010-0000-0300-000008000000}" name="2014"/>
    <tableColumn id="9" xr3:uid="{00000000-0010-0000-0300-000009000000}" name="2013"/>
    <tableColumn id="10" xr3:uid="{00000000-0010-0000-0300-00000A000000}" name="2012"/>
    <tableColumn id="11" xr3:uid="{00000000-0010-0000-0300-00000B000000}" name="2011"/>
    <tableColumn id="12" xr3:uid="{00000000-0010-0000-0300-00000C000000}" name="2010"/>
    <tableColumn id="13" xr3:uid="{00000000-0010-0000-0300-00000D000000}" name="200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ella8" displayName="Tabella8" ref="A25:M45" totalsRowShown="0">
  <autoFilter ref="A25:M45" xr:uid="{00000000-0009-0000-0100-00000A000000}"/>
  <tableColumns count="13">
    <tableColumn id="1" xr3:uid="{00000000-0010-0000-0400-000001000000}" name="ABO"/>
    <tableColumn id="2" xr3:uid="{00000000-0010-0000-0400-000002000000}" name="Priority"/>
    <tableColumn id="3" xr3:uid="{00000000-0010-0000-0400-000003000000}" name="2019"/>
    <tableColumn id="4" xr3:uid="{00000000-0010-0000-0400-000004000000}" name="2018"/>
    <tableColumn id="5" xr3:uid="{00000000-0010-0000-0400-000005000000}" name="2017"/>
    <tableColumn id="6" xr3:uid="{00000000-0010-0000-0400-000006000000}" name="2016"/>
    <tableColumn id="7" xr3:uid="{00000000-0010-0000-0400-000007000000}" name="2015"/>
    <tableColumn id="8" xr3:uid="{00000000-0010-0000-0400-000008000000}" name="2014"/>
    <tableColumn id="9" xr3:uid="{00000000-0010-0000-0400-000009000000}" name="2013"/>
    <tableColumn id="10" xr3:uid="{00000000-0010-0000-0400-00000A000000}" name="2012"/>
    <tableColumn id="11" xr3:uid="{00000000-0010-0000-0400-00000B000000}" name="2011"/>
    <tableColumn id="12" xr3:uid="{00000000-0010-0000-0400-00000C000000}" name="2010"/>
    <tableColumn id="13" xr3:uid="{00000000-0010-0000-0400-00000D000000}" name="200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ella9" displayName="Tabella9" ref="O25:AA45" totalsRowShown="0">
  <autoFilter ref="O25:AA45" xr:uid="{00000000-0009-0000-0100-00000B000000}"/>
  <tableColumns count="13">
    <tableColumn id="1" xr3:uid="{00000000-0010-0000-0500-000001000000}" name="ABO"/>
    <tableColumn id="2" xr3:uid="{00000000-0010-0000-0500-000002000000}" name="Priorità"/>
    <tableColumn id="3" xr3:uid="{00000000-0010-0000-0500-000003000000}" name="2019"/>
    <tableColumn id="4" xr3:uid="{00000000-0010-0000-0500-000004000000}" name="2018"/>
    <tableColumn id="5" xr3:uid="{00000000-0010-0000-0500-000005000000}" name="2017"/>
    <tableColumn id="6" xr3:uid="{00000000-0010-0000-0500-000006000000}" name="2016"/>
    <tableColumn id="7" xr3:uid="{00000000-0010-0000-0500-000007000000}" name="2015"/>
    <tableColumn id="8" xr3:uid="{00000000-0010-0000-0500-000008000000}" name="2014"/>
    <tableColumn id="9" xr3:uid="{00000000-0010-0000-0500-000009000000}" name="2013"/>
    <tableColumn id="10" xr3:uid="{00000000-0010-0000-0500-00000A000000}" name="2012"/>
    <tableColumn id="11" xr3:uid="{00000000-0010-0000-0500-00000B000000}" name="2011"/>
    <tableColumn id="12" xr3:uid="{00000000-0010-0000-0500-00000C000000}" name="2010"/>
    <tableColumn id="13" xr3:uid="{00000000-0010-0000-0500-00000D000000}" name="200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ella913" displayName="Tabella913" ref="O48:AA68" totalsRowShown="0">
  <autoFilter ref="O48:AA68" xr:uid="{00000000-0009-0000-0100-00000C000000}"/>
  <tableColumns count="13">
    <tableColumn id="1" xr3:uid="{00000000-0010-0000-0600-000001000000}" name="ABO"/>
    <tableColumn id="2" xr3:uid="{00000000-0010-0000-0600-000002000000}" name="Priorità"/>
    <tableColumn id="3" xr3:uid="{00000000-0010-0000-0600-000003000000}" name="2019"/>
    <tableColumn id="4" xr3:uid="{00000000-0010-0000-0600-000004000000}" name="2018"/>
    <tableColumn id="5" xr3:uid="{00000000-0010-0000-0600-000005000000}" name="2017"/>
    <tableColumn id="6" xr3:uid="{00000000-0010-0000-0600-000006000000}" name="2016"/>
    <tableColumn id="7" xr3:uid="{00000000-0010-0000-0600-000007000000}" name="2015"/>
    <tableColumn id="8" xr3:uid="{00000000-0010-0000-0600-000008000000}" name="2014"/>
    <tableColumn id="9" xr3:uid="{00000000-0010-0000-0600-000009000000}" name="2013"/>
    <tableColumn id="10" xr3:uid="{00000000-0010-0000-0600-00000A000000}" name="2012"/>
    <tableColumn id="11" xr3:uid="{00000000-0010-0000-0600-00000B000000}" name="2011"/>
    <tableColumn id="12" xr3:uid="{00000000-0010-0000-0600-00000C000000}" name="2010"/>
    <tableColumn id="13" xr3:uid="{00000000-0010-0000-0600-00000D000000}" name="200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ella3" displayName="Tabella3" ref="A2:F22" totalsRowShown="0">
  <autoFilter ref="A2:F22" xr:uid="{00000000-0009-0000-0100-000003000000}"/>
  <tableColumns count="6">
    <tableColumn id="1" xr3:uid="{00000000-0010-0000-0700-000001000000}" name="ABO" dataDxfId="1"/>
    <tableColumn id="2" xr3:uid="{00000000-0010-0000-0700-000002000000}" name="Priorità" dataDxfId="0"/>
    <tableColumn id="3" xr3:uid="{00000000-0010-0000-0700-000003000000}" name="p/anno (2014-2019)">
      <calculatedColumnFormula>AVERAGE(Dati_OPTN!C3:H3)</calculatedColumnFormula>
    </tableColumn>
    <tableColumn id="4" xr3:uid="{00000000-0010-0000-0700-000004000000}" name="p/giorno (2014-2019)">
      <calculatedColumnFormula>Tabella3[[#This Row],[p/anno (2014-2019)]]/365</calculatedColumnFormula>
    </tableColumn>
    <tableColumn id="5" xr3:uid="{00000000-0010-0000-0700-000005000000}" name="p/anno (2009-2013)">
      <calculatedColumnFormula>AVERAGE(Dati_OPTN!I3:M3)</calculatedColumnFormula>
    </tableColumn>
    <tableColumn id="6" xr3:uid="{00000000-0010-0000-0700-000006000000}" name="p/giorno (2009-2013)">
      <calculatedColumnFormula>Tabella3[[#This Row],[p/anno (2009-2013)]]/365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ella4" displayName="Tabella4" ref="A25:F40" totalsRowShown="0">
  <autoFilter ref="A25:F40" xr:uid="{00000000-0009-0000-0100-000004000000}">
    <filterColumn colId="1">
      <filters>
        <filter val="Deceased Donor"/>
        <filter val="Living Donor"/>
      </filters>
    </filterColumn>
  </autoFilter>
  <tableColumns count="6">
    <tableColumn id="1" xr3:uid="{00000000-0010-0000-0800-000001000000}" name="Lambda - Organi"/>
    <tableColumn id="2" xr3:uid="{00000000-0010-0000-0800-000002000000}" name="Tipo"/>
    <tableColumn id="3" xr3:uid="{00000000-0010-0000-0800-000003000000}" name="o/anno (2014-2019)">
      <calculatedColumnFormula>AVERAGE(Dati_OPTN!Q3:V3)</calculatedColumnFormula>
    </tableColumn>
    <tableColumn id="4" xr3:uid="{00000000-0010-0000-0800-000004000000}" name="o/giorno (2014-2019)">
      <calculatedColumnFormula>C26/365</calculatedColumnFormula>
    </tableColumn>
    <tableColumn id="5" xr3:uid="{00000000-0010-0000-0800-000005000000}" name="o/anno (2009-2013)">
      <calculatedColumnFormula>AVERAGE(Dati_OPTN!W3:AA3)</calculatedColumnFormula>
    </tableColumn>
    <tableColumn id="6" xr3:uid="{00000000-0010-0000-0800-000006000000}" name="o/giorno (2009-2013)">
      <calculatedColumnFormula>E26/365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"/>
  <sheetViews>
    <sheetView tabSelected="1" topLeftCell="A70" zoomScaleNormal="100" workbookViewId="0">
      <selection activeCell="Q3" sqref="Q3"/>
    </sheetView>
  </sheetViews>
  <sheetFormatPr defaultColWidth="9.140625" defaultRowHeight="15" x14ac:dyDescent="0.25"/>
  <cols>
    <col min="1" max="1" width="11.42578125" customWidth="1"/>
    <col min="2" max="2" width="12.85546875" customWidth="1"/>
    <col min="3" max="3" width="11.42578125" customWidth="1"/>
    <col min="4" max="4" width="12.140625" customWidth="1"/>
    <col min="5" max="5" width="13.140625" customWidth="1"/>
    <col min="16" max="16" width="9.7109375" customWidth="1"/>
  </cols>
  <sheetData>
    <row r="1" spans="1:27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2</v>
      </c>
      <c r="P2" t="s">
        <v>15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</row>
    <row r="3" spans="1:27" x14ac:dyDescent="0.25">
      <c r="A3" t="s">
        <v>16</v>
      </c>
      <c r="B3" t="s">
        <v>17</v>
      </c>
      <c r="C3">
        <v>41100</v>
      </c>
      <c r="D3">
        <v>38801</v>
      </c>
      <c r="E3">
        <v>35592</v>
      </c>
      <c r="F3">
        <v>35417</v>
      </c>
      <c r="G3">
        <v>35033</v>
      </c>
      <c r="H3">
        <v>36154</v>
      </c>
      <c r="I3" s="3">
        <v>36393</v>
      </c>
      <c r="J3" s="3">
        <v>34831</v>
      </c>
      <c r="K3" s="3">
        <v>33560</v>
      </c>
      <c r="L3" s="3">
        <v>34400</v>
      </c>
      <c r="M3" s="3">
        <v>33646</v>
      </c>
      <c r="O3" t="s">
        <v>16</v>
      </c>
      <c r="P3" t="s">
        <v>18</v>
      </c>
      <c r="Q3">
        <v>18018</v>
      </c>
      <c r="R3">
        <v>16310</v>
      </c>
      <c r="S3">
        <v>15212</v>
      </c>
      <c r="T3">
        <v>14745</v>
      </c>
      <c r="U3">
        <v>13878</v>
      </c>
      <c r="V3">
        <v>13302</v>
      </c>
      <c r="W3" s="3">
        <v>13282</v>
      </c>
      <c r="X3" s="3">
        <v>13040</v>
      </c>
      <c r="Y3" s="3">
        <v>13207</v>
      </c>
      <c r="Z3" s="3">
        <v>13519</v>
      </c>
      <c r="AA3" s="3">
        <v>13636</v>
      </c>
    </row>
    <row r="4" spans="1:27" x14ac:dyDescent="0.25">
      <c r="B4" t="s">
        <v>19</v>
      </c>
      <c r="C4">
        <v>41</v>
      </c>
      <c r="D4">
        <v>37</v>
      </c>
      <c r="E4">
        <v>19</v>
      </c>
      <c r="F4">
        <v>45</v>
      </c>
      <c r="G4">
        <v>46</v>
      </c>
      <c r="H4">
        <v>36</v>
      </c>
      <c r="I4" s="3">
        <v>29</v>
      </c>
      <c r="J4" s="3">
        <v>28</v>
      </c>
      <c r="K4" s="3">
        <v>29</v>
      </c>
      <c r="L4" s="3">
        <v>34</v>
      </c>
      <c r="M4" s="3">
        <v>35</v>
      </c>
      <c r="P4" t="s">
        <v>20</v>
      </c>
      <c r="Q4">
        <v>11152</v>
      </c>
      <c r="R4">
        <v>9867</v>
      </c>
      <c r="S4">
        <v>9401</v>
      </c>
      <c r="T4">
        <v>9116</v>
      </c>
      <c r="U4">
        <v>8250</v>
      </c>
      <c r="V4">
        <v>7763</v>
      </c>
      <c r="W4" s="3">
        <v>7548</v>
      </c>
      <c r="X4" s="3">
        <v>7421</v>
      </c>
      <c r="Y4" s="3">
        <v>7434</v>
      </c>
      <c r="Z4" s="3">
        <v>7241</v>
      </c>
      <c r="AA4" s="3">
        <v>7248</v>
      </c>
    </row>
    <row r="5" spans="1:27" x14ac:dyDescent="0.25">
      <c r="B5" t="s">
        <v>21</v>
      </c>
      <c r="C5">
        <v>31145</v>
      </c>
      <c r="D5">
        <v>29735</v>
      </c>
      <c r="E5">
        <v>27913</v>
      </c>
      <c r="F5">
        <v>27644</v>
      </c>
      <c r="G5">
        <v>26395</v>
      </c>
      <c r="H5">
        <v>25197</v>
      </c>
      <c r="I5" s="3">
        <v>25120</v>
      </c>
      <c r="J5" s="3">
        <v>24125</v>
      </c>
      <c r="K5" s="3">
        <v>23502</v>
      </c>
      <c r="L5" s="3">
        <v>24367</v>
      </c>
      <c r="M5" s="3">
        <v>24299</v>
      </c>
      <c r="P5" t="s">
        <v>22</v>
      </c>
      <c r="Q5">
        <v>6866</v>
      </c>
      <c r="R5">
        <v>6443</v>
      </c>
      <c r="S5">
        <v>5811</v>
      </c>
      <c r="T5">
        <v>5629</v>
      </c>
      <c r="U5">
        <v>5628</v>
      </c>
      <c r="V5">
        <v>5539</v>
      </c>
      <c r="W5" s="3">
        <v>5734</v>
      </c>
      <c r="X5" s="3">
        <v>5619</v>
      </c>
      <c r="Y5" s="3">
        <v>5773</v>
      </c>
      <c r="Z5" s="3">
        <v>6278</v>
      </c>
      <c r="AA5" s="3">
        <v>6388</v>
      </c>
    </row>
    <row r="6" spans="1:27" x14ac:dyDescent="0.25">
      <c r="B6" t="s">
        <v>23</v>
      </c>
      <c r="C6">
        <v>10345</v>
      </c>
      <c r="D6">
        <v>9391</v>
      </c>
      <c r="E6">
        <v>7967</v>
      </c>
      <c r="F6">
        <v>8074</v>
      </c>
      <c r="G6">
        <v>8938</v>
      </c>
      <c r="H6">
        <v>11390</v>
      </c>
      <c r="I6" s="3">
        <v>11725</v>
      </c>
      <c r="J6" s="3">
        <v>11107</v>
      </c>
      <c r="K6" s="3">
        <v>10405</v>
      </c>
      <c r="L6" s="3">
        <v>10365</v>
      </c>
      <c r="M6" s="3">
        <v>9726</v>
      </c>
      <c r="O6" t="s">
        <v>24</v>
      </c>
      <c r="P6" t="s">
        <v>18</v>
      </c>
      <c r="Q6">
        <v>9625</v>
      </c>
      <c r="R6">
        <v>8673</v>
      </c>
      <c r="S6">
        <v>8159</v>
      </c>
      <c r="T6">
        <v>7956</v>
      </c>
      <c r="U6">
        <v>7513</v>
      </c>
      <c r="V6">
        <v>7156</v>
      </c>
      <c r="W6" s="3">
        <v>7211</v>
      </c>
      <c r="X6" s="3">
        <v>7064</v>
      </c>
      <c r="Y6" s="3">
        <v>7244</v>
      </c>
      <c r="Z6" s="3">
        <v>7431</v>
      </c>
      <c r="AA6" s="3">
        <v>7653</v>
      </c>
    </row>
    <row r="7" spans="1:27" x14ac:dyDescent="0.25">
      <c r="A7" t="s">
        <v>24</v>
      </c>
      <c r="B7" t="s">
        <v>17</v>
      </c>
      <c r="C7">
        <v>20140</v>
      </c>
      <c r="D7">
        <v>18962</v>
      </c>
      <c r="E7">
        <v>17205</v>
      </c>
      <c r="F7">
        <v>17454</v>
      </c>
      <c r="G7">
        <v>16980</v>
      </c>
      <c r="H7">
        <v>17581</v>
      </c>
      <c r="I7" s="3">
        <v>17643</v>
      </c>
      <c r="J7" s="3">
        <v>16975</v>
      </c>
      <c r="K7" s="3">
        <v>16237</v>
      </c>
      <c r="L7" s="3">
        <v>16668</v>
      </c>
      <c r="M7" s="3">
        <v>16325</v>
      </c>
      <c r="P7" t="s">
        <v>20</v>
      </c>
      <c r="Q7">
        <v>5322</v>
      </c>
      <c r="R7">
        <v>4665</v>
      </c>
      <c r="S7">
        <v>4504</v>
      </c>
      <c r="T7">
        <v>4363</v>
      </c>
      <c r="U7">
        <v>3977</v>
      </c>
      <c r="V7">
        <v>3683</v>
      </c>
      <c r="W7" s="3">
        <v>3614</v>
      </c>
      <c r="X7" s="3">
        <v>3463</v>
      </c>
      <c r="Y7" s="3">
        <v>3566</v>
      </c>
      <c r="Z7" s="3">
        <v>3449</v>
      </c>
      <c r="AA7" s="3">
        <v>3458</v>
      </c>
    </row>
    <row r="8" spans="1:27" x14ac:dyDescent="0.25">
      <c r="B8" t="s">
        <v>19</v>
      </c>
      <c r="C8">
        <v>19</v>
      </c>
      <c r="D8">
        <v>17</v>
      </c>
      <c r="E8">
        <v>10</v>
      </c>
      <c r="F8">
        <v>23</v>
      </c>
      <c r="G8">
        <v>31</v>
      </c>
      <c r="H8">
        <v>14</v>
      </c>
      <c r="I8" s="3">
        <v>13</v>
      </c>
      <c r="J8" s="3">
        <v>20</v>
      </c>
      <c r="K8" s="3">
        <v>16</v>
      </c>
      <c r="L8" s="3">
        <v>16</v>
      </c>
      <c r="M8" s="3">
        <v>15</v>
      </c>
      <c r="P8" t="s">
        <v>22</v>
      </c>
      <c r="Q8">
        <v>4303</v>
      </c>
      <c r="R8">
        <v>4008</v>
      </c>
      <c r="S8">
        <v>3655</v>
      </c>
      <c r="T8">
        <v>3593</v>
      </c>
      <c r="U8">
        <v>3536</v>
      </c>
      <c r="V8">
        <v>3473</v>
      </c>
      <c r="W8" s="3">
        <v>3597</v>
      </c>
      <c r="X8" s="3">
        <v>3601</v>
      </c>
      <c r="Y8" s="3">
        <v>3678</v>
      </c>
      <c r="Z8" s="3">
        <v>3982</v>
      </c>
      <c r="AA8" s="3">
        <v>4195</v>
      </c>
    </row>
    <row r="9" spans="1:27" x14ac:dyDescent="0.25">
      <c r="B9" t="s">
        <v>21</v>
      </c>
      <c r="C9">
        <v>15382</v>
      </c>
      <c r="D9">
        <v>14662</v>
      </c>
      <c r="E9">
        <v>13658</v>
      </c>
      <c r="F9">
        <v>13652</v>
      </c>
      <c r="G9">
        <v>12810</v>
      </c>
      <c r="H9">
        <v>12356</v>
      </c>
      <c r="I9" s="3">
        <v>12164</v>
      </c>
      <c r="J9" s="3">
        <v>11814</v>
      </c>
      <c r="K9" s="3">
        <v>11454</v>
      </c>
      <c r="L9" s="3">
        <v>11807</v>
      </c>
      <c r="M9" s="3">
        <v>11751</v>
      </c>
      <c r="O9" t="s">
        <v>25</v>
      </c>
      <c r="P9" t="s">
        <v>18</v>
      </c>
      <c r="Q9">
        <v>6016</v>
      </c>
      <c r="R9">
        <v>5440</v>
      </c>
      <c r="S9">
        <v>5139</v>
      </c>
      <c r="T9">
        <v>4934</v>
      </c>
      <c r="U9">
        <v>4597</v>
      </c>
      <c r="V9">
        <v>4399</v>
      </c>
      <c r="W9" s="3">
        <v>4392</v>
      </c>
      <c r="X9" s="3">
        <v>4282</v>
      </c>
      <c r="Y9" s="3">
        <v>4257</v>
      </c>
      <c r="Z9" s="3">
        <v>4328</v>
      </c>
      <c r="AA9" s="3">
        <v>4360</v>
      </c>
    </row>
    <row r="10" spans="1:27" x14ac:dyDescent="0.25">
      <c r="B10" t="s">
        <v>23</v>
      </c>
      <c r="C10">
        <v>4937</v>
      </c>
      <c r="D10">
        <v>4464</v>
      </c>
      <c r="E10">
        <v>3681</v>
      </c>
      <c r="F10">
        <v>3963</v>
      </c>
      <c r="G10">
        <v>4311</v>
      </c>
      <c r="H10">
        <v>5434</v>
      </c>
      <c r="I10" s="3">
        <v>5680</v>
      </c>
      <c r="J10" s="3">
        <v>5334</v>
      </c>
      <c r="K10" s="3">
        <v>4945</v>
      </c>
      <c r="L10" s="3">
        <v>5031</v>
      </c>
      <c r="M10" s="3">
        <v>4759</v>
      </c>
      <c r="P10" t="s">
        <v>20</v>
      </c>
      <c r="Q10">
        <v>4127</v>
      </c>
      <c r="R10">
        <v>3635</v>
      </c>
      <c r="S10">
        <v>3516</v>
      </c>
      <c r="T10">
        <v>3403</v>
      </c>
      <c r="U10">
        <v>3020</v>
      </c>
      <c r="V10">
        <v>2882</v>
      </c>
      <c r="W10" s="3">
        <v>2815</v>
      </c>
      <c r="X10" s="3">
        <v>2766</v>
      </c>
      <c r="Y10" s="3">
        <v>2715</v>
      </c>
      <c r="Z10" s="3">
        <v>2638</v>
      </c>
      <c r="AA10" s="3">
        <v>2722</v>
      </c>
    </row>
    <row r="11" spans="1:27" x14ac:dyDescent="0.25">
      <c r="A11" t="s">
        <v>25</v>
      </c>
      <c r="B11" t="s">
        <v>17</v>
      </c>
      <c r="C11">
        <v>13308</v>
      </c>
      <c r="D11">
        <v>12483</v>
      </c>
      <c r="E11">
        <v>11709</v>
      </c>
      <c r="F11">
        <v>11496</v>
      </c>
      <c r="G11">
        <v>11479</v>
      </c>
      <c r="H11">
        <v>11808</v>
      </c>
      <c r="I11" s="3">
        <v>11907</v>
      </c>
      <c r="J11" s="3">
        <v>11429</v>
      </c>
      <c r="K11" s="3">
        <v>11234</v>
      </c>
      <c r="L11" s="3">
        <v>11387</v>
      </c>
      <c r="M11" s="3">
        <v>11084</v>
      </c>
      <c r="P11" t="s">
        <v>22</v>
      </c>
      <c r="Q11">
        <v>1889</v>
      </c>
      <c r="R11">
        <v>1805</v>
      </c>
      <c r="S11">
        <v>1623</v>
      </c>
      <c r="T11">
        <v>1531</v>
      </c>
      <c r="U11">
        <v>1577</v>
      </c>
      <c r="V11">
        <v>1517</v>
      </c>
      <c r="W11" s="3">
        <v>1577</v>
      </c>
      <c r="X11" s="3">
        <v>1516</v>
      </c>
      <c r="Y11" s="3">
        <v>1542</v>
      </c>
      <c r="Z11" s="3">
        <v>1690</v>
      </c>
      <c r="AA11" s="3">
        <v>1638</v>
      </c>
    </row>
    <row r="12" spans="1:27" x14ac:dyDescent="0.25">
      <c r="B12" t="s">
        <v>19</v>
      </c>
      <c r="C12">
        <v>10</v>
      </c>
      <c r="D12">
        <v>10</v>
      </c>
      <c r="E12">
        <v>8</v>
      </c>
      <c r="F12">
        <v>12</v>
      </c>
      <c r="G12">
        <v>8</v>
      </c>
      <c r="H12">
        <v>16</v>
      </c>
      <c r="I12" s="3">
        <v>10</v>
      </c>
      <c r="J12" s="3">
        <v>7</v>
      </c>
      <c r="K12" s="3">
        <v>7</v>
      </c>
      <c r="L12" s="3">
        <v>12</v>
      </c>
      <c r="M12" s="3">
        <v>7</v>
      </c>
      <c r="O12" t="s">
        <v>26</v>
      </c>
      <c r="P12" t="s">
        <v>18</v>
      </c>
      <c r="Q12">
        <v>1875</v>
      </c>
      <c r="R12">
        <v>1783</v>
      </c>
      <c r="S12">
        <v>1514</v>
      </c>
      <c r="T12">
        <v>1500</v>
      </c>
      <c r="U12">
        <v>1398</v>
      </c>
      <c r="V12">
        <v>1400</v>
      </c>
      <c r="W12" s="3">
        <v>1361</v>
      </c>
      <c r="X12" s="3">
        <v>1362</v>
      </c>
      <c r="Y12" s="3">
        <v>1374</v>
      </c>
      <c r="Z12" s="3">
        <v>1442</v>
      </c>
      <c r="AA12" s="3">
        <v>1349</v>
      </c>
    </row>
    <row r="13" spans="1:27" x14ac:dyDescent="0.25">
      <c r="B13" t="s">
        <v>21</v>
      </c>
      <c r="C13">
        <v>9915</v>
      </c>
      <c r="D13">
        <v>9378</v>
      </c>
      <c r="E13">
        <v>9046</v>
      </c>
      <c r="F13">
        <v>8850</v>
      </c>
      <c r="G13">
        <v>8677</v>
      </c>
      <c r="H13">
        <v>8153</v>
      </c>
      <c r="I13" s="3">
        <v>8253</v>
      </c>
      <c r="J13" s="3">
        <v>7919</v>
      </c>
      <c r="K13" s="3">
        <v>7809</v>
      </c>
      <c r="L13" s="3">
        <v>8128</v>
      </c>
      <c r="M13" s="3">
        <v>8044</v>
      </c>
      <c r="P13" t="s">
        <v>20</v>
      </c>
      <c r="Q13">
        <v>1313</v>
      </c>
      <c r="R13">
        <v>1221</v>
      </c>
      <c r="S13">
        <v>1058</v>
      </c>
      <c r="T13">
        <v>1072</v>
      </c>
      <c r="U13">
        <v>950</v>
      </c>
      <c r="V13">
        <v>929</v>
      </c>
      <c r="W13" s="3">
        <v>874</v>
      </c>
      <c r="X13" s="3">
        <v>935</v>
      </c>
      <c r="Y13" s="3">
        <v>889</v>
      </c>
      <c r="Z13" s="3">
        <v>896</v>
      </c>
      <c r="AA13" s="3">
        <v>850</v>
      </c>
    </row>
    <row r="14" spans="1:27" x14ac:dyDescent="0.25">
      <c r="B14" t="s">
        <v>23</v>
      </c>
      <c r="C14">
        <v>3529</v>
      </c>
      <c r="D14">
        <v>3216</v>
      </c>
      <c r="E14">
        <v>2760</v>
      </c>
      <c r="F14">
        <v>2739</v>
      </c>
      <c r="G14">
        <v>2900</v>
      </c>
      <c r="H14">
        <v>3782</v>
      </c>
      <c r="I14" s="3">
        <v>3814</v>
      </c>
      <c r="J14" s="3">
        <v>3650</v>
      </c>
      <c r="K14" s="3">
        <v>3541</v>
      </c>
      <c r="L14" s="3">
        <v>3359</v>
      </c>
      <c r="M14" s="3">
        <v>3156</v>
      </c>
      <c r="P14" t="s">
        <v>22</v>
      </c>
      <c r="Q14">
        <v>562</v>
      </c>
      <c r="R14">
        <v>562</v>
      </c>
      <c r="S14">
        <v>456</v>
      </c>
      <c r="T14">
        <v>428</v>
      </c>
      <c r="U14">
        <v>448</v>
      </c>
      <c r="V14">
        <v>471</v>
      </c>
      <c r="W14" s="3">
        <v>487</v>
      </c>
      <c r="X14" s="3">
        <v>427</v>
      </c>
      <c r="Y14" s="3">
        <v>485</v>
      </c>
      <c r="Z14" s="3">
        <v>546</v>
      </c>
      <c r="AA14" s="3">
        <v>499</v>
      </c>
    </row>
    <row r="15" spans="1:27" x14ac:dyDescent="0.25">
      <c r="A15" t="s">
        <v>26</v>
      </c>
      <c r="B15" t="s">
        <v>17</v>
      </c>
      <c r="C15">
        <v>6077</v>
      </c>
      <c r="D15">
        <v>5865</v>
      </c>
      <c r="E15">
        <v>5305</v>
      </c>
      <c r="F15">
        <v>5189</v>
      </c>
      <c r="G15">
        <v>5201</v>
      </c>
      <c r="H15">
        <v>5394</v>
      </c>
      <c r="I15" s="3">
        <v>5489</v>
      </c>
      <c r="J15" s="3">
        <v>5085</v>
      </c>
      <c r="K15" s="3">
        <v>4830</v>
      </c>
      <c r="L15" s="3">
        <v>4991</v>
      </c>
      <c r="M15" s="3">
        <v>4917</v>
      </c>
      <c r="O15" t="s">
        <v>27</v>
      </c>
      <c r="P15" t="s">
        <v>18</v>
      </c>
      <c r="Q15">
        <v>502</v>
      </c>
      <c r="R15">
        <v>414</v>
      </c>
      <c r="S15">
        <v>400</v>
      </c>
      <c r="T15">
        <v>355</v>
      </c>
      <c r="U15">
        <v>370</v>
      </c>
      <c r="V15">
        <v>347</v>
      </c>
      <c r="W15" s="3">
        <v>318</v>
      </c>
      <c r="X15" s="3">
        <v>332</v>
      </c>
      <c r="Y15" s="3">
        <v>332</v>
      </c>
      <c r="Z15" s="3">
        <v>318</v>
      </c>
      <c r="AA15" s="3">
        <v>274</v>
      </c>
    </row>
    <row r="16" spans="1:27" x14ac:dyDescent="0.25">
      <c r="B16" t="s">
        <v>19</v>
      </c>
      <c r="C16">
        <v>10</v>
      </c>
      <c r="D16">
        <v>7</v>
      </c>
      <c r="E16">
        <v>0</v>
      </c>
      <c r="F16">
        <v>8</v>
      </c>
      <c r="G16">
        <v>5</v>
      </c>
      <c r="H16">
        <v>6</v>
      </c>
      <c r="I16" s="3">
        <v>5</v>
      </c>
      <c r="J16" s="3">
        <v>1</v>
      </c>
      <c r="K16" s="3">
        <v>3</v>
      </c>
      <c r="L16" s="3">
        <v>5</v>
      </c>
      <c r="M16" s="3">
        <v>13</v>
      </c>
      <c r="P16" t="s">
        <v>20</v>
      </c>
      <c r="Q16">
        <v>390</v>
      </c>
      <c r="R16">
        <v>346</v>
      </c>
      <c r="S16">
        <v>323</v>
      </c>
      <c r="T16">
        <v>278</v>
      </c>
      <c r="U16">
        <v>303</v>
      </c>
      <c r="V16">
        <v>269</v>
      </c>
      <c r="W16" s="3">
        <v>245</v>
      </c>
      <c r="X16" s="3">
        <v>257</v>
      </c>
      <c r="Y16" s="3">
        <v>264</v>
      </c>
      <c r="Z16" s="3">
        <v>258</v>
      </c>
      <c r="AA16" s="3">
        <v>218</v>
      </c>
    </row>
    <row r="17" spans="1:27" x14ac:dyDescent="0.25">
      <c r="B17" t="s">
        <v>21</v>
      </c>
      <c r="C17">
        <v>4689</v>
      </c>
      <c r="D17">
        <v>4577</v>
      </c>
      <c r="E17">
        <v>4175</v>
      </c>
      <c r="F17">
        <v>4126</v>
      </c>
      <c r="G17">
        <v>3905</v>
      </c>
      <c r="H17">
        <v>3716</v>
      </c>
      <c r="I17" s="3">
        <v>3790</v>
      </c>
      <c r="J17" s="3">
        <v>3478</v>
      </c>
      <c r="K17" s="3">
        <v>3371</v>
      </c>
      <c r="L17" s="3">
        <v>3517</v>
      </c>
      <c r="M17" s="3">
        <v>3554</v>
      </c>
      <c r="P17" t="s">
        <v>22</v>
      </c>
      <c r="Q17">
        <v>112</v>
      </c>
      <c r="R17">
        <v>68</v>
      </c>
      <c r="S17">
        <v>77</v>
      </c>
      <c r="T17">
        <v>77</v>
      </c>
      <c r="U17">
        <v>67</v>
      </c>
      <c r="V17">
        <v>78</v>
      </c>
      <c r="W17" s="3">
        <v>73</v>
      </c>
      <c r="X17" s="3">
        <v>75</v>
      </c>
      <c r="Y17" s="3">
        <v>68</v>
      </c>
      <c r="Z17" s="3">
        <v>60</v>
      </c>
      <c r="AA17" s="3">
        <v>56</v>
      </c>
    </row>
    <row r="18" spans="1:27" x14ac:dyDescent="0.25">
      <c r="B18" t="s">
        <v>23</v>
      </c>
      <c r="C18">
        <v>1449</v>
      </c>
      <c r="D18">
        <v>1329</v>
      </c>
      <c r="E18">
        <v>1176</v>
      </c>
      <c r="F18">
        <v>1099</v>
      </c>
      <c r="G18">
        <v>1346</v>
      </c>
      <c r="H18">
        <v>1758</v>
      </c>
      <c r="I18" s="3">
        <v>1773</v>
      </c>
      <c r="J18" s="3">
        <v>1680</v>
      </c>
      <c r="K18" s="3">
        <v>1517</v>
      </c>
      <c r="L18" s="3">
        <v>1518</v>
      </c>
      <c r="M18" s="3">
        <v>1424</v>
      </c>
    </row>
    <row r="19" spans="1:27" x14ac:dyDescent="0.25">
      <c r="A19" t="s">
        <v>27</v>
      </c>
      <c r="B19" t="s">
        <v>17</v>
      </c>
      <c r="C19">
        <v>1576</v>
      </c>
      <c r="D19">
        <v>1491</v>
      </c>
      <c r="E19">
        <v>1374</v>
      </c>
      <c r="F19">
        <v>1279</v>
      </c>
      <c r="G19">
        <v>1374</v>
      </c>
      <c r="H19">
        <v>1371</v>
      </c>
      <c r="I19" s="3">
        <v>1355</v>
      </c>
      <c r="J19" s="3">
        <v>1343</v>
      </c>
      <c r="K19" s="3">
        <v>1260</v>
      </c>
      <c r="L19" s="3">
        <v>1354</v>
      </c>
      <c r="M19" s="3">
        <v>1323</v>
      </c>
    </row>
    <row r="20" spans="1:27" x14ac:dyDescent="0.25">
      <c r="B20" t="s">
        <v>19</v>
      </c>
      <c r="C20">
        <v>2</v>
      </c>
      <c r="D20">
        <v>3</v>
      </c>
      <c r="E20">
        <v>1</v>
      </c>
      <c r="F20">
        <v>2</v>
      </c>
      <c r="G20">
        <v>2</v>
      </c>
      <c r="H20">
        <v>0</v>
      </c>
      <c r="I20" s="3">
        <v>1</v>
      </c>
      <c r="J20" s="3">
        <v>0</v>
      </c>
      <c r="K20" s="3">
        <v>3</v>
      </c>
      <c r="L20" s="3">
        <v>1</v>
      </c>
      <c r="M20" s="3">
        <v>0</v>
      </c>
    </row>
    <row r="21" spans="1:27" x14ac:dyDescent="0.25">
      <c r="B21" t="s">
        <v>21</v>
      </c>
      <c r="C21">
        <v>1160</v>
      </c>
      <c r="D21">
        <v>1118</v>
      </c>
      <c r="E21">
        <v>1035</v>
      </c>
      <c r="F21">
        <v>1017</v>
      </c>
      <c r="G21">
        <v>1004</v>
      </c>
      <c r="H21">
        <v>973</v>
      </c>
      <c r="I21" s="3">
        <v>914</v>
      </c>
      <c r="J21" s="3">
        <v>915</v>
      </c>
      <c r="K21" s="3">
        <v>869</v>
      </c>
      <c r="L21" s="3">
        <v>915</v>
      </c>
      <c r="M21" s="3">
        <v>952</v>
      </c>
    </row>
    <row r="22" spans="1:27" x14ac:dyDescent="0.25">
      <c r="B22" t="s">
        <v>23</v>
      </c>
      <c r="C22">
        <v>430</v>
      </c>
      <c r="D22">
        <v>382</v>
      </c>
      <c r="E22">
        <v>350</v>
      </c>
      <c r="F22">
        <v>273</v>
      </c>
      <c r="G22">
        <v>381</v>
      </c>
      <c r="H22">
        <v>416</v>
      </c>
      <c r="I22" s="3">
        <v>458</v>
      </c>
      <c r="J22" s="3">
        <v>443</v>
      </c>
      <c r="K22" s="3">
        <v>402</v>
      </c>
      <c r="L22" s="3">
        <v>457</v>
      </c>
      <c r="M22" s="3">
        <v>388</v>
      </c>
    </row>
    <row r="23" spans="1:27" x14ac:dyDescent="0.25">
      <c r="I23" s="3"/>
      <c r="J23" s="3"/>
      <c r="K23" s="3"/>
      <c r="L23" s="3"/>
      <c r="M23" s="3"/>
    </row>
    <row r="24" spans="1:27" x14ac:dyDescent="0.25">
      <c r="A24" s="35" t="s">
        <v>28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O24" s="35" t="s">
        <v>29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5">
      <c r="A25" t="s">
        <v>2</v>
      </c>
      <c r="B25" t="s">
        <v>30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</v>
      </c>
      <c r="L25" t="s">
        <v>13</v>
      </c>
      <c r="M25" t="s">
        <v>14</v>
      </c>
      <c r="O25" t="s">
        <v>2</v>
      </c>
      <c r="P25" t="s">
        <v>3</v>
      </c>
      <c r="Q25" t="s">
        <v>4</v>
      </c>
      <c r="R25" t="s">
        <v>5</v>
      </c>
      <c r="S25" t="s">
        <v>6</v>
      </c>
      <c r="T25" t="s">
        <v>7</v>
      </c>
      <c r="U25" t="s">
        <v>8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</row>
    <row r="26" spans="1:27" x14ac:dyDescent="0.25">
      <c r="A26" t="s">
        <v>16</v>
      </c>
      <c r="B26" t="s">
        <v>17</v>
      </c>
      <c r="C26">
        <v>3871</v>
      </c>
      <c r="D26">
        <v>4102</v>
      </c>
      <c r="E26">
        <v>4298</v>
      </c>
      <c r="F26">
        <v>4691</v>
      </c>
      <c r="G26">
        <v>4796</v>
      </c>
      <c r="H26">
        <v>4753</v>
      </c>
      <c r="I26">
        <v>4607</v>
      </c>
      <c r="J26">
        <v>4619</v>
      </c>
      <c r="K26">
        <v>4783</v>
      </c>
      <c r="L26">
        <v>4678</v>
      </c>
      <c r="M26">
        <v>4688</v>
      </c>
      <c r="O26" t="s">
        <v>16</v>
      </c>
      <c r="P26" t="s">
        <v>17</v>
      </c>
      <c r="Q26">
        <v>38209</v>
      </c>
      <c r="R26">
        <v>36615</v>
      </c>
      <c r="S26">
        <v>35806</v>
      </c>
      <c r="T26">
        <v>35255</v>
      </c>
      <c r="U26">
        <v>33964</v>
      </c>
      <c r="V26">
        <v>31404</v>
      </c>
      <c r="W26">
        <v>29921</v>
      </c>
      <c r="X26">
        <v>28865</v>
      </c>
      <c r="Y26">
        <v>28705</v>
      </c>
      <c r="Z26">
        <v>27802</v>
      </c>
      <c r="AA26">
        <v>27104</v>
      </c>
    </row>
    <row r="27" spans="1:27" x14ac:dyDescent="0.25">
      <c r="B27" t="s">
        <v>19</v>
      </c>
      <c r="C2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>
        <v>10</v>
      </c>
      <c r="M27">
        <v>9</v>
      </c>
      <c r="P27" t="s">
        <v>19</v>
      </c>
      <c r="Q27">
        <v>20</v>
      </c>
      <c r="R27">
        <v>15</v>
      </c>
      <c r="S27">
        <v>15</v>
      </c>
      <c r="T27">
        <v>27</v>
      </c>
      <c r="U27">
        <v>19</v>
      </c>
      <c r="V27">
        <v>31</v>
      </c>
      <c r="W27">
        <v>32</v>
      </c>
      <c r="X27">
        <v>24</v>
      </c>
      <c r="Y27">
        <v>49</v>
      </c>
      <c r="Z27">
        <v>55</v>
      </c>
      <c r="AA27">
        <v>61</v>
      </c>
    </row>
    <row r="28" spans="1:27" x14ac:dyDescent="0.25">
      <c r="B28" t="s">
        <v>21</v>
      </c>
      <c r="C28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>
        <v>1928</v>
      </c>
      <c r="M28">
        <v>1955</v>
      </c>
      <c r="P28" t="s">
        <v>21</v>
      </c>
      <c r="Q28">
        <v>26030</v>
      </c>
      <c r="R28">
        <v>23850</v>
      </c>
      <c r="S28">
        <v>22750</v>
      </c>
      <c r="T28">
        <v>22012</v>
      </c>
      <c r="U28">
        <v>21151</v>
      </c>
      <c r="V28">
        <v>19945</v>
      </c>
      <c r="W28">
        <v>19615</v>
      </c>
      <c r="X28">
        <v>18972</v>
      </c>
      <c r="Y28">
        <v>19268</v>
      </c>
      <c r="Z28">
        <v>19133</v>
      </c>
      <c r="AA28">
        <v>18986</v>
      </c>
    </row>
    <row r="29" spans="1:27" x14ac:dyDescent="0.25">
      <c r="B29" t="s">
        <v>23</v>
      </c>
      <c r="C29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>
        <v>2812</v>
      </c>
      <c r="M29">
        <v>2783</v>
      </c>
      <c r="P29" t="s">
        <v>23</v>
      </c>
      <c r="Q29">
        <v>13335</v>
      </c>
      <c r="R29">
        <v>13852</v>
      </c>
      <c r="S29">
        <v>14119</v>
      </c>
      <c r="T29">
        <v>14301</v>
      </c>
      <c r="U29">
        <v>13844</v>
      </c>
      <c r="V29">
        <v>12378</v>
      </c>
      <c r="W29">
        <v>11162</v>
      </c>
      <c r="X29">
        <v>10689</v>
      </c>
      <c r="Y29">
        <v>10177</v>
      </c>
      <c r="Z29">
        <v>9349</v>
      </c>
      <c r="AA29">
        <v>8736</v>
      </c>
    </row>
    <row r="30" spans="1:27" x14ac:dyDescent="0.25">
      <c r="A30" t="s">
        <v>24</v>
      </c>
      <c r="B30" t="s">
        <v>17</v>
      </c>
      <c r="C30">
        <v>2103</v>
      </c>
      <c r="D30">
        <v>2207</v>
      </c>
      <c r="E30">
        <v>2231</v>
      </c>
      <c r="F30">
        <v>2444</v>
      </c>
      <c r="G30">
        <v>2484</v>
      </c>
      <c r="H30">
        <v>2412</v>
      </c>
      <c r="I30">
        <v>2383</v>
      </c>
      <c r="J30">
        <v>2414</v>
      </c>
      <c r="K30">
        <v>2453</v>
      </c>
      <c r="L30">
        <v>2427</v>
      </c>
      <c r="M30">
        <v>2458</v>
      </c>
      <c r="O30" t="s">
        <v>24</v>
      </c>
      <c r="P30" t="s">
        <v>17</v>
      </c>
      <c r="Q30">
        <v>18433</v>
      </c>
      <c r="R30">
        <v>17616</v>
      </c>
      <c r="S30">
        <v>17270</v>
      </c>
      <c r="T30">
        <v>17020</v>
      </c>
      <c r="U30">
        <v>16392</v>
      </c>
      <c r="V30">
        <v>15034</v>
      </c>
      <c r="W30">
        <v>14327</v>
      </c>
      <c r="X30">
        <v>13733</v>
      </c>
      <c r="Y30">
        <v>13701</v>
      </c>
      <c r="Z30">
        <v>13369</v>
      </c>
      <c r="AA30">
        <v>13068</v>
      </c>
    </row>
    <row r="31" spans="1:27" x14ac:dyDescent="0.25">
      <c r="B31" t="s">
        <v>19</v>
      </c>
      <c r="C31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>
        <v>4</v>
      </c>
      <c r="M31">
        <v>7</v>
      </c>
      <c r="P31" t="s">
        <v>19</v>
      </c>
      <c r="Q31">
        <v>8</v>
      </c>
      <c r="R31">
        <v>8</v>
      </c>
      <c r="S31">
        <v>8</v>
      </c>
      <c r="T31">
        <v>17</v>
      </c>
      <c r="U31">
        <v>10</v>
      </c>
      <c r="V31">
        <v>14</v>
      </c>
      <c r="W31">
        <v>17</v>
      </c>
      <c r="X31">
        <v>10</v>
      </c>
      <c r="Y31">
        <v>28</v>
      </c>
      <c r="Z31">
        <v>20</v>
      </c>
      <c r="AA31">
        <v>40</v>
      </c>
    </row>
    <row r="32" spans="1:27" x14ac:dyDescent="0.25">
      <c r="B32" t="s">
        <v>21</v>
      </c>
      <c r="C32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>
        <v>1019</v>
      </c>
      <c r="M32">
        <v>1064</v>
      </c>
      <c r="P32" t="s">
        <v>21</v>
      </c>
      <c r="Q32">
        <v>12252</v>
      </c>
      <c r="R32">
        <v>11181</v>
      </c>
      <c r="S32">
        <v>10682</v>
      </c>
      <c r="T32">
        <v>10318</v>
      </c>
      <c r="U32">
        <v>9962</v>
      </c>
      <c r="V32">
        <v>9339</v>
      </c>
      <c r="W32">
        <v>9198</v>
      </c>
      <c r="X32">
        <v>8804</v>
      </c>
      <c r="Y32">
        <v>9093</v>
      </c>
      <c r="Z32">
        <v>8999</v>
      </c>
      <c r="AA32">
        <v>8925</v>
      </c>
    </row>
    <row r="33" spans="1:27" x14ac:dyDescent="0.25">
      <c r="B33" t="s">
        <v>23</v>
      </c>
      <c r="C33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>
        <v>1446</v>
      </c>
      <c r="M33">
        <v>1422</v>
      </c>
      <c r="P33" t="s">
        <v>23</v>
      </c>
      <c r="Q33">
        <v>6752</v>
      </c>
      <c r="R33">
        <v>6985</v>
      </c>
      <c r="S33">
        <v>7119</v>
      </c>
      <c r="T33">
        <v>7229</v>
      </c>
      <c r="U33">
        <v>6914</v>
      </c>
      <c r="V33">
        <v>6153</v>
      </c>
      <c r="W33">
        <v>5546</v>
      </c>
      <c r="X33">
        <v>5303</v>
      </c>
      <c r="Y33">
        <v>4988</v>
      </c>
      <c r="Z33">
        <v>4719</v>
      </c>
      <c r="AA33">
        <v>4434</v>
      </c>
    </row>
    <row r="34" spans="1:27" x14ac:dyDescent="0.25">
      <c r="A34" t="s">
        <v>25</v>
      </c>
      <c r="B34" t="s">
        <v>17</v>
      </c>
      <c r="C34">
        <v>1042</v>
      </c>
      <c r="D34">
        <v>1144</v>
      </c>
      <c r="E34">
        <v>1259</v>
      </c>
      <c r="F34">
        <v>1374</v>
      </c>
      <c r="G34">
        <v>1415</v>
      </c>
      <c r="H34">
        <v>1427</v>
      </c>
      <c r="I34">
        <v>1380</v>
      </c>
      <c r="J34">
        <v>1367</v>
      </c>
      <c r="K34">
        <v>1418</v>
      </c>
      <c r="L34">
        <v>1345</v>
      </c>
      <c r="M34">
        <v>1364</v>
      </c>
      <c r="O34" t="s">
        <v>25</v>
      </c>
      <c r="P34" t="s">
        <v>17</v>
      </c>
      <c r="Q34">
        <v>12573</v>
      </c>
      <c r="R34">
        <v>12041</v>
      </c>
      <c r="S34">
        <v>11874</v>
      </c>
      <c r="T34">
        <v>11818</v>
      </c>
      <c r="U34">
        <v>11209</v>
      </c>
      <c r="V34">
        <v>10645</v>
      </c>
      <c r="W34">
        <v>10116</v>
      </c>
      <c r="X34">
        <v>9808</v>
      </c>
      <c r="Y34">
        <v>9751</v>
      </c>
      <c r="Z34">
        <v>9224</v>
      </c>
      <c r="AA34">
        <v>9146</v>
      </c>
    </row>
    <row r="35" spans="1:27" x14ac:dyDescent="0.25">
      <c r="B35" t="s">
        <v>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>
        <v>2</v>
      </c>
      <c r="M35">
        <v>1</v>
      </c>
      <c r="P35" t="s">
        <v>19</v>
      </c>
      <c r="Q35">
        <v>7</v>
      </c>
      <c r="R35">
        <v>2</v>
      </c>
      <c r="S35">
        <v>4</v>
      </c>
      <c r="T35">
        <v>3</v>
      </c>
      <c r="U35">
        <v>5</v>
      </c>
      <c r="V35">
        <v>10</v>
      </c>
      <c r="W35">
        <v>7</v>
      </c>
      <c r="X35">
        <v>12</v>
      </c>
      <c r="Y35">
        <v>13</v>
      </c>
      <c r="Z35">
        <v>19</v>
      </c>
      <c r="AA35">
        <v>12</v>
      </c>
    </row>
    <row r="36" spans="1:27" x14ac:dyDescent="0.25">
      <c r="B36" t="s">
        <v>21</v>
      </c>
      <c r="C36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>
        <v>523</v>
      </c>
      <c r="M36">
        <v>536</v>
      </c>
      <c r="P36" t="s">
        <v>21</v>
      </c>
      <c r="Q36">
        <v>8846</v>
      </c>
      <c r="R36">
        <v>8043</v>
      </c>
      <c r="S36">
        <v>7862</v>
      </c>
      <c r="T36">
        <v>7686</v>
      </c>
      <c r="U36">
        <v>7191</v>
      </c>
      <c r="V36">
        <v>7015</v>
      </c>
      <c r="W36">
        <v>6857</v>
      </c>
      <c r="X36">
        <v>6700</v>
      </c>
      <c r="Y36">
        <v>6679</v>
      </c>
      <c r="Z36">
        <v>6523</v>
      </c>
      <c r="AA36">
        <v>6643</v>
      </c>
    </row>
    <row r="37" spans="1:27" x14ac:dyDescent="0.25">
      <c r="B37" t="s">
        <v>23</v>
      </c>
      <c r="C37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>
        <v>837</v>
      </c>
      <c r="M37">
        <v>838</v>
      </c>
      <c r="P37" t="s">
        <v>23</v>
      </c>
      <c r="Q37">
        <v>4081</v>
      </c>
      <c r="R37">
        <v>4334</v>
      </c>
      <c r="S37">
        <v>4336</v>
      </c>
      <c r="T37">
        <v>4486</v>
      </c>
      <c r="U37">
        <v>4361</v>
      </c>
      <c r="V37">
        <v>3938</v>
      </c>
      <c r="W37">
        <v>3536</v>
      </c>
      <c r="X37">
        <v>3366</v>
      </c>
      <c r="Y37">
        <v>3309</v>
      </c>
      <c r="Z37">
        <v>2915</v>
      </c>
      <c r="AA37">
        <v>2719</v>
      </c>
    </row>
    <row r="38" spans="1:27" x14ac:dyDescent="0.25">
      <c r="A38" t="s">
        <v>26</v>
      </c>
      <c r="B38" t="s">
        <v>17</v>
      </c>
      <c r="C38">
        <v>630</v>
      </c>
      <c r="D38">
        <v>649</v>
      </c>
      <c r="E38">
        <v>710</v>
      </c>
      <c r="F38">
        <v>734</v>
      </c>
      <c r="G38">
        <v>762</v>
      </c>
      <c r="H38">
        <v>768</v>
      </c>
      <c r="I38">
        <v>713</v>
      </c>
      <c r="J38">
        <v>714</v>
      </c>
      <c r="K38">
        <v>769</v>
      </c>
      <c r="L38">
        <v>737</v>
      </c>
      <c r="M38">
        <v>717</v>
      </c>
      <c r="O38" t="s">
        <v>26</v>
      </c>
      <c r="P38" t="s">
        <v>17</v>
      </c>
      <c r="Q38">
        <v>5654</v>
      </c>
      <c r="R38">
        <v>5509</v>
      </c>
      <c r="S38">
        <v>5250</v>
      </c>
      <c r="T38">
        <v>5099</v>
      </c>
      <c r="U38">
        <v>4942</v>
      </c>
      <c r="V38">
        <v>4507</v>
      </c>
      <c r="W38">
        <v>4268</v>
      </c>
      <c r="X38">
        <v>4122</v>
      </c>
      <c r="Y38">
        <v>4086</v>
      </c>
      <c r="Z38">
        <v>4059</v>
      </c>
      <c r="AA38">
        <v>3811</v>
      </c>
    </row>
    <row r="39" spans="1:27" x14ac:dyDescent="0.25">
      <c r="B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3</v>
      </c>
      <c r="M39">
        <v>0</v>
      </c>
      <c r="P39" t="s">
        <v>19</v>
      </c>
      <c r="Q39">
        <v>2</v>
      </c>
      <c r="R39">
        <v>4</v>
      </c>
      <c r="S39">
        <v>2</v>
      </c>
      <c r="T39">
        <v>5</v>
      </c>
      <c r="U39">
        <v>4</v>
      </c>
      <c r="V39">
        <v>6</v>
      </c>
      <c r="W39">
        <v>6</v>
      </c>
      <c r="X39">
        <v>2</v>
      </c>
      <c r="Y39">
        <v>6</v>
      </c>
      <c r="Z39">
        <v>15</v>
      </c>
      <c r="AA39">
        <v>7</v>
      </c>
    </row>
    <row r="40" spans="1:27" x14ac:dyDescent="0.25">
      <c r="B40" t="s">
        <v>21</v>
      </c>
      <c r="C40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>
        <v>324</v>
      </c>
      <c r="M40">
        <v>299</v>
      </c>
      <c r="P40" t="s">
        <v>21</v>
      </c>
      <c r="Q40">
        <v>3711</v>
      </c>
      <c r="R40">
        <v>3556</v>
      </c>
      <c r="S40">
        <v>3209</v>
      </c>
      <c r="T40">
        <v>3097</v>
      </c>
      <c r="U40">
        <v>2986</v>
      </c>
      <c r="V40">
        <v>2753</v>
      </c>
      <c r="W40">
        <v>2696</v>
      </c>
      <c r="X40">
        <v>2585</v>
      </c>
      <c r="Y40">
        <v>2621</v>
      </c>
      <c r="Z40">
        <v>2744</v>
      </c>
      <c r="AA40">
        <v>2590</v>
      </c>
    </row>
    <row r="41" spans="1:27" x14ac:dyDescent="0.25">
      <c r="B41" t="s">
        <v>23</v>
      </c>
      <c r="C41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>
        <v>422</v>
      </c>
      <c r="M41">
        <v>430</v>
      </c>
      <c r="P41" t="s">
        <v>23</v>
      </c>
      <c r="Q41">
        <v>2137</v>
      </c>
      <c r="R41">
        <v>2124</v>
      </c>
      <c r="S41">
        <v>2214</v>
      </c>
      <c r="T41">
        <v>2140</v>
      </c>
      <c r="U41">
        <v>2116</v>
      </c>
      <c r="V41">
        <v>1871</v>
      </c>
      <c r="W41">
        <v>1699</v>
      </c>
      <c r="X41">
        <v>1663</v>
      </c>
      <c r="Y41">
        <v>1564</v>
      </c>
      <c r="Z41">
        <v>1416</v>
      </c>
      <c r="AA41">
        <v>1301</v>
      </c>
    </row>
    <row r="42" spans="1:27" x14ac:dyDescent="0.25">
      <c r="A42" t="s">
        <v>27</v>
      </c>
      <c r="B42" t="s">
        <v>17</v>
      </c>
      <c r="C42">
        <v>96</v>
      </c>
      <c r="D42">
        <v>102</v>
      </c>
      <c r="E42">
        <v>98</v>
      </c>
      <c r="F42">
        <v>139</v>
      </c>
      <c r="G42">
        <v>135</v>
      </c>
      <c r="H42">
        <v>146</v>
      </c>
      <c r="I42">
        <v>131</v>
      </c>
      <c r="J42">
        <v>124</v>
      </c>
      <c r="K42">
        <v>143</v>
      </c>
      <c r="L42">
        <v>169</v>
      </c>
      <c r="M42">
        <v>149</v>
      </c>
      <c r="O42" t="s">
        <v>27</v>
      </c>
      <c r="P42" t="s">
        <v>17</v>
      </c>
      <c r="Q42">
        <v>1549</v>
      </c>
      <c r="R42">
        <v>1450</v>
      </c>
      <c r="S42">
        <v>1412</v>
      </c>
      <c r="T42">
        <v>1318</v>
      </c>
      <c r="U42">
        <v>1421</v>
      </c>
      <c r="V42">
        <v>1218</v>
      </c>
      <c r="W42">
        <v>1210</v>
      </c>
      <c r="X42">
        <v>1203</v>
      </c>
      <c r="Y42">
        <v>1169</v>
      </c>
      <c r="Z42">
        <v>1150</v>
      </c>
      <c r="AA42">
        <v>1079</v>
      </c>
    </row>
    <row r="43" spans="1:27" x14ac:dyDescent="0.25">
      <c r="B43" t="s">
        <v>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P43" t="s">
        <v>19</v>
      </c>
      <c r="Q43">
        <v>3</v>
      </c>
      <c r="R43">
        <v>1</v>
      </c>
      <c r="S43">
        <v>1</v>
      </c>
      <c r="T43">
        <v>2</v>
      </c>
      <c r="U43">
        <v>0</v>
      </c>
      <c r="V43">
        <v>1</v>
      </c>
      <c r="W43">
        <v>2</v>
      </c>
      <c r="X43">
        <v>0</v>
      </c>
      <c r="Y43">
        <v>2</v>
      </c>
      <c r="Z43">
        <v>1</v>
      </c>
      <c r="AA43">
        <v>2</v>
      </c>
    </row>
    <row r="44" spans="1:27" x14ac:dyDescent="0.25">
      <c r="B44" t="s">
        <v>21</v>
      </c>
      <c r="C44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>
        <v>62</v>
      </c>
      <c r="M44">
        <v>56</v>
      </c>
      <c r="P44" t="s">
        <v>21</v>
      </c>
      <c r="Q44">
        <v>1221</v>
      </c>
      <c r="R44">
        <v>1070</v>
      </c>
      <c r="S44">
        <v>997</v>
      </c>
      <c r="T44">
        <v>911</v>
      </c>
      <c r="U44">
        <v>1012</v>
      </c>
      <c r="V44">
        <v>838</v>
      </c>
      <c r="W44">
        <v>864</v>
      </c>
      <c r="X44">
        <v>883</v>
      </c>
      <c r="Y44">
        <v>877</v>
      </c>
      <c r="Z44">
        <v>867</v>
      </c>
      <c r="AA44">
        <v>828</v>
      </c>
    </row>
    <row r="45" spans="1:27" x14ac:dyDescent="0.25">
      <c r="B45" t="s">
        <v>23</v>
      </c>
      <c r="C45">
        <v>66</v>
      </c>
      <c r="D45">
        <v>67</v>
      </c>
      <c r="E45">
        <v>69</v>
      </c>
      <c r="F45">
        <v>98</v>
      </c>
      <c r="G45">
        <v>92</v>
      </c>
      <c r="H45">
        <v>101</v>
      </c>
      <c r="I45">
        <v>88</v>
      </c>
      <c r="J45">
        <v>84</v>
      </c>
      <c r="K45">
        <v>94</v>
      </c>
      <c r="L45">
        <v>107</v>
      </c>
      <c r="M45">
        <v>93</v>
      </c>
      <c r="P45" t="s">
        <v>23</v>
      </c>
      <c r="Q45">
        <v>365</v>
      </c>
      <c r="R45">
        <v>410</v>
      </c>
      <c r="S45">
        <v>450</v>
      </c>
      <c r="T45">
        <v>446</v>
      </c>
      <c r="U45">
        <v>453</v>
      </c>
      <c r="V45">
        <v>416</v>
      </c>
      <c r="W45">
        <v>381</v>
      </c>
      <c r="X45">
        <v>357</v>
      </c>
      <c r="Y45">
        <v>316</v>
      </c>
      <c r="Z45">
        <v>299</v>
      </c>
      <c r="AA45">
        <v>282</v>
      </c>
    </row>
    <row r="47" spans="1:27" x14ac:dyDescent="0.25">
      <c r="A47" s="36" t="s">
        <v>31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O47" s="35" t="s">
        <v>32</v>
      </c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  <c r="K48" t="s">
        <v>12</v>
      </c>
      <c r="L48" t="s">
        <v>13</v>
      </c>
      <c r="M48" t="s">
        <v>14</v>
      </c>
      <c r="O48" t="s">
        <v>2</v>
      </c>
      <c r="P48" t="s">
        <v>3</v>
      </c>
      <c r="Q48" t="s">
        <v>4</v>
      </c>
      <c r="R48" t="s">
        <v>5</v>
      </c>
      <c r="S48" t="s">
        <v>6</v>
      </c>
      <c r="T48" t="s">
        <v>7</v>
      </c>
      <c r="U48" t="s">
        <v>8</v>
      </c>
      <c r="V48" t="s">
        <v>9</v>
      </c>
      <c r="W48" t="s">
        <v>10</v>
      </c>
      <c r="X48" t="s">
        <v>11</v>
      </c>
      <c r="Y48" t="s">
        <v>12</v>
      </c>
      <c r="Z48" t="s">
        <v>13</v>
      </c>
      <c r="AA48" t="s">
        <v>14</v>
      </c>
    </row>
    <row r="49" spans="1:27" x14ac:dyDescent="0.25">
      <c r="A49" t="s">
        <v>16</v>
      </c>
      <c r="B49" t="s">
        <v>17</v>
      </c>
      <c r="C49">
        <v>23401</v>
      </c>
      <c r="D49">
        <v>21167</v>
      </c>
      <c r="E49">
        <v>19849</v>
      </c>
      <c r="F49">
        <v>19060</v>
      </c>
      <c r="G49">
        <v>17878</v>
      </c>
      <c r="H49">
        <v>17108</v>
      </c>
      <c r="I49">
        <v>16896</v>
      </c>
      <c r="J49">
        <v>16487</v>
      </c>
      <c r="K49">
        <v>16816</v>
      </c>
      <c r="L49">
        <v>16900</v>
      </c>
      <c r="M49">
        <v>16829</v>
      </c>
      <c r="O49" t="s">
        <v>16</v>
      </c>
      <c r="P49" t="s">
        <v>17</v>
      </c>
      <c r="Q49">
        <f>Q26-C26-Tabella7[[#This Row],[2019]]</f>
        <v>10937</v>
      </c>
      <c r="R49">
        <f>R26-D26-Tabella7[[#This Row],[2018]]</f>
        <v>11346</v>
      </c>
      <c r="S49">
        <f>S26-E26-Tabella7[[#This Row],[2017]]</f>
        <v>11659</v>
      </c>
      <c r="T49">
        <f>T26-F26-Tabella7[[#This Row],[2016]]</f>
        <v>11504</v>
      </c>
      <c r="U49">
        <f>U26-G26-Tabella7[[#This Row],[2015]]</f>
        <v>11290</v>
      </c>
      <c r="V49">
        <f>V26-H26-Tabella7[[#This Row],[2014]]</f>
        <v>9543</v>
      </c>
      <c r="W49">
        <f>W26-I26-Tabella7[[#This Row],[2013]]</f>
        <v>8418</v>
      </c>
      <c r="X49">
        <f>X26-J26-Tabella7[[#This Row],[2012]]</f>
        <v>7759</v>
      </c>
      <c r="Y49">
        <f>Y26-K26-Tabella7[[#This Row],[2011]]</f>
        <v>7106</v>
      </c>
      <c r="Z49">
        <f>Z26-L26-Tabella7[[#This Row],[2010]]</f>
        <v>6224</v>
      </c>
      <c r="AA49">
        <f>AA26-M26-Tabella7[[#This Row],[2009]]</f>
        <v>5587</v>
      </c>
    </row>
    <row r="50" spans="1:27" x14ac:dyDescent="0.25">
      <c r="B50" t="s">
        <v>19</v>
      </c>
      <c r="C50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>
        <v>36</v>
      </c>
      <c r="M50">
        <v>40</v>
      </c>
      <c r="P50" t="s">
        <v>19</v>
      </c>
      <c r="Q50">
        <f>Q27-C27-Tabella7[[#This Row],[2019]]</f>
        <v>2</v>
      </c>
      <c r="R50">
        <f>R27-D27-Tabella7[[#This Row],[2018]]</f>
        <v>1</v>
      </c>
      <c r="S50">
        <f>S27-E27-Tabella7[[#This Row],[2017]]</f>
        <v>2</v>
      </c>
      <c r="T50">
        <f>T27-F27-Tabella7[[#This Row],[2016]]</f>
        <v>8</v>
      </c>
      <c r="U50">
        <f>U27-G27-Tabella7[[#This Row],[2015]]</f>
        <v>2</v>
      </c>
      <c r="V50">
        <f>V27-H27-Tabella7[[#This Row],[2014]]</f>
        <v>5</v>
      </c>
      <c r="W50">
        <f>W27-I27-Tabella7[[#This Row],[2013]]</f>
        <v>4</v>
      </c>
      <c r="X50">
        <f>X27-J27-Tabella7[[#This Row],[2012]]</f>
        <v>3</v>
      </c>
      <c r="Y50">
        <f>Y27-K27-Tabella7[[#This Row],[2011]]</f>
        <v>8</v>
      </c>
      <c r="Z50">
        <f>Z27-L27-Tabella7[[#This Row],[2010]]</f>
        <v>9</v>
      </c>
      <c r="AA50">
        <f>AA27-M27-Tabella7[[#This Row],[2009]]</f>
        <v>12</v>
      </c>
    </row>
    <row r="51" spans="1:27" x14ac:dyDescent="0.25">
      <c r="B51" t="s">
        <v>21</v>
      </c>
      <c r="C51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>
        <v>14734</v>
      </c>
      <c r="M51">
        <v>14626</v>
      </c>
      <c r="P51" t="s">
        <v>21</v>
      </c>
      <c r="Q51">
        <f>Q28-C28-Tabella7[[#This Row],[2019]]</f>
        <v>2993</v>
      </c>
      <c r="R51">
        <f>R28-D28-Tabella7[[#This Row],[2018]]</f>
        <v>2919</v>
      </c>
      <c r="S51">
        <f>S28-E28-Tabella7[[#This Row],[2017]]</f>
        <v>3011</v>
      </c>
      <c r="T51">
        <f>T28-F28-Tabella7[[#This Row],[2016]]</f>
        <v>2841</v>
      </c>
      <c r="U51">
        <f>U28-G28-Tabella7[[#This Row],[2015]]</f>
        <v>3033</v>
      </c>
      <c r="V51">
        <f>V28-H28-Tabella7[[#This Row],[2014]]</f>
        <v>2638</v>
      </c>
      <c r="W51">
        <f>W28-I28-Tabella7[[#This Row],[2013]]</f>
        <v>2709</v>
      </c>
      <c r="X51">
        <f>X28-J28-Tabella7[[#This Row],[2012]]</f>
        <v>2511</v>
      </c>
      <c r="Y51">
        <f>Y28-K28-Tabella7[[#This Row],[2011]]</f>
        <v>2522</v>
      </c>
      <c r="Z51">
        <f>Z28-L28-Tabella7[[#This Row],[2010]]</f>
        <v>2471</v>
      </c>
      <c r="AA51">
        <f>AA28-M28-Tabella7[[#This Row],[2009]]</f>
        <v>2405</v>
      </c>
    </row>
    <row r="52" spans="1:27" x14ac:dyDescent="0.25">
      <c r="B52" t="s">
        <v>23</v>
      </c>
      <c r="C52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>
        <v>1156</v>
      </c>
      <c r="M52">
        <v>985</v>
      </c>
      <c r="P52" t="s">
        <v>23</v>
      </c>
      <c r="Q52">
        <f>Q29-C29-Tabella7[[#This Row],[2019]]</f>
        <v>9135</v>
      </c>
      <c r="R52">
        <f>R29-D29-Tabella7[[#This Row],[2018]]</f>
        <v>9563</v>
      </c>
      <c r="S52">
        <f>S29-E29-Tabella7[[#This Row],[2017]]</f>
        <v>9744</v>
      </c>
      <c r="T52">
        <f>T29-F29-Tabella7[[#This Row],[2016]]</f>
        <v>9753</v>
      </c>
      <c r="U52">
        <f>U29-G29-Tabella7[[#This Row],[2015]]</f>
        <v>9360</v>
      </c>
      <c r="V52">
        <f>V29-H29-Tabella7[[#This Row],[2014]]</f>
        <v>8117</v>
      </c>
      <c r="W52">
        <f>W29-I29-Tabella7[[#This Row],[2013]]</f>
        <v>7091</v>
      </c>
      <c r="X52">
        <f>X29-J29-Tabella7[[#This Row],[2012]]</f>
        <v>6606</v>
      </c>
      <c r="Y52">
        <f>Y29-K29-Tabella7[[#This Row],[2011]]</f>
        <v>6017</v>
      </c>
      <c r="Z52">
        <f>Z29-L29-Tabella7[[#This Row],[2010]]</f>
        <v>5381</v>
      </c>
      <c r="AA52">
        <f>AA29-M29-Tabella7[[#This Row],[2009]]</f>
        <v>4968</v>
      </c>
    </row>
    <row r="53" spans="1:27" x14ac:dyDescent="0.25">
      <c r="A53" t="s">
        <v>24</v>
      </c>
      <c r="B53" t="s">
        <v>17</v>
      </c>
      <c r="C53">
        <v>10616</v>
      </c>
      <c r="D53">
        <v>9523</v>
      </c>
      <c r="E53">
        <v>8995</v>
      </c>
      <c r="F53">
        <v>8612</v>
      </c>
      <c r="G53">
        <v>8088</v>
      </c>
      <c r="H53">
        <v>7659</v>
      </c>
      <c r="I53">
        <v>7631</v>
      </c>
      <c r="J53">
        <v>7314</v>
      </c>
      <c r="K53">
        <v>7606</v>
      </c>
      <c r="L53">
        <v>7637</v>
      </c>
      <c r="M53">
        <v>7604</v>
      </c>
      <c r="O53" t="s">
        <v>24</v>
      </c>
      <c r="P53" t="s">
        <v>17</v>
      </c>
      <c r="Q53">
        <f>Q30-C30-Tabella7[[#This Row],[2019]]</f>
        <v>5714</v>
      </c>
      <c r="R53">
        <f>R30-D30-Tabella7[[#This Row],[2018]]</f>
        <v>5886</v>
      </c>
      <c r="S53">
        <f>S30-E30-Tabella7[[#This Row],[2017]]</f>
        <v>6044</v>
      </c>
      <c r="T53">
        <f>T30-F30-Tabella7[[#This Row],[2016]]</f>
        <v>5964</v>
      </c>
      <c r="U53">
        <f>U30-G30-Tabella7[[#This Row],[2015]]</f>
        <v>5820</v>
      </c>
      <c r="V53">
        <f>V30-H30-Tabella7[[#This Row],[2014]]</f>
        <v>4963</v>
      </c>
      <c r="W53">
        <f>W30-I30-Tabella7[[#This Row],[2013]]</f>
        <v>4313</v>
      </c>
      <c r="X53">
        <f>X30-J30-Tabella7[[#This Row],[2012]]</f>
        <v>4005</v>
      </c>
      <c r="Y53">
        <f>Y30-K30-Tabella7[[#This Row],[2011]]</f>
        <v>3642</v>
      </c>
      <c r="Z53">
        <f>Z30-L30-Tabella7[[#This Row],[2010]]</f>
        <v>3305</v>
      </c>
      <c r="AA53">
        <f>AA30-M30-Tabella7[[#This Row],[2009]]</f>
        <v>3006</v>
      </c>
    </row>
    <row r="54" spans="1:27" x14ac:dyDescent="0.25">
      <c r="B54" t="s">
        <v>19</v>
      </c>
      <c r="C54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>
        <v>12</v>
      </c>
      <c r="M54">
        <v>23</v>
      </c>
      <c r="P54" t="s">
        <v>19</v>
      </c>
      <c r="Q54">
        <f>Q31-C31-Tabella7[[#This Row],[2019]]</f>
        <v>0</v>
      </c>
      <c r="R54">
        <f>R31-D31-Tabella7[[#This Row],[2018]]</f>
        <v>0</v>
      </c>
      <c r="S54">
        <f>S31-E31-Tabella7[[#This Row],[2017]]</f>
        <v>2</v>
      </c>
      <c r="T54">
        <f>T31-F31-Tabella7[[#This Row],[2016]]</f>
        <v>5</v>
      </c>
      <c r="U54">
        <f>U31-G31-Tabella7[[#This Row],[2015]]</f>
        <v>2</v>
      </c>
      <c r="V54">
        <f>V31-H31-Tabella7[[#This Row],[2014]]</f>
        <v>5</v>
      </c>
      <c r="W54">
        <f>W31-I31-Tabella7[[#This Row],[2013]]</f>
        <v>0</v>
      </c>
      <c r="X54">
        <f>X31-J31-Tabella7[[#This Row],[2012]]</f>
        <v>2</v>
      </c>
      <c r="Y54">
        <f>Y31-K31-Tabella7[[#This Row],[2011]]</f>
        <v>5</v>
      </c>
      <c r="Z54">
        <f>Z31-L31-Tabella7[[#This Row],[2010]]</f>
        <v>4</v>
      </c>
      <c r="AA54">
        <f>AA31-M31-Tabella7[[#This Row],[2009]]</f>
        <v>10</v>
      </c>
    </row>
    <row r="55" spans="1:27" x14ac:dyDescent="0.25">
      <c r="B55" t="s">
        <v>21</v>
      </c>
      <c r="C55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>
        <v>6679</v>
      </c>
      <c r="M55">
        <v>6642</v>
      </c>
      <c r="P55" t="s">
        <v>21</v>
      </c>
      <c r="Q55">
        <f>Q32-C32-Tabella7[[#This Row],[2019]]</f>
        <v>1564</v>
      </c>
      <c r="R55">
        <f>R32-D32-Tabella7[[#This Row],[2018]]</f>
        <v>1518</v>
      </c>
      <c r="S55">
        <f>S32-E32-Tabella7[[#This Row],[2017]]</f>
        <v>1566</v>
      </c>
      <c r="T55">
        <f>T32-F32-Tabella7[[#This Row],[2016]]</f>
        <v>1493</v>
      </c>
      <c r="U55">
        <f>U32-G32-Tabella7[[#This Row],[2015]]</f>
        <v>1581</v>
      </c>
      <c r="V55">
        <f>V32-H32-Tabella7[[#This Row],[2014]]</f>
        <v>1407</v>
      </c>
      <c r="W55">
        <f>W32-I32-Tabella7[[#This Row],[2013]]</f>
        <v>1360</v>
      </c>
      <c r="X55">
        <f>X32-J32-Tabella7[[#This Row],[2012]]</f>
        <v>1307</v>
      </c>
      <c r="Y55">
        <f>Y32-K32-Tabella7[[#This Row],[2011]]</f>
        <v>1298</v>
      </c>
      <c r="Z55">
        <f>Z32-L32-Tabella7[[#This Row],[2010]]</f>
        <v>1301</v>
      </c>
      <c r="AA55">
        <f>AA32-M32-Tabella7[[#This Row],[2009]]</f>
        <v>1219</v>
      </c>
    </row>
    <row r="56" spans="1:27" x14ac:dyDescent="0.25">
      <c r="B56" t="s">
        <v>23</v>
      </c>
      <c r="C56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>
        <v>516</v>
      </c>
      <c r="M56">
        <v>436</v>
      </c>
      <c r="P56" t="s">
        <v>23</v>
      </c>
      <c r="Q56">
        <f>Q33-C33-Tabella7[[#This Row],[2019]]</f>
        <v>4736</v>
      </c>
      <c r="R56">
        <f>R33-D33-Tabella7[[#This Row],[2018]]</f>
        <v>4925</v>
      </c>
      <c r="S56">
        <f>S33-E33-Tabella7[[#This Row],[2017]]</f>
        <v>5008</v>
      </c>
      <c r="T56">
        <f>T33-F33-Tabella7[[#This Row],[2016]]</f>
        <v>4999</v>
      </c>
      <c r="U56">
        <f>U33-G33-Tabella7[[#This Row],[2015]]</f>
        <v>4755</v>
      </c>
      <c r="V56">
        <f>V33-H33-Tabella7[[#This Row],[2014]]</f>
        <v>4142</v>
      </c>
      <c r="W56">
        <f>W33-I33-Tabella7[[#This Row],[2013]]</f>
        <v>3577</v>
      </c>
      <c r="X56">
        <f>X33-J33-Tabella7[[#This Row],[2012]]</f>
        <v>3309</v>
      </c>
      <c r="Y56">
        <f>Y33-K33-Tabella7[[#This Row],[2011]]</f>
        <v>3013</v>
      </c>
      <c r="Z56">
        <f>Z33-L33-Tabella7[[#This Row],[2010]]</f>
        <v>2757</v>
      </c>
      <c r="AA56">
        <f>AA33-M33-Tabella7[[#This Row],[2009]]</f>
        <v>2576</v>
      </c>
    </row>
    <row r="57" spans="1:27" x14ac:dyDescent="0.25">
      <c r="A57" t="s">
        <v>25</v>
      </c>
      <c r="B57" t="s">
        <v>17</v>
      </c>
      <c r="C57">
        <v>8372</v>
      </c>
      <c r="D57">
        <v>7553</v>
      </c>
      <c r="E57">
        <v>7214</v>
      </c>
      <c r="F57">
        <v>7001</v>
      </c>
      <c r="G57">
        <v>6470</v>
      </c>
      <c r="H57">
        <v>6364</v>
      </c>
      <c r="I57">
        <v>6254</v>
      </c>
      <c r="J57">
        <v>6150</v>
      </c>
      <c r="K57">
        <v>6227</v>
      </c>
      <c r="L57">
        <v>6124</v>
      </c>
      <c r="M57">
        <v>6236</v>
      </c>
      <c r="O57" t="s">
        <v>25</v>
      </c>
      <c r="P57" t="s">
        <v>17</v>
      </c>
      <c r="Q57">
        <f>Q34-C34-Tabella7[[#This Row],[2019]]</f>
        <v>3159</v>
      </c>
      <c r="R57">
        <f>R34-D34-Tabella7[[#This Row],[2018]]</f>
        <v>3344</v>
      </c>
      <c r="S57">
        <f>S34-E34-Tabella7[[#This Row],[2017]]</f>
        <v>3401</v>
      </c>
      <c r="T57">
        <f>T34-F34-Tabella7[[#This Row],[2016]]</f>
        <v>3443</v>
      </c>
      <c r="U57">
        <f>U34-G34-Tabella7[[#This Row],[2015]]</f>
        <v>3324</v>
      </c>
      <c r="V57">
        <f>V34-H34-Tabella7[[#This Row],[2014]]</f>
        <v>2854</v>
      </c>
      <c r="W57">
        <f>W34-I34-Tabella7[[#This Row],[2013]]</f>
        <v>2482</v>
      </c>
      <c r="X57">
        <f>X34-J34-Tabella7[[#This Row],[2012]]</f>
        <v>2291</v>
      </c>
      <c r="Y57">
        <f>Y34-K34-Tabella7[[#This Row],[2011]]</f>
        <v>2106</v>
      </c>
      <c r="Z57">
        <f>Z34-L34-Tabella7[[#This Row],[2010]]</f>
        <v>1755</v>
      </c>
      <c r="AA57">
        <f>AA34-M34-Tabella7[[#This Row],[2009]]</f>
        <v>1546</v>
      </c>
    </row>
    <row r="58" spans="1:27" x14ac:dyDescent="0.25">
      <c r="B58" t="s">
        <v>19</v>
      </c>
      <c r="C58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>
        <v>14</v>
      </c>
      <c r="M58">
        <v>10</v>
      </c>
      <c r="P58" t="s">
        <v>19</v>
      </c>
      <c r="Q58">
        <f>Q35-C35-Tabella7[[#This Row],[2019]]</f>
        <v>2</v>
      </c>
      <c r="R58">
        <f>R35-D35-Tabella7[[#This Row],[2018]]</f>
        <v>0</v>
      </c>
      <c r="S58">
        <f>S35-E35-Tabella7[[#This Row],[2017]]</f>
        <v>0</v>
      </c>
      <c r="T58">
        <f>T35-F35-Tabella7[[#This Row],[2016]]</f>
        <v>1</v>
      </c>
      <c r="U58">
        <f>U35-G35-Tabella7[[#This Row],[2015]]</f>
        <v>0</v>
      </c>
      <c r="V58">
        <f>V35-H35-Tabella7[[#This Row],[2014]]</f>
        <v>0</v>
      </c>
      <c r="W58">
        <f>W35-I35-Tabella7[[#This Row],[2013]]</f>
        <v>3</v>
      </c>
      <c r="X58">
        <f>X35-J35-Tabella7[[#This Row],[2012]]</f>
        <v>1</v>
      </c>
      <c r="Y58">
        <f>Y35-K35-Tabella7[[#This Row],[2011]]</f>
        <v>2</v>
      </c>
      <c r="Z58">
        <f>Z35-L35-Tabella7[[#This Row],[2010]]</f>
        <v>3</v>
      </c>
      <c r="AA58">
        <f>AA35-M35-Tabella7[[#This Row],[2009]]</f>
        <v>1</v>
      </c>
    </row>
    <row r="59" spans="1:27" x14ac:dyDescent="0.25">
      <c r="B59" t="s">
        <v>21</v>
      </c>
      <c r="C59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>
        <v>5283</v>
      </c>
      <c r="M59">
        <v>5358</v>
      </c>
      <c r="P59" t="s">
        <v>21</v>
      </c>
      <c r="Q59">
        <f>Q36-C36-Tabella7[[#This Row],[2019]]</f>
        <v>864</v>
      </c>
      <c r="R59">
        <f>R36-D36-Tabella7[[#This Row],[2018]]</f>
        <v>840</v>
      </c>
      <c r="S59">
        <f>S36-E36-Tabella7[[#This Row],[2017]]</f>
        <v>917</v>
      </c>
      <c r="T59">
        <f>T36-F36-Tabella7[[#This Row],[2016]]</f>
        <v>847</v>
      </c>
      <c r="U59">
        <f>U36-G36-Tabella7[[#This Row],[2015]]</f>
        <v>842</v>
      </c>
      <c r="V59">
        <f>V36-H36-Tabella7[[#This Row],[2014]]</f>
        <v>810</v>
      </c>
      <c r="W59">
        <f>W36-I36-Tabella7[[#This Row],[2013]]</f>
        <v>835</v>
      </c>
      <c r="X59">
        <f>X36-J36-Tabella7[[#This Row],[2012]]</f>
        <v>756</v>
      </c>
      <c r="Y59">
        <f>Y36-K36-Tabella7[[#This Row],[2011]]</f>
        <v>759</v>
      </c>
      <c r="Z59">
        <f>Z36-L36-Tabella7[[#This Row],[2010]]</f>
        <v>717</v>
      </c>
      <c r="AA59">
        <f>AA36-M36-Tabella7[[#This Row],[2009]]</f>
        <v>749</v>
      </c>
    </row>
    <row r="60" spans="1:27" x14ac:dyDescent="0.25">
      <c r="B60" t="s">
        <v>23</v>
      </c>
      <c r="C60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>
        <v>434</v>
      </c>
      <c r="M60">
        <v>387</v>
      </c>
      <c r="P60" t="s">
        <v>23</v>
      </c>
      <c r="Q60">
        <f>Q37-C37-Tabella7[[#This Row],[2019]]</f>
        <v>2670</v>
      </c>
      <c r="R60">
        <f>R37-D37-Tabella7[[#This Row],[2018]]</f>
        <v>2872</v>
      </c>
      <c r="S60">
        <f>S37-E37-Tabella7[[#This Row],[2017]]</f>
        <v>2841</v>
      </c>
      <c r="T60">
        <f>T37-F37-Tabella7[[#This Row],[2016]]</f>
        <v>2966</v>
      </c>
      <c r="U60">
        <f>U37-G37-Tabella7[[#This Row],[2015]]</f>
        <v>2862</v>
      </c>
      <c r="V60">
        <f>V37-H37-Tabella7[[#This Row],[2014]]</f>
        <v>2484</v>
      </c>
      <c r="W60">
        <f>W37-I37-Tabella7[[#This Row],[2013]]</f>
        <v>2154</v>
      </c>
      <c r="X60">
        <f>X37-J37-Tabella7[[#This Row],[2012]]</f>
        <v>2028</v>
      </c>
      <c r="Y60">
        <f>Y37-K37-Tabella7[[#This Row],[2011]]</f>
        <v>1892</v>
      </c>
      <c r="Z60">
        <f>Z37-L37-Tabella7[[#This Row],[2010]]</f>
        <v>1644</v>
      </c>
      <c r="AA60">
        <f>AA37-M37-Tabella7[[#This Row],[2009]]</f>
        <v>1494</v>
      </c>
    </row>
    <row r="61" spans="1:27" x14ac:dyDescent="0.25">
      <c r="A61" t="s">
        <v>26</v>
      </c>
      <c r="B61" t="s">
        <v>17</v>
      </c>
      <c r="C61">
        <v>3233</v>
      </c>
      <c r="D61">
        <v>3061</v>
      </c>
      <c r="E61">
        <v>2672</v>
      </c>
      <c r="F61">
        <v>2587</v>
      </c>
      <c r="G61">
        <v>2366</v>
      </c>
      <c r="H61">
        <v>2284</v>
      </c>
      <c r="I61">
        <v>2196</v>
      </c>
      <c r="J61">
        <v>2164</v>
      </c>
      <c r="K61">
        <v>2164</v>
      </c>
      <c r="L61">
        <v>2314</v>
      </c>
      <c r="M61">
        <v>2191</v>
      </c>
      <c r="O61" t="s">
        <v>26</v>
      </c>
      <c r="P61" t="s">
        <v>17</v>
      </c>
      <c r="Q61">
        <f>Q38-C38-Tabella7[[#This Row],[2019]]</f>
        <v>1791</v>
      </c>
      <c r="R61">
        <f>R38-D38-Tabella7[[#This Row],[2018]]</f>
        <v>1799</v>
      </c>
      <c r="S61">
        <f>S38-E38-Tabella7[[#This Row],[2017]]</f>
        <v>1868</v>
      </c>
      <c r="T61">
        <f>T38-F38-Tabella7[[#This Row],[2016]]</f>
        <v>1778</v>
      </c>
      <c r="U61">
        <f>U38-G38-Tabella7[[#This Row],[2015]]</f>
        <v>1814</v>
      </c>
      <c r="V61">
        <f>V38-H38-Tabella7[[#This Row],[2014]]</f>
        <v>1455</v>
      </c>
      <c r="W61">
        <f>W38-I38-Tabella7[[#This Row],[2013]]</f>
        <v>1359</v>
      </c>
      <c r="X61">
        <f>X38-J38-Tabella7[[#This Row],[2012]]</f>
        <v>1244</v>
      </c>
      <c r="Y61">
        <f>Y38-K38-Tabella7[[#This Row],[2011]]</f>
        <v>1153</v>
      </c>
      <c r="Z61">
        <f>Z38-L38-Tabella7[[#This Row],[2010]]</f>
        <v>1008</v>
      </c>
      <c r="AA61">
        <f>AA38-M38-Tabella7[[#This Row],[2009]]</f>
        <v>903</v>
      </c>
    </row>
    <row r="62" spans="1:27" x14ac:dyDescent="0.25">
      <c r="B62" t="s">
        <v>19</v>
      </c>
      <c r="C62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>
        <v>10</v>
      </c>
      <c r="M62">
        <v>6</v>
      </c>
      <c r="P62" t="s">
        <v>19</v>
      </c>
      <c r="Q62">
        <f>Q39-C39-Tabella7[[#This Row],[2019]]</f>
        <v>0</v>
      </c>
      <c r="R62">
        <f>R39-D39-Tabella7[[#This Row],[2018]]</f>
        <v>0</v>
      </c>
      <c r="S62">
        <f>S39-E39-Tabella7[[#This Row],[2017]]</f>
        <v>0</v>
      </c>
      <c r="T62">
        <f>T39-F39-Tabella7[[#This Row],[2016]]</f>
        <v>0</v>
      </c>
      <c r="U62">
        <f>U39-G39-Tabella7[[#This Row],[2015]]</f>
        <v>0</v>
      </c>
      <c r="V62">
        <f>V39-H39-Tabella7[[#This Row],[2014]]</f>
        <v>0</v>
      </c>
      <c r="W62">
        <f>W39-I39-Tabella7[[#This Row],[2013]]</f>
        <v>1</v>
      </c>
      <c r="X62">
        <f>X39-J39-Tabella7[[#This Row],[2012]]</f>
        <v>0</v>
      </c>
      <c r="Y62">
        <f>Y39-K39-Tabella7[[#This Row],[2011]]</f>
        <v>1</v>
      </c>
      <c r="Z62">
        <f>Z39-L39-Tabella7[[#This Row],[2010]]</f>
        <v>2</v>
      </c>
      <c r="AA62">
        <f>AA39-M39-Tabella7[[#This Row],[2009]]</f>
        <v>1</v>
      </c>
    </row>
    <row r="63" spans="1:27" x14ac:dyDescent="0.25">
      <c r="B63" t="s">
        <v>21</v>
      </c>
      <c r="C63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>
        <v>2041</v>
      </c>
      <c r="M63">
        <v>1919</v>
      </c>
      <c r="P63" t="s">
        <v>21</v>
      </c>
      <c r="Q63">
        <f>Q40-C40-Tabella7[[#This Row],[2019]]</f>
        <v>478</v>
      </c>
      <c r="R63">
        <f>R40-D40-Tabella7[[#This Row],[2018]]</f>
        <v>478</v>
      </c>
      <c r="S63">
        <f>S40-E40-Tabella7[[#This Row],[2017]]</f>
        <v>457</v>
      </c>
      <c r="T63">
        <f>T40-F40-Tabella7[[#This Row],[2016]]</f>
        <v>429</v>
      </c>
      <c r="U63">
        <f>U40-G40-Tabella7[[#This Row],[2015]]</f>
        <v>525</v>
      </c>
      <c r="V63">
        <f>V40-H40-Tabella7[[#This Row],[2014]]</f>
        <v>357</v>
      </c>
      <c r="W63">
        <f>W40-I40-Tabella7[[#This Row],[2013]]</f>
        <v>439</v>
      </c>
      <c r="X63">
        <f>X40-J40-Tabella7[[#This Row],[2012]]</f>
        <v>380</v>
      </c>
      <c r="Y63">
        <f>Y40-K40-Tabella7[[#This Row],[2011]]</f>
        <v>385</v>
      </c>
      <c r="Z63">
        <f>Z40-L40-Tabella7[[#This Row],[2010]]</f>
        <v>379</v>
      </c>
      <c r="AA63">
        <f>AA40-M40-Tabella7[[#This Row],[2009]]</f>
        <v>372</v>
      </c>
    </row>
    <row r="64" spans="1:27" x14ac:dyDescent="0.25">
      <c r="B64" t="s">
        <v>23</v>
      </c>
      <c r="C64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>
        <v>149</v>
      </c>
      <c r="M64">
        <v>120</v>
      </c>
      <c r="P64" t="s">
        <v>23</v>
      </c>
      <c r="Q64">
        <f>Q41-C41-Tabella7[[#This Row],[2019]]</f>
        <v>1498</v>
      </c>
      <c r="R64">
        <f>R41-D41-Tabella7[[#This Row],[2018]]</f>
        <v>1499</v>
      </c>
      <c r="S64">
        <f>S41-E41-Tabella7[[#This Row],[2017]]</f>
        <v>1584</v>
      </c>
      <c r="T64">
        <f>T41-F41-Tabella7[[#This Row],[2016]]</f>
        <v>1496</v>
      </c>
      <c r="U64">
        <f>U41-G41-Tabella7[[#This Row],[2015]]</f>
        <v>1450</v>
      </c>
      <c r="V64">
        <f>V41-H41-Tabella7[[#This Row],[2014]]</f>
        <v>1231</v>
      </c>
      <c r="W64">
        <f>W41-I41-Tabella7[[#This Row],[2013]]</f>
        <v>1116</v>
      </c>
      <c r="X64">
        <f>X41-J41-Tabella7[[#This Row],[2012]]</f>
        <v>1056</v>
      </c>
      <c r="Y64">
        <f>Y41-K41-Tabella7[[#This Row],[2011]]</f>
        <v>940</v>
      </c>
      <c r="Z64">
        <f>Z41-L41-Tabella7[[#This Row],[2010]]</f>
        <v>845</v>
      </c>
      <c r="AA64">
        <f>AA41-M41-Tabella7[[#This Row],[2009]]</f>
        <v>751</v>
      </c>
    </row>
    <row r="65" spans="1:27" x14ac:dyDescent="0.25">
      <c r="A65" t="s">
        <v>27</v>
      </c>
      <c r="B65" t="s">
        <v>17</v>
      </c>
      <c r="C65">
        <v>1180</v>
      </c>
      <c r="D65">
        <v>1030</v>
      </c>
      <c r="E65">
        <v>968</v>
      </c>
      <c r="F65">
        <v>860</v>
      </c>
      <c r="G65">
        <v>954</v>
      </c>
      <c r="H65">
        <v>801</v>
      </c>
      <c r="I65">
        <v>815</v>
      </c>
      <c r="J65">
        <v>859</v>
      </c>
      <c r="K65">
        <v>819</v>
      </c>
      <c r="L65">
        <v>825</v>
      </c>
      <c r="M65">
        <v>798</v>
      </c>
      <c r="O65" t="s">
        <v>27</v>
      </c>
      <c r="P65" t="s">
        <v>17</v>
      </c>
      <c r="Q65">
        <f>Q42-C42-Tabella7[[#This Row],[2019]]</f>
        <v>273</v>
      </c>
      <c r="R65">
        <f>R42-D42-Tabella7[[#This Row],[2018]]</f>
        <v>318</v>
      </c>
      <c r="S65">
        <f>S42-E42-Tabella7[[#This Row],[2017]]</f>
        <v>346</v>
      </c>
      <c r="T65">
        <f>T42-F42-Tabella7[[#This Row],[2016]]</f>
        <v>319</v>
      </c>
      <c r="U65">
        <f>U42-G42-Tabella7[[#This Row],[2015]]</f>
        <v>332</v>
      </c>
      <c r="V65">
        <f>V42-H42-Tabella7[[#This Row],[2014]]</f>
        <v>271</v>
      </c>
      <c r="W65">
        <f>W42-I42-Tabella7[[#This Row],[2013]]</f>
        <v>264</v>
      </c>
      <c r="X65">
        <f>X42-J42-Tabella7[[#This Row],[2012]]</f>
        <v>220</v>
      </c>
      <c r="Y65">
        <f>Y42-K42-Tabella7[[#This Row],[2011]]</f>
        <v>207</v>
      </c>
      <c r="Z65">
        <f>Z42-L42-Tabella7[[#This Row],[2010]]</f>
        <v>156</v>
      </c>
      <c r="AA65">
        <f>AA42-M42-Tabella7[[#This Row],[2009]]</f>
        <v>132</v>
      </c>
    </row>
    <row r="66" spans="1:27" x14ac:dyDescent="0.25">
      <c r="B66" t="s">
        <v>19</v>
      </c>
      <c r="C66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>
        <v>0</v>
      </c>
      <c r="M66">
        <v>1</v>
      </c>
      <c r="P66" t="s">
        <v>19</v>
      </c>
      <c r="Q66">
        <f>Q43-C43-Tabella7[[#This Row],[2019]]</f>
        <v>0</v>
      </c>
      <c r="R66">
        <f>R43-D43-Tabella7[[#This Row],[2018]]</f>
        <v>1</v>
      </c>
      <c r="S66">
        <f>S43-E43-Tabella7[[#This Row],[2017]]</f>
        <v>0</v>
      </c>
      <c r="T66">
        <f>T43-F43-Tabella7[[#This Row],[2016]]</f>
        <v>2</v>
      </c>
      <c r="U66">
        <f>U43-G43-Tabella7[[#This Row],[2015]]</f>
        <v>0</v>
      </c>
      <c r="V66">
        <f>V43-H43-Tabella7[[#This Row],[2014]]</f>
        <v>0</v>
      </c>
      <c r="W66">
        <f>W43-I43-Tabella7[[#This Row],[2013]]</f>
        <v>0</v>
      </c>
      <c r="X66">
        <f>X43-J43-Tabella7[[#This Row],[2012]]</f>
        <v>0</v>
      </c>
      <c r="Y66">
        <f>Y43-K43-Tabella7[[#This Row],[2011]]</f>
        <v>0</v>
      </c>
      <c r="Z66">
        <f>Z43-L43-Tabella7[[#This Row],[2010]]</f>
        <v>0</v>
      </c>
      <c r="AA66">
        <f>AA43-M43-Tabella7[[#This Row],[2009]]</f>
        <v>0</v>
      </c>
    </row>
    <row r="67" spans="1:27" x14ac:dyDescent="0.25">
      <c r="B67" t="s">
        <v>21</v>
      </c>
      <c r="C67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>
        <v>731</v>
      </c>
      <c r="M67">
        <v>707</v>
      </c>
      <c r="P67" t="s">
        <v>21</v>
      </c>
      <c r="Q67">
        <f>Q44-C44-Tabella7[[#This Row],[2019]]</f>
        <v>87</v>
      </c>
      <c r="R67">
        <f>R44-D44-Tabella7[[#This Row],[2018]]</f>
        <v>83</v>
      </c>
      <c r="S67">
        <f>S44-E44-Tabella7[[#This Row],[2017]]</f>
        <v>71</v>
      </c>
      <c r="T67">
        <f>T44-F44-Tabella7[[#This Row],[2016]]</f>
        <v>72</v>
      </c>
      <c r="U67">
        <f>U44-G44-Tabella7[[#This Row],[2015]]</f>
        <v>85</v>
      </c>
      <c r="V67">
        <f>V44-H44-Tabella7[[#This Row],[2014]]</f>
        <v>64</v>
      </c>
      <c r="W67">
        <f>W44-I44-Tabella7[[#This Row],[2013]]</f>
        <v>75</v>
      </c>
      <c r="X67">
        <f>X44-J44-Tabella7[[#This Row],[2012]]</f>
        <v>68</v>
      </c>
      <c r="Y67">
        <f>Y44-K44-Tabella7[[#This Row],[2011]]</f>
        <v>82</v>
      </c>
      <c r="Z67">
        <f>Z44-L44-Tabella7[[#This Row],[2010]]</f>
        <v>74</v>
      </c>
      <c r="AA67">
        <f>AA44-M44-Tabella7[[#This Row],[2009]]</f>
        <v>65</v>
      </c>
    </row>
    <row r="68" spans="1:27" x14ac:dyDescent="0.25">
      <c r="B68" t="s">
        <v>23</v>
      </c>
      <c r="C68">
        <v>68</v>
      </c>
      <c r="D68">
        <v>75</v>
      </c>
      <c r="E68">
        <v>70</v>
      </c>
      <c r="F68">
        <v>56</v>
      </c>
      <c r="G68">
        <v>68</v>
      </c>
      <c r="H68">
        <v>55</v>
      </c>
      <c r="I68">
        <v>49</v>
      </c>
      <c r="J68">
        <v>60</v>
      </c>
      <c r="K68">
        <v>50</v>
      </c>
      <c r="L68">
        <v>57</v>
      </c>
      <c r="M68">
        <v>42</v>
      </c>
      <c r="P68" t="s">
        <v>23</v>
      </c>
      <c r="Q68">
        <f>Q45-C45-Tabella7[[#This Row],[2019]]</f>
        <v>231</v>
      </c>
      <c r="R68">
        <f>R45-D45-Tabella7[[#This Row],[2018]]</f>
        <v>268</v>
      </c>
      <c r="S68">
        <f>S45-E45-Tabella7[[#This Row],[2017]]</f>
        <v>311</v>
      </c>
      <c r="T68">
        <f>T45-F45-Tabella7[[#This Row],[2016]]</f>
        <v>292</v>
      </c>
      <c r="U68">
        <f>U45-G45-Tabella7[[#This Row],[2015]]</f>
        <v>293</v>
      </c>
      <c r="V68">
        <f>V45-H45-Tabella7[[#This Row],[2014]]</f>
        <v>260</v>
      </c>
      <c r="W68">
        <f>W45-I45-Tabella7[[#This Row],[2013]]</f>
        <v>244</v>
      </c>
      <c r="X68">
        <f>X45-J45-Tabella7[[#This Row],[2012]]</f>
        <v>213</v>
      </c>
      <c r="Y68">
        <f>Y45-K45-Tabella7[[#This Row],[2011]]</f>
        <v>172</v>
      </c>
      <c r="Z68">
        <f>Z45-L45-Tabella7[[#This Row],[2010]]</f>
        <v>135</v>
      </c>
      <c r="AA68">
        <f>AA45-M45-Tabella7[[#This Row],[2009]]</f>
        <v>147</v>
      </c>
    </row>
    <row r="70" spans="1:27" x14ac:dyDescent="0.25">
      <c r="A70" s="34" t="s">
        <v>33</v>
      </c>
      <c r="B70" s="34"/>
      <c r="C70" s="34"/>
      <c r="D70" s="34"/>
      <c r="E70" s="34"/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</row>
    <row r="72" spans="1:27" x14ac:dyDescent="0.25">
      <c r="A72" t="s">
        <v>16</v>
      </c>
      <c r="B72">
        <v>1</v>
      </c>
      <c r="C72">
        <v>64123</v>
      </c>
      <c r="D72" s="3">
        <v>0.94599999999999995</v>
      </c>
      <c r="E72" s="3">
        <f>1-Tabella6[[#This Row],[P(successo)]]</f>
        <v>5.4000000000000048E-2</v>
      </c>
    </row>
    <row r="73" spans="1:27" x14ac:dyDescent="0.25">
      <c r="B73">
        <v>3</v>
      </c>
      <c r="C73">
        <v>56240</v>
      </c>
      <c r="D73" s="3">
        <v>0.878</v>
      </c>
      <c r="E73" s="3">
        <f>1-Tabella6[[#This Row],[P(successo)]]</f>
        <v>0.122</v>
      </c>
    </row>
    <row r="74" spans="1:27" x14ac:dyDescent="0.25">
      <c r="B74">
        <v>5</v>
      </c>
      <c r="C74">
        <v>47638</v>
      </c>
      <c r="D74" s="3">
        <v>0.78674999999999995</v>
      </c>
      <c r="E74" s="3">
        <f>1-Tabella6[[#This Row],[P(successo)]]</f>
        <v>0.21325000000000005</v>
      </c>
    </row>
    <row r="75" spans="1:27" x14ac:dyDescent="0.25">
      <c r="A75" t="s">
        <v>24</v>
      </c>
      <c r="B75">
        <v>1</v>
      </c>
      <c r="C75">
        <v>28779</v>
      </c>
      <c r="D75" s="3">
        <v>0.94599999999999995</v>
      </c>
      <c r="E75" s="3">
        <f>1-Tabella6[[#This Row],[P(successo)]]</f>
        <v>5.4000000000000048E-2</v>
      </c>
    </row>
    <row r="76" spans="1:27" x14ac:dyDescent="0.25">
      <c r="B76">
        <v>3</v>
      </c>
      <c r="C76">
        <v>25312</v>
      </c>
      <c r="D76" s="3">
        <v>0.876</v>
      </c>
      <c r="E76" s="3">
        <f>1-Tabella6[[#This Row],[P(successo)]]</f>
        <v>0.124</v>
      </c>
    </row>
    <row r="77" spans="1:27" x14ac:dyDescent="0.25">
      <c r="B77">
        <v>5</v>
      </c>
      <c r="C77">
        <v>21429</v>
      </c>
      <c r="D77" s="3">
        <v>0.78500000000000003</v>
      </c>
      <c r="E77" s="3">
        <f>1-Tabella6[[#This Row],[P(successo)]]</f>
        <v>0.21499999999999997</v>
      </c>
    </row>
    <row r="78" spans="1:27" x14ac:dyDescent="0.25">
      <c r="A78" t="s">
        <v>25</v>
      </c>
      <c r="B78">
        <v>1</v>
      </c>
      <c r="C78">
        <v>23687</v>
      </c>
      <c r="D78" s="3">
        <v>0.94699999999999995</v>
      </c>
      <c r="E78" s="3">
        <f>1-Tabella6[[#This Row],[P(successo)]]</f>
        <v>5.3000000000000047E-2</v>
      </c>
    </row>
    <row r="79" spans="1:27" x14ac:dyDescent="0.25">
      <c r="B79">
        <v>3</v>
      </c>
      <c r="C79">
        <v>20747</v>
      </c>
      <c r="D79" s="3">
        <v>0.878</v>
      </c>
      <c r="E79" s="3">
        <f>1-Tabella6[[#This Row],[P(successo)]]</f>
        <v>0.122</v>
      </c>
    </row>
    <row r="80" spans="1:27" x14ac:dyDescent="0.25">
      <c r="B80">
        <v>5</v>
      </c>
      <c r="C80">
        <v>17602</v>
      </c>
      <c r="D80" s="3">
        <v>0.78500000000000003</v>
      </c>
      <c r="E80" s="3">
        <f>1-Tabella6[[#This Row],[P(successo)]]</f>
        <v>0.21499999999999997</v>
      </c>
    </row>
    <row r="81" spans="1:5" x14ac:dyDescent="0.25">
      <c r="A81" t="s">
        <v>26</v>
      </c>
      <c r="B81">
        <v>1</v>
      </c>
      <c r="C81">
        <v>8436</v>
      </c>
      <c r="D81" s="3">
        <v>0.94399999999999995</v>
      </c>
      <c r="E81" s="3">
        <f>1-Tabella6[[#This Row],[P(successo)]]</f>
        <v>5.600000000000005E-2</v>
      </c>
    </row>
    <row r="82" spans="1:5" x14ac:dyDescent="0.25">
      <c r="B82">
        <v>3</v>
      </c>
      <c r="C82">
        <v>7380</v>
      </c>
      <c r="D82" s="3">
        <v>0.876</v>
      </c>
      <c r="E82" s="3">
        <f>1-Tabella6[[#This Row],[P(successo)]]</f>
        <v>0.124</v>
      </c>
    </row>
    <row r="83" spans="1:5" x14ac:dyDescent="0.25">
      <c r="B83">
        <v>5</v>
      </c>
      <c r="C83">
        <v>6279</v>
      </c>
      <c r="D83" s="3">
        <v>0.77600000000000002</v>
      </c>
      <c r="E83" s="3">
        <f>1-Tabella6[[#This Row],[P(successo)]]</f>
        <v>0.22399999999999998</v>
      </c>
    </row>
    <row r="84" spans="1:5" x14ac:dyDescent="0.25">
      <c r="A84" t="s">
        <v>27</v>
      </c>
      <c r="B84">
        <v>1</v>
      </c>
      <c r="C84">
        <v>3221</v>
      </c>
      <c r="D84" s="3">
        <v>0.94699999999999995</v>
      </c>
      <c r="E84" s="3">
        <f>1-Tabella6[[#This Row],[P(successo)]]</f>
        <v>5.3000000000000047E-2</v>
      </c>
    </row>
    <row r="85" spans="1:5" x14ac:dyDescent="0.25">
      <c r="B85">
        <v>3</v>
      </c>
      <c r="C85">
        <v>2801</v>
      </c>
      <c r="D85" s="3">
        <v>0.88200000000000001</v>
      </c>
      <c r="E85" s="3">
        <f>1-Tabella6[[#This Row],[P(successo)]]</f>
        <v>0.11799999999999999</v>
      </c>
    </row>
    <row r="86" spans="1:5" x14ac:dyDescent="0.25">
      <c r="B86">
        <v>5</v>
      </c>
      <c r="C86">
        <v>2328</v>
      </c>
      <c r="D86" s="3">
        <v>0.80100000000000005</v>
      </c>
      <c r="E86" s="3">
        <f>1-Tabella6[[#This Row],[P(successo)]]</f>
        <v>0.19899999999999995</v>
      </c>
    </row>
  </sheetData>
  <mergeCells count="7">
    <mergeCell ref="A70:E70"/>
    <mergeCell ref="A1:M1"/>
    <mergeCell ref="O1:AA1"/>
    <mergeCell ref="A24:M24"/>
    <mergeCell ref="O24:AA24"/>
    <mergeCell ref="A47:M47"/>
    <mergeCell ref="O47:AA47"/>
  </mergeCells>
  <pageMargins left="0.7" right="0.7" top="0.75" bottom="0.75" header="0.511811023622047" footer="0.511811023622047"/>
  <pageSetup paperSize="9" orientation="portrait" horizontalDpi="300" verticalDpi="30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24" zoomScaleNormal="100" workbookViewId="0">
      <selection activeCell="D30" sqref="D30:D40"/>
    </sheetView>
  </sheetViews>
  <sheetFormatPr defaultColWidth="8.7109375" defaultRowHeight="15" x14ac:dyDescent="0.25"/>
  <cols>
    <col min="1" max="1" width="17.42578125" customWidth="1"/>
    <col min="2" max="2" width="12.140625" customWidth="1"/>
    <col min="3" max="3" width="19.85546875" customWidth="1"/>
    <col min="4" max="4" width="21.42578125" customWidth="1"/>
    <col min="5" max="5" width="21.85546875" customWidth="1"/>
    <col min="6" max="6" width="20.85546875" customWidth="1"/>
  </cols>
  <sheetData>
    <row r="1" spans="1:6" ht="15.75" thickBot="1" x14ac:dyDescent="0.3">
      <c r="A1" s="50" t="s">
        <v>0</v>
      </c>
      <c r="B1" s="51"/>
      <c r="C1" s="51"/>
      <c r="D1" s="51"/>
      <c r="E1" s="51"/>
      <c r="F1" s="52"/>
    </row>
    <row r="2" spans="1:6" x14ac:dyDescent="0.25">
      <c r="A2" s="1" t="s">
        <v>2</v>
      </c>
      <c r="B2" s="1" t="s">
        <v>3</v>
      </c>
      <c r="C2" s="1" t="s">
        <v>38</v>
      </c>
      <c r="D2" s="1" t="s">
        <v>39</v>
      </c>
      <c r="E2" s="1" t="s">
        <v>40</v>
      </c>
      <c r="F2" s="1" t="s">
        <v>41</v>
      </c>
    </row>
    <row r="3" spans="1:6" x14ac:dyDescent="0.25">
      <c r="A3" s="1" t="s">
        <v>16</v>
      </c>
      <c r="B3" s="1" t="s">
        <v>17</v>
      </c>
      <c r="C3" s="3">
        <f>AVERAGE(Dati_OPTN!C3:H3)</f>
        <v>37016.166666666664</v>
      </c>
      <c r="D3" s="3">
        <f>Tabella3[[#This Row],[p/anno (2014-2019)]]/365</f>
        <v>101.41415525114155</v>
      </c>
      <c r="E3" s="3">
        <f>AVERAGE(Dati_OPTN!I3:M3)</f>
        <v>34566</v>
      </c>
      <c r="F3" s="3">
        <f>Tabella3[[#This Row],[p/anno (2009-2013)]]/365</f>
        <v>94.701369863013696</v>
      </c>
    </row>
    <row r="4" spans="1:6" x14ac:dyDescent="0.25">
      <c r="A4" s="1"/>
      <c r="B4" s="1" t="s">
        <v>19</v>
      </c>
      <c r="C4" s="3">
        <f>AVERAGE(Dati_OPTN!C4:H4)</f>
        <v>37.333333333333336</v>
      </c>
      <c r="D4" s="3">
        <f>Tabella3[[#This Row],[p/anno (2014-2019)]]/365</f>
        <v>0.10228310502283106</v>
      </c>
      <c r="E4" s="3">
        <f>AVERAGE(Dati_OPTN!I4:M4)</f>
        <v>31</v>
      </c>
      <c r="F4" s="3">
        <f>Tabella3[[#This Row],[p/anno (2009-2013)]]/365</f>
        <v>8.4931506849315067E-2</v>
      </c>
    </row>
    <row r="5" spans="1:6" x14ac:dyDescent="0.25">
      <c r="A5" s="1"/>
      <c r="B5" s="1" t="s">
        <v>21</v>
      </c>
      <c r="C5" s="3">
        <f>AVERAGE(Dati_OPTN!C5:H5)</f>
        <v>28004.833333333332</v>
      </c>
      <c r="D5" s="3">
        <f>Tabella3[[#This Row],[p/anno (2014-2019)]]/365</f>
        <v>76.725570776255708</v>
      </c>
      <c r="E5" s="3">
        <f>AVERAGE(Dati_OPTN!I5:M5)</f>
        <v>24282.6</v>
      </c>
      <c r="F5" s="3">
        <f>Tabella3[[#This Row],[p/anno (2009-2013)]]/365</f>
        <v>66.527671232876713</v>
      </c>
    </row>
    <row r="6" spans="1:6" x14ac:dyDescent="0.25">
      <c r="A6" s="1"/>
      <c r="B6" s="1" t="s">
        <v>23</v>
      </c>
      <c r="C6" s="3">
        <f>AVERAGE(Dati_OPTN!C6:H6)</f>
        <v>9350.8333333333339</v>
      </c>
      <c r="D6" s="3">
        <f>Tabella3[[#This Row],[p/anno (2014-2019)]]/365</f>
        <v>25.618721461187217</v>
      </c>
      <c r="E6" s="3">
        <f>AVERAGE(Dati_OPTN!I6:M6)</f>
        <v>10665.6</v>
      </c>
      <c r="F6" s="3">
        <f>Tabella3[[#This Row],[p/anno (2009-2013)]]/365</f>
        <v>29.22082191780822</v>
      </c>
    </row>
    <row r="7" spans="1:6" x14ac:dyDescent="0.25">
      <c r="A7" s="1" t="s">
        <v>24</v>
      </c>
      <c r="B7" s="1" t="s">
        <v>17</v>
      </c>
      <c r="C7" s="3">
        <f>AVERAGE(Dati_OPTN!C7:H7)</f>
        <v>18053.666666666668</v>
      </c>
      <c r="D7" s="3">
        <f>Tabella3[[#This Row],[p/anno (2014-2019)]]/365</f>
        <v>49.462100456621009</v>
      </c>
      <c r="E7" s="3">
        <f>AVERAGE(Dati_OPTN!I7:M7)</f>
        <v>16769.599999999999</v>
      </c>
      <c r="F7" s="3">
        <f>Tabella3[[#This Row],[p/anno (2009-2013)]]/365</f>
        <v>45.944109589041091</v>
      </c>
    </row>
    <row r="8" spans="1:6" x14ac:dyDescent="0.25">
      <c r="A8" s="1"/>
      <c r="B8" s="1" t="s">
        <v>19</v>
      </c>
      <c r="C8" s="3">
        <f>AVERAGE(Dati_OPTN!C8:H8)</f>
        <v>19</v>
      </c>
      <c r="D8" s="3">
        <f>Tabella3[[#This Row],[p/anno (2014-2019)]]/365</f>
        <v>5.2054794520547946E-2</v>
      </c>
      <c r="E8" s="3">
        <f>AVERAGE(Dati_OPTN!I8:M8)</f>
        <v>16</v>
      </c>
      <c r="F8" s="3">
        <f>Tabella3[[#This Row],[p/anno (2009-2013)]]/365</f>
        <v>4.3835616438356165E-2</v>
      </c>
    </row>
    <row r="9" spans="1:6" x14ac:dyDescent="0.25">
      <c r="A9" s="1"/>
      <c r="B9" s="1" t="s">
        <v>21</v>
      </c>
      <c r="C9" s="3">
        <f>AVERAGE(Dati_OPTN!C9:H9)</f>
        <v>13753.333333333334</v>
      </c>
      <c r="D9" s="3">
        <f>Tabella3[[#This Row],[p/anno (2014-2019)]]/365</f>
        <v>37.680365296803657</v>
      </c>
      <c r="E9" s="3">
        <f>AVERAGE(Dati_OPTN!I9:M9)</f>
        <v>11798</v>
      </c>
      <c r="F9" s="3">
        <f>Tabella3[[#This Row],[p/anno (2009-2013)]]/365</f>
        <v>32.323287671232876</v>
      </c>
    </row>
    <row r="10" spans="1:6" x14ac:dyDescent="0.25">
      <c r="A10" s="1"/>
      <c r="B10" s="1" t="s">
        <v>23</v>
      </c>
      <c r="C10" s="3">
        <f>AVERAGE(Dati_OPTN!C10:H10)</f>
        <v>4465</v>
      </c>
      <c r="D10" s="3">
        <f>Tabella3[[#This Row],[p/anno (2014-2019)]]/365</f>
        <v>12.232876712328768</v>
      </c>
      <c r="E10" s="3">
        <f>AVERAGE(Dati_OPTN!I10:M10)</f>
        <v>5149.8</v>
      </c>
      <c r="F10" s="3">
        <f>Tabella3[[#This Row],[p/anno (2009-2013)]]/365</f>
        <v>14.109041095890412</v>
      </c>
    </row>
    <row r="11" spans="1:6" x14ac:dyDescent="0.25">
      <c r="A11" s="1" t="s">
        <v>25</v>
      </c>
      <c r="B11" s="1" t="s">
        <v>17</v>
      </c>
      <c r="C11" s="3">
        <f>AVERAGE(Dati_OPTN!C11:H11)</f>
        <v>12047.166666666666</v>
      </c>
      <c r="D11" s="3">
        <f>Tabella3[[#This Row],[p/anno (2014-2019)]]/365</f>
        <v>33.00593607305936</v>
      </c>
      <c r="E11" s="3">
        <f>AVERAGE(Dati_OPTN!I11:M11)</f>
        <v>11408.2</v>
      </c>
      <c r="F11" s="3">
        <f>Tabella3[[#This Row],[p/anno (2009-2013)]]/365</f>
        <v>31.255342465753426</v>
      </c>
    </row>
    <row r="12" spans="1:6" x14ac:dyDescent="0.25">
      <c r="A12" s="1"/>
      <c r="B12" s="1" t="s">
        <v>19</v>
      </c>
      <c r="C12" s="3">
        <f>AVERAGE(Dati_OPTN!C12:H12)</f>
        <v>10.666666666666666</v>
      </c>
      <c r="D12" s="3">
        <f>Tabella3[[#This Row],[p/anno (2014-2019)]]/365</f>
        <v>2.9223744292237442E-2</v>
      </c>
      <c r="E12" s="3">
        <f>AVERAGE(Dati_OPTN!I12:M12)</f>
        <v>8.6</v>
      </c>
      <c r="F12" s="3">
        <f>Tabella3[[#This Row],[p/anno (2009-2013)]]/365</f>
        <v>2.3561643835616437E-2</v>
      </c>
    </row>
    <row r="13" spans="1:6" x14ac:dyDescent="0.25">
      <c r="A13" s="1"/>
      <c r="B13" s="1" t="s">
        <v>21</v>
      </c>
      <c r="C13" s="3">
        <f>AVERAGE(Dati_OPTN!C13:H13)</f>
        <v>9003.1666666666661</v>
      </c>
      <c r="D13" s="3">
        <f>Tabella3[[#This Row],[p/anno (2014-2019)]]/365</f>
        <v>24.666210045662098</v>
      </c>
      <c r="E13" s="3">
        <f>AVERAGE(Dati_OPTN!I13:M13)</f>
        <v>8030.6</v>
      </c>
      <c r="F13" s="3">
        <f>Tabella3[[#This Row],[p/anno (2009-2013)]]/365</f>
        <v>22.001643835616438</v>
      </c>
    </row>
    <row r="14" spans="1:6" x14ac:dyDescent="0.25">
      <c r="A14" s="1"/>
      <c r="B14" s="1" t="s">
        <v>23</v>
      </c>
      <c r="C14" s="3">
        <f>AVERAGE(Dati_OPTN!C14:H14)</f>
        <v>3154.3333333333335</v>
      </c>
      <c r="D14" s="3">
        <f>Tabella3[[#This Row],[p/anno (2014-2019)]]/365</f>
        <v>8.6420091324200925</v>
      </c>
      <c r="E14" s="3">
        <f>AVERAGE(Dati_OPTN!I14:M14)</f>
        <v>3504</v>
      </c>
      <c r="F14" s="3">
        <f>Tabella3[[#This Row],[p/anno (2009-2013)]]/365</f>
        <v>9.6</v>
      </c>
    </row>
    <row r="15" spans="1:6" x14ac:dyDescent="0.25">
      <c r="A15" s="1" t="s">
        <v>26</v>
      </c>
      <c r="B15" s="1" t="s">
        <v>17</v>
      </c>
      <c r="C15" s="3">
        <f>AVERAGE(Dati_OPTN!C15:H15)</f>
        <v>5505.166666666667</v>
      </c>
      <c r="D15" s="3">
        <f>Tabella3[[#This Row],[p/anno (2014-2019)]]/365</f>
        <v>15.082648401826486</v>
      </c>
      <c r="E15" s="3">
        <f>AVERAGE(Dati_OPTN!I15:M15)</f>
        <v>5062.3999999999996</v>
      </c>
      <c r="F15" s="3">
        <f>Tabella3[[#This Row],[p/anno (2009-2013)]]/365</f>
        <v>13.869589041095889</v>
      </c>
    </row>
    <row r="16" spans="1:6" x14ac:dyDescent="0.25">
      <c r="A16" s="1"/>
      <c r="B16" s="1" t="s">
        <v>19</v>
      </c>
      <c r="C16" s="3">
        <f>AVERAGE(Dati_OPTN!C16:H16)</f>
        <v>6</v>
      </c>
      <c r="D16" s="3">
        <f>Tabella3[[#This Row],[p/anno (2014-2019)]]/365</f>
        <v>1.643835616438356E-2</v>
      </c>
      <c r="E16" s="3">
        <f>AVERAGE(Dati_OPTN!I16:M16)</f>
        <v>5.4</v>
      </c>
      <c r="F16" s="3">
        <f>Tabella3[[#This Row],[p/anno (2009-2013)]]/365</f>
        <v>1.4794520547945207E-2</v>
      </c>
    </row>
    <row r="17" spans="1:6" x14ac:dyDescent="0.25">
      <c r="A17" s="1"/>
      <c r="B17" s="1" t="s">
        <v>21</v>
      </c>
      <c r="C17" s="3">
        <f>AVERAGE(Dati_OPTN!C17:H17)</f>
        <v>4198</v>
      </c>
      <c r="D17" s="3">
        <f>Tabella3[[#This Row],[p/anno (2014-2019)]]/365</f>
        <v>11.501369863013698</v>
      </c>
      <c r="E17" s="3">
        <f>AVERAGE(Dati_OPTN!I17:M17)</f>
        <v>3542</v>
      </c>
      <c r="F17" s="3">
        <f>Tabella3[[#This Row],[p/anno (2009-2013)]]/365</f>
        <v>9.7041095890410958</v>
      </c>
    </row>
    <row r="18" spans="1:6" x14ac:dyDescent="0.25">
      <c r="A18" s="1"/>
      <c r="B18" s="1" t="s">
        <v>23</v>
      </c>
      <c r="C18" s="3">
        <f>AVERAGE(Dati_OPTN!C18:H18)</f>
        <v>1359.5</v>
      </c>
      <c r="D18" s="3">
        <f>Tabella3[[#This Row],[p/anno (2014-2019)]]/365</f>
        <v>3.7246575342465755</v>
      </c>
      <c r="E18" s="3">
        <f>AVERAGE(Dati_OPTN!I18:M18)</f>
        <v>1582.4</v>
      </c>
      <c r="F18" s="3">
        <f>Tabella3[[#This Row],[p/anno (2009-2013)]]/365</f>
        <v>4.335342465753425</v>
      </c>
    </row>
    <row r="19" spans="1:6" x14ac:dyDescent="0.25">
      <c r="A19" s="1" t="s">
        <v>27</v>
      </c>
      <c r="B19" s="1" t="s">
        <v>17</v>
      </c>
      <c r="C19" s="3">
        <f>AVERAGE(Dati_OPTN!C19:H19)</f>
        <v>1410.8333333333333</v>
      </c>
      <c r="D19" s="3">
        <f>Tabella3[[#This Row],[p/anno (2014-2019)]]/365</f>
        <v>3.865296803652968</v>
      </c>
      <c r="E19" s="3">
        <f>AVERAGE(Dati_OPTN!I19:M19)</f>
        <v>1327</v>
      </c>
      <c r="F19" s="3">
        <f>Tabella3[[#This Row],[p/anno (2009-2013)]]/365</f>
        <v>3.6356164383561644</v>
      </c>
    </row>
    <row r="20" spans="1:6" x14ac:dyDescent="0.25">
      <c r="A20" s="1"/>
      <c r="B20" s="1" t="s">
        <v>19</v>
      </c>
      <c r="C20" s="3">
        <f>AVERAGE(Dati_OPTN!C20:H20)</f>
        <v>1.6666666666666667</v>
      </c>
      <c r="D20" s="3">
        <f>Tabella3[[#This Row],[p/anno (2014-2019)]]/365</f>
        <v>4.5662100456621011E-3</v>
      </c>
      <c r="E20" s="3">
        <f>AVERAGE(Dati_OPTN!I20:M20)</f>
        <v>1</v>
      </c>
      <c r="F20" s="3">
        <f>Tabella3[[#This Row],[p/anno (2009-2013)]]/365</f>
        <v>2.7397260273972603E-3</v>
      </c>
    </row>
    <row r="21" spans="1:6" x14ac:dyDescent="0.25">
      <c r="A21" s="1"/>
      <c r="B21" s="1" t="s">
        <v>21</v>
      </c>
      <c r="C21" s="3">
        <f>AVERAGE(Dati_OPTN!C21:H21)</f>
        <v>1051.1666666666667</v>
      </c>
      <c r="D21" s="3">
        <f>Tabella3[[#This Row],[p/anno (2014-2019)]]/365</f>
        <v>2.8799086757990868</v>
      </c>
      <c r="E21" s="3">
        <f>AVERAGE(Dati_OPTN!I21:M21)</f>
        <v>913</v>
      </c>
      <c r="F21" s="3">
        <f>Tabella3[[#This Row],[p/anno (2009-2013)]]/365</f>
        <v>2.5013698630136987</v>
      </c>
    </row>
    <row r="22" spans="1:6" x14ac:dyDescent="0.25">
      <c r="A22" s="1"/>
      <c r="B22" s="1" t="s">
        <v>23</v>
      </c>
      <c r="C22" s="3">
        <f>AVERAGE(Dati_OPTN!C22:H22)</f>
        <v>372</v>
      </c>
      <c r="D22" s="3">
        <f>Tabella3[[#This Row],[p/anno (2014-2019)]]/365</f>
        <v>1.0191780821917809</v>
      </c>
      <c r="E22" s="3">
        <f>AVERAGE(Dati_OPTN!I22:M22)</f>
        <v>429.6</v>
      </c>
      <c r="F22" s="3">
        <f>Tabella3[[#This Row],[p/anno (2009-2013)]]/365</f>
        <v>1.1769863013698632</v>
      </c>
    </row>
    <row r="23" spans="1:6" ht="15.75" thickBot="1" x14ac:dyDescent="0.3">
      <c r="A23" s="1"/>
      <c r="B23" s="1"/>
    </row>
    <row r="24" spans="1:6" ht="15.75" thickBot="1" x14ac:dyDescent="0.3">
      <c r="A24" s="49" t="s">
        <v>1</v>
      </c>
      <c r="B24" s="47"/>
      <c r="C24" s="47"/>
      <c r="D24" s="47"/>
      <c r="E24" s="47"/>
      <c r="F24" s="48"/>
    </row>
    <row r="25" spans="1:6" x14ac:dyDescent="0.25">
      <c r="A25" s="1" t="s">
        <v>42</v>
      </c>
      <c r="B25" s="1" t="s">
        <v>43</v>
      </c>
      <c r="C25" s="1" t="s">
        <v>44</v>
      </c>
      <c r="D25" s="1" t="s">
        <v>45</v>
      </c>
      <c r="E25" s="1" t="s">
        <v>46</v>
      </c>
      <c r="F25" s="1" t="s">
        <v>47</v>
      </c>
    </row>
    <row r="26" spans="1:6" hidden="1" x14ac:dyDescent="0.25">
      <c r="A26" t="s">
        <v>16</v>
      </c>
      <c r="B26" t="s">
        <v>18</v>
      </c>
      <c r="C26" s="3">
        <f>AVERAGE(Dati_OPTN!Q3:V3)</f>
        <v>15244.166666666666</v>
      </c>
      <c r="D26" s="3">
        <f t="shared" ref="D26:D40" si="0">C26/365</f>
        <v>41.764840182648399</v>
      </c>
      <c r="E26" s="3">
        <f>AVERAGE(Dati_OPTN!W3:AA3)</f>
        <v>13336.8</v>
      </c>
      <c r="F26" s="3">
        <f t="shared" ref="F26:F40" si="1">E26/365</f>
        <v>36.539178082191782</v>
      </c>
    </row>
    <row r="27" spans="1:6" x14ac:dyDescent="0.25">
      <c r="B27" t="s">
        <v>20</v>
      </c>
      <c r="C27" s="3">
        <f>AVERAGE(Dati_OPTN!Q4:V4)</f>
        <v>9258.1666666666661</v>
      </c>
      <c r="D27" s="3">
        <f t="shared" si="0"/>
        <v>25.3648401826484</v>
      </c>
      <c r="E27" s="3">
        <f>AVERAGE(Dati_OPTN!W4:AA4)</f>
        <v>7378.4</v>
      </c>
      <c r="F27" s="3">
        <f t="shared" si="1"/>
        <v>20.214794520547944</v>
      </c>
    </row>
    <row r="28" spans="1:6" x14ac:dyDescent="0.25">
      <c r="B28" t="s">
        <v>22</v>
      </c>
      <c r="C28" s="3">
        <f>AVERAGE(Dati_OPTN!Q5:V5)</f>
        <v>5986</v>
      </c>
      <c r="D28" s="3">
        <f t="shared" si="0"/>
        <v>16.399999999999999</v>
      </c>
      <c r="E28" s="3">
        <f>AVERAGE(Dati_OPTN!W5:AA5)</f>
        <v>5958.4</v>
      </c>
      <c r="F28" s="3">
        <f t="shared" si="1"/>
        <v>16.324383561643835</v>
      </c>
    </row>
    <row r="29" spans="1:6" hidden="1" x14ac:dyDescent="0.25">
      <c r="A29" t="s">
        <v>24</v>
      </c>
      <c r="B29" t="s">
        <v>18</v>
      </c>
      <c r="C29" s="3">
        <f>AVERAGE(Dati_OPTN!Q6:V6)</f>
        <v>8180.333333333333</v>
      </c>
      <c r="D29" s="3">
        <f t="shared" si="0"/>
        <v>22.411872146118721</v>
      </c>
      <c r="E29" s="3">
        <f>AVERAGE(Dati_OPTN!W6:AA6)</f>
        <v>7320.6</v>
      </c>
      <c r="F29" s="3">
        <f t="shared" si="1"/>
        <v>20.056438356164385</v>
      </c>
    </row>
    <row r="30" spans="1:6" x14ac:dyDescent="0.25">
      <c r="B30" t="s">
        <v>20</v>
      </c>
      <c r="C30" s="3">
        <f>AVERAGE(Dati_OPTN!Q7:V7)</f>
        <v>4419</v>
      </c>
      <c r="D30" s="3">
        <f t="shared" si="0"/>
        <v>12.106849315068493</v>
      </c>
      <c r="E30" s="3">
        <f>AVERAGE(Dati_OPTN!W7:AA7)</f>
        <v>3510</v>
      </c>
      <c r="F30" s="3">
        <f t="shared" si="1"/>
        <v>9.6164383561643838</v>
      </c>
    </row>
    <row r="31" spans="1:6" x14ac:dyDescent="0.25">
      <c r="B31" t="s">
        <v>22</v>
      </c>
      <c r="C31" s="3">
        <f>AVERAGE(Dati_OPTN!Q8:V8)</f>
        <v>3761.3333333333335</v>
      </c>
      <c r="D31" s="3">
        <f t="shared" si="0"/>
        <v>10.305022831050229</v>
      </c>
      <c r="E31" s="3">
        <f>AVERAGE(Dati_OPTN!W8:AA8)</f>
        <v>3810.6</v>
      </c>
      <c r="F31" s="3">
        <f t="shared" si="1"/>
        <v>10.44</v>
      </c>
    </row>
    <row r="32" spans="1:6" hidden="1" x14ac:dyDescent="0.25">
      <c r="A32" t="s">
        <v>25</v>
      </c>
      <c r="B32" t="s">
        <v>18</v>
      </c>
      <c r="C32" s="3">
        <f>AVERAGE(Dati_OPTN!Q9:V9)</f>
        <v>5087.5</v>
      </c>
      <c r="D32" s="3">
        <f t="shared" si="0"/>
        <v>13.938356164383562</v>
      </c>
      <c r="E32" s="3">
        <f>AVERAGE(Dati_OPTN!W9:AA9)</f>
        <v>4323.8</v>
      </c>
      <c r="F32" s="3">
        <f t="shared" si="1"/>
        <v>11.846027397260274</v>
      </c>
    </row>
    <row r="33" spans="1:6" x14ac:dyDescent="0.25">
      <c r="B33" t="s">
        <v>20</v>
      </c>
      <c r="C33" s="3">
        <f>AVERAGE(Dati_OPTN!Q10:V10)</f>
        <v>3430.5</v>
      </c>
      <c r="D33" s="3">
        <f t="shared" si="0"/>
        <v>9.3986301369863021</v>
      </c>
      <c r="E33" s="3">
        <f>AVERAGE(Dati_OPTN!W10:AA10)</f>
        <v>2731.2</v>
      </c>
      <c r="F33" s="3">
        <f t="shared" si="1"/>
        <v>7.4827397260273969</v>
      </c>
    </row>
    <row r="34" spans="1:6" x14ac:dyDescent="0.25">
      <c r="B34" t="s">
        <v>22</v>
      </c>
      <c r="C34" s="3">
        <f>AVERAGE(Dati_OPTN!Q11:V11)</f>
        <v>1657</v>
      </c>
      <c r="D34" s="3">
        <f t="shared" si="0"/>
        <v>4.5397260273972604</v>
      </c>
      <c r="E34" s="3">
        <f>AVERAGE(Dati_OPTN!W11:AA11)</f>
        <v>1592.6</v>
      </c>
      <c r="F34" s="3">
        <f t="shared" si="1"/>
        <v>4.3632876712328761</v>
      </c>
    </row>
    <row r="35" spans="1:6" hidden="1" x14ac:dyDescent="0.25">
      <c r="A35" t="s">
        <v>26</v>
      </c>
      <c r="B35" t="s">
        <v>18</v>
      </c>
      <c r="C35" s="3">
        <f>AVERAGE(Dati_OPTN!Q12:V12)</f>
        <v>1578.3333333333333</v>
      </c>
      <c r="D35" s="3">
        <f t="shared" si="0"/>
        <v>4.3242009132420085</v>
      </c>
      <c r="E35" s="3">
        <f>AVERAGE(Dati_OPTN!W12:AA12)</f>
        <v>1377.6</v>
      </c>
      <c r="F35" s="3">
        <f t="shared" si="1"/>
        <v>3.7742465753424654</v>
      </c>
    </row>
    <row r="36" spans="1:6" x14ac:dyDescent="0.25">
      <c r="B36" t="s">
        <v>20</v>
      </c>
      <c r="C36" s="3">
        <f>AVERAGE(Dati_OPTN!Q13:V13)</f>
        <v>1090.5</v>
      </c>
      <c r="D36" s="3">
        <f t="shared" si="0"/>
        <v>2.9876712328767123</v>
      </c>
      <c r="E36" s="3">
        <f>AVERAGE(Dati_OPTN!W13:AA13)</f>
        <v>888.8</v>
      </c>
      <c r="F36" s="3">
        <f t="shared" si="1"/>
        <v>2.435068493150685</v>
      </c>
    </row>
    <row r="37" spans="1:6" x14ac:dyDescent="0.25">
      <c r="B37" t="s">
        <v>22</v>
      </c>
      <c r="C37" s="3">
        <f>AVERAGE(Dati_OPTN!Q14:V14)</f>
        <v>487.83333333333331</v>
      </c>
      <c r="D37" s="3">
        <f t="shared" si="0"/>
        <v>1.3365296803652968</v>
      </c>
      <c r="E37" s="3">
        <f>AVERAGE(Dati_OPTN!W14:AA14)</f>
        <v>488.8</v>
      </c>
      <c r="F37" s="3">
        <f t="shared" si="1"/>
        <v>1.3391780821917809</v>
      </c>
    </row>
    <row r="38" spans="1:6" hidden="1" x14ac:dyDescent="0.25">
      <c r="A38" t="s">
        <v>27</v>
      </c>
      <c r="B38" t="s">
        <v>18</v>
      </c>
      <c r="C38" s="3">
        <f>AVERAGE(Dati_OPTN!Q15:V15)</f>
        <v>398</v>
      </c>
      <c r="D38" s="3">
        <f t="shared" si="0"/>
        <v>1.0904109589041096</v>
      </c>
      <c r="E38" s="3">
        <f>AVERAGE(Dati_OPTN!W15:AA15)</f>
        <v>314.8</v>
      </c>
      <c r="F38" s="3">
        <f t="shared" si="1"/>
        <v>0.86246575342465759</v>
      </c>
    </row>
    <row r="39" spans="1:6" x14ac:dyDescent="0.25">
      <c r="B39" t="s">
        <v>20</v>
      </c>
      <c r="C39" s="3">
        <f>AVERAGE(Dati_OPTN!Q16:V16)</f>
        <v>318.16666666666669</v>
      </c>
      <c r="D39" s="3">
        <f t="shared" si="0"/>
        <v>0.87168949771689508</v>
      </c>
      <c r="E39" s="3">
        <f>AVERAGE(Dati_OPTN!W16:AA16)</f>
        <v>248.4</v>
      </c>
      <c r="F39" s="3">
        <f t="shared" si="1"/>
        <v>0.68054794520547945</v>
      </c>
    </row>
    <row r="40" spans="1:6" x14ac:dyDescent="0.25">
      <c r="B40" t="s">
        <v>22</v>
      </c>
      <c r="C40" s="3">
        <f>AVERAGE(Dati_OPTN!Q17:V17)</f>
        <v>79.833333333333329</v>
      </c>
      <c r="D40" s="3">
        <f t="shared" si="0"/>
        <v>0.21872146118721461</v>
      </c>
      <c r="E40" s="3">
        <f>AVERAGE(Dati_OPTN!W17:AA17)</f>
        <v>66.400000000000006</v>
      </c>
      <c r="F40" s="3">
        <f t="shared" si="1"/>
        <v>0.18191780821917811</v>
      </c>
    </row>
  </sheetData>
  <mergeCells count="2">
    <mergeCell ref="A1:F1"/>
    <mergeCell ref="A24:F24"/>
  </mergeCells>
  <pageMargins left="0.7" right="0.7" top="0.75" bottom="0.75" header="0.511811023622047" footer="0.511811023622047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9"/>
  <sheetViews>
    <sheetView topLeftCell="A45" zoomScaleNormal="100" workbookViewId="0">
      <selection activeCell="I51" sqref="I51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24.5703125" customWidth="1"/>
    <col min="4" max="4" width="24.7109375" customWidth="1"/>
    <col min="5" max="5" width="19.28515625" customWidth="1"/>
    <col min="6" max="6" width="16.28515625" customWidth="1"/>
    <col min="7" max="7" width="16.140625" customWidth="1"/>
    <col min="8" max="8" width="11.42578125" customWidth="1"/>
    <col min="9" max="9" width="21.42578125" customWidth="1"/>
    <col min="10" max="10" width="21.5703125" customWidth="1"/>
    <col min="11" max="11" width="11.85546875" customWidth="1"/>
    <col min="14" max="14" width="11.7109375" customWidth="1"/>
  </cols>
  <sheetData>
    <row r="1" spans="1:7" x14ac:dyDescent="0.25">
      <c r="A1" s="37" t="s">
        <v>28</v>
      </c>
      <c r="B1" s="37"/>
      <c r="C1" s="37"/>
      <c r="D1" s="37"/>
      <c r="E1" s="37"/>
    </row>
    <row r="2" spans="1:7" x14ac:dyDescent="0.25">
      <c r="A2" s="4" t="s">
        <v>2</v>
      </c>
      <c r="B2" s="4" t="s">
        <v>3</v>
      </c>
      <c r="C2" s="4" t="s">
        <v>48</v>
      </c>
      <c r="D2" s="4" t="s">
        <v>49</v>
      </c>
      <c r="E2" s="4" t="s">
        <v>50</v>
      </c>
      <c r="F2" s="4" t="s">
        <v>80</v>
      </c>
      <c r="G2" s="4" t="s">
        <v>81</v>
      </c>
    </row>
    <row r="3" spans="1:7" x14ac:dyDescent="0.25">
      <c r="A3" s="1" t="s">
        <v>16</v>
      </c>
      <c r="B3" s="1" t="s">
        <v>17</v>
      </c>
      <c r="C3" s="5">
        <f>AVERAGE(Dati_OPTN!C26:H26)</f>
        <v>4418.5</v>
      </c>
      <c r="D3" s="5">
        <f>Tabella5[[#This Row],[d/anno (2014-2019)]]/365</f>
        <v>12.105479452054794</v>
      </c>
      <c r="E3" s="5">
        <f t="shared" ref="E3:E22" si="0">C3/$C$3</f>
        <v>1</v>
      </c>
      <c r="F3">
        <f>Tabella5[[#This Row],[d/anno (2014-2019)]]/$C3</f>
        <v>1</v>
      </c>
      <c r="G3" t="e">
        <f>Tabella512[[#This Row],[t/anno (2014-2019)]]/$C$50</f>
        <v>#VALUE!</v>
      </c>
    </row>
    <row r="4" spans="1:7" x14ac:dyDescent="0.25">
      <c r="A4" s="1"/>
      <c r="B4" s="1" t="s">
        <v>19</v>
      </c>
      <c r="C4" s="5">
        <f>AVERAGE(Dati_OPTN!C27:H27)</f>
        <v>1.3333333333333333</v>
      </c>
      <c r="D4" s="5">
        <f>Tabella5[[#This Row],[d/anno (2014-2019)]]/365</f>
        <v>3.6529680365296802E-3</v>
      </c>
      <c r="E4" s="5">
        <f t="shared" si="0"/>
        <v>3.0176153294858739E-4</v>
      </c>
      <c r="F4" t="e">
        <f>Tabella512[[#This Row],[t/anno (2014-2019)]]/$C4</f>
        <v>#VALUE!</v>
      </c>
      <c r="G4" t="e">
        <f>Tabella512[[#This Row],[t/anno (2014-2019)]]/$C$50</f>
        <v>#VALUE!</v>
      </c>
    </row>
    <row r="5" spans="1:7" x14ac:dyDescent="0.25">
      <c r="A5" s="1"/>
      <c r="B5" s="1" t="s">
        <v>21</v>
      </c>
      <c r="C5" s="5">
        <f>AVERAGE(Dati_OPTN!C28:H28)</f>
        <v>1681</v>
      </c>
      <c r="D5" s="5">
        <f>Tabella5[[#This Row],[d/anno (2014-2019)]]/365</f>
        <v>4.6054794520547944</v>
      </c>
      <c r="E5" s="5">
        <f t="shared" si="0"/>
        <v>0.38044585266493153</v>
      </c>
      <c r="F5" t="e">
        <f>Tabella512[[#This Row],[t/anno (2014-2019)]]/$C5</f>
        <v>#VALUE!</v>
      </c>
      <c r="G5" t="e">
        <f>Tabella512[[#This Row],[t/anno (2014-2019)]]/$C$50</f>
        <v>#VALUE!</v>
      </c>
    </row>
    <row r="6" spans="1:7" x14ac:dyDescent="0.25">
      <c r="A6" s="1"/>
      <c r="B6" s="1" t="s">
        <v>23</v>
      </c>
      <c r="C6" s="5">
        <f>AVERAGE(Dati_OPTN!C29:H29)</f>
        <v>2813.5</v>
      </c>
      <c r="D6" s="5">
        <f>Tabella5[[#This Row],[d/anno (2014-2019)]]/365</f>
        <v>7.7082191780821914</v>
      </c>
      <c r="E6" s="5">
        <f t="shared" si="0"/>
        <v>0.63675455471313791</v>
      </c>
      <c r="F6" t="e">
        <f>Tabella512[[#This Row],[t/anno (2014-2019)]]/$C6</f>
        <v>#VALUE!</v>
      </c>
      <c r="G6" t="e">
        <f>Tabella512[[#This Row],[t/anno (2014-2019)]]/$C$50</f>
        <v>#VALUE!</v>
      </c>
    </row>
    <row r="7" spans="1:7" x14ac:dyDescent="0.25">
      <c r="A7" s="1" t="s">
        <v>24</v>
      </c>
      <c r="B7" s="1" t="s">
        <v>17</v>
      </c>
      <c r="C7" s="5">
        <f>AVERAGE(Dati_OPTN!C30:H30)</f>
        <v>2313.5</v>
      </c>
      <c r="D7" s="5">
        <f>Tabella5[[#This Row],[d/anno (2014-2019)]]/365</f>
        <v>6.338356164383562</v>
      </c>
      <c r="E7" s="5">
        <f t="shared" si="0"/>
        <v>0.52359397985741762</v>
      </c>
      <c r="F7" t="e">
        <f>Tabella512[[#This Row],[t/anno (2014-2019)]]/$C3</f>
        <v>#VALUE!</v>
      </c>
      <c r="G7" t="e">
        <f>Tabella512[[#This Row],[t/anno (2014-2019)]]/$C$54</f>
        <v>#VALUE!</v>
      </c>
    </row>
    <row r="8" spans="1:7" x14ac:dyDescent="0.25">
      <c r="A8" s="1"/>
      <c r="B8" s="1" t="s">
        <v>19</v>
      </c>
      <c r="C8" s="5">
        <f>AVERAGE(Dati_OPTN!C31:H31)</f>
        <v>1</v>
      </c>
      <c r="D8" s="5">
        <f>Tabella5[[#This Row],[d/anno (2014-2019)]]/365</f>
        <v>2.7397260273972603E-3</v>
      </c>
      <c r="E8" s="5">
        <f t="shared" si="0"/>
        <v>2.2632114971144054E-4</v>
      </c>
      <c r="F8" t="e">
        <f>Tabella512[[#This Row],[t/anno (2014-2019)]]/$C4</f>
        <v>#VALUE!</v>
      </c>
      <c r="G8" t="e">
        <f>Tabella512[[#This Row],[t/anno (2014-2019)]]/$C$54</f>
        <v>#VALUE!</v>
      </c>
    </row>
    <row r="9" spans="1:7" x14ac:dyDescent="0.25">
      <c r="A9" s="1"/>
      <c r="B9" s="1" t="s">
        <v>21</v>
      </c>
      <c r="C9" s="5">
        <f>AVERAGE(Dati_OPTN!C32:H32)</f>
        <v>913.83333333333337</v>
      </c>
      <c r="D9" s="5">
        <f>Tabella5[[#This Row],[d/anno (2014-2019)]]/365</f>
        <v>2.5036529680365298</v>
      </c>
      <c r="E9" s="5">
        <f t="shared" si="0"/>
        <v>0.20681981064463809</v>
      </c>
      <c r="F9" t="e">
        <f>Tabella512[[#This Row],[t/anno (2014-2019)]]/$C5</f>
        <v>#VALUE!</v>
      </c>
      <c r="G9" t="e">
        <f>Tabella512[[#This Row],[t/anno (2014-2019)]]/$C$54</f>
        <v>#VALUE!</v>
      </c>
    </row>
    <row r="10" spans="1:7" x14ac:dyDescent="0.25">
      <c r="A10" s="1"/>
      <c r="B10" s="1" t="s">
        <v>23</v>
      </c>
      <c r="C10" s="5">
        <f>AVERAGE(Dati_OPTN!C33:H33)</f>
        <v>1440.6666666666667</v>
      </c>
      <c r="D10" s="5">
        <f>Tabella5[[#This Row],[d/anno (2014-2019)]]/365</f>
        <v>3.9470319634703199</v>
      </c>
      <c r="E10" s="5">
        <f t="shared" si="0"/>
        <v>0.32605333635094869</v>
      </c>
      <c r="F10" t="e">
        <f>Tabella512[[#This Row],[t/anno (2014-2019)]]/$C6</f>
        <v>#VALUE!</v>
      </c>
      <c r="G10" t="e">
        <f>Tabella512[[#This Row],[t/anno (2014-2019)]]/$C$54</f>
        <v>#VALUE!</v>
      </c>
    </row>
    <row r="11" spans="1:7" x14ac:dyDescent="0.25">
      <c r="A11" s="1" t="s">
        <v>25</v>
      </c>
      <c r="B11" s="1" t="s">
        <v>17</v>
      </c>
      <c r="C11" s="5">
        <f>AVERAGE(Dati_OPTN!C34:H34)</f>
        <v>1276.8333333333333</v>
      </c>
      <c r="D11" s="5">
        <f>Tabella5[[#This Row],[d/anno (2014-2019)]]/365</f>
        <v>3.4981735159817351</v>
      </c>
      <c r="E11" s="5">
        <f t="shared" si="0"/>
        <v>0.28897438798989095</v>
      </c>
      <c r="F11" t="e">
        <f>Tabella512[[#This Row],[t/anno (2014-2019)]]/$C3</f>
        <v>#VALUE!</v>
      </c>
      <c r="G11" t="e">
        <f>Tabella512[[#This Row],[t/anno (2014-2019)]]/$C$58</f>
        <v>#VALUE!</v>
      </c>
    </row>
    <row r="12" spans="1:7" x14ac:dyDescent="0.25">
      <c r="A12" s="1"/>
      <c r="B12" s="1" t="s">
        <v>19</v>
      </c>
      <c r="C12" s="5">
        <f>AVERAGE(Dati_OPTN!C35:H35)</f>
        <v>0.33333333333333331</v>
      </c>
      <c r="D12" s="5">
        <f>Tabella5[[#This Row],[d/anno (2014-2019)]]/365</f>
        <v>9.1324200913242006E-4</v>
      </c>
      <c r="E12" s="5">
        <f t="shared" si="0"/>
        <v>7.5440383237146847E-5</v>
      </c>
      <c r="F12" t="e">
        <f>Tabella512[[#This Row],[t/anno (2014-2019)]]/$C4</f>
        <v>#VALUE!</v>
      </c>
      <c r="G12" t="e">
        <f>Tabella512[[#This Row],[t/anno (2014-2019)]]/$C$58</f>
        <v>#VALUE!</v>
      </c>
    </row>
    <row r="13" spans="1:7" x14ac:dyDescent="0.25">
      <c r="A13" s="1"/>
      <c r="B13" s="1" t="s">
        <v>21</v>
      </c>
      <c r="C13" s="5">
        <f>AVERAGE(Dati_OPTN!C36:H36)</f>
        <v>445.5</v>
      </c>
      <c r="D13" s="5">
        <f>Tabella5[[#This Row],[d/anno (2014-2019)]]/365</f>
        <v>1.2205479452054795</v>
      </c>
      <c r="E13" s="5">
        <f t="shared" si="0"/>
        <v>0.10082607219644676</v>
      </c>
      <c r="F13" t="e">
        <f>Tabella512[[#This Row],[t/anno (2014-2019)]]/$C5</f>
        <v>#VALUE!</v>
      </c>
      <c r="G13" t="e">
        <f>Tabella512[[#This Row],[t/anno (2014-2019)]]/$C$58</f>
        <v>#VALUE!</v>
      </c>
    </row>
    <row r="14" spans="1:7" x14ac:dyDescent="0.25">
      <c r="A14" s="1"/>
      <c r="B14" s="1" t="s">
        <v>23</v>
      </c>
      <c r="C14" s="5">
        <f>AVERAGE(Dati_OPTN!C37:H37)</f>
        <v>848.16666666666663</v>
      </c>
      <c r="D14" s="5">
        <f>Tabella5[[#This Row],[d/anno (2014-2019)]]/365</f>
        <v>2.3237442922374427</v>
      </c>
      <c r="E14" s="5">
        <f t="shared" si="0"/>
        <v>0.19195805514692013</v>
      </c>
      <c r="F14" t="e">
        <f>Tabella512[[#This Row],[t/anno (2014-2019)]]/$C6</f>
        <v>#VALUE!</v>
      </c>
      <c r="G14" t="e">
        <f>Tabella512[[#This Row],[t/anno (2014-2019)]]/$C$58</f>
        <v>#VALUE!</v>
      </c>
    </row>
    <row r="15" spans="1:7" x14ac:dyDescent="0.25">
      <c r="A15" s="1" t="s">
        <v>26</v>
      </c>
      <c r="B15" s="1" t="s">
        <v>17</v>
      </c>
      <c r="C15" s="5">
        <f>AVERAGE(Dati_OPTN!C38:H38)</f>
        <v>708.83333333333337</v>
      </c>
      <c r="D15" s="5">
        <f>Tabella5[[#This Row],[d/anno (2014-2019)]]/365</f>
        <v>1.9420091324200914</v>
      </c>
      <c r="E15" s="5">
        <f t="shared" si="0"/>
        <v>0.16042397495379276</v>
      </c>
      <c r="F15" t="e">
        <f>Tabella512[[#This Row],[t/anno (2014-2019)]]/$C3</f>
        <v>#VALUE!</v>
      </c>
      <c r="G15" t="e">
        <f>Tabella512[[#This Row],[t/anno (2014-2019)]]/$C$62</f>
        <v>#VALUE!</v>
      </c>
    </row>
    <row r="16" spans="1:7" x14ac:dyDescent="0.25">
      <c r="A16" s="1"/>
      <c r="B16" s="1" t="s">
        <v>19</v>
      </c>
      <c r="C16" s="5">
        <f>AVERAGE(Dati_OPTN!C39:H39)</f>
        <v>0</v>
      </c>
      <c r="D16" s="5">
        <f>Tabella5[[#This Row],[d/anno (2014-2019)]]/365</f>
        <v>0</v>
      </c>
      <c r="E16" s="5">
        <f t="shared" si="0"/>
        <v>0</v>
      </c>
      <c r="F16" t="e">
        <f>Tabella512[[#This Row],[t/anno (2014-2019)]]/$C4</f>
        <v>#VALUE!</v>
      </c>
      <c r="G16" t="e">
        <f>Tabella512[[#This Row],[t/anno (2014-2019)]]/$C$62</f>
        <v>#VALUE!</v>
      </c>
    </row>
    <row r="17" spans="1:15" x14ac:dyDescent="0.25">
      <c r="A17" s="1"/>
      <c r="B17" s="1" t="s">
        <v>21</v>
      </c>
      <c r="C17" s="5">
        <f>AVERAGE(Dati_OPTN!C40:H40)</f>
        <v>283.16666666666669</v>
      </c>
      <c r="D17" s="5">
        <f>Tabella5[[#This Row],[d/anno (2014-2019)]]/365</f>
        <v>0.77579908675799092</v>
      </c>
      <c r="E17" s="5">
        <f t="shared" si="0"/>
        <v>6.4086605559956253E-2</v>
      </c>
      <c r="F17" t="e">
        <f>Tabella512[[#This Row],[t/anno (2014-2019)]]/$C5</f>
        <v>#VALUE!</v>
      </c>
      <c r="G17" t="e">
        <f>Tabella512[[#This Row],[t/anno (2014-2019)]]/$C$62</f>
        <v>#VALUE!</v>
      </c>
    </row>
    <row r="18" spans="1:15" x14ac:dyDescent="0.25">
      <c r="A18" s="1"/>
      <c r="B18" s="1" t="s">
        <v>23</v>
      </c>
      <c r="C18" s="5">
        <f>AVERAGE(Dati_OPTN!C41:H41)</f>
        <v>442.5</v>
      </c>
      <c r="D18" s="5">
        <f>Tabella5[[#This Row],[d/anno (2014-2019)]]/365</f>
        <v>1.2123287671232876</v>
      </c>
      <c r="E18" s="5">
        <f t="shared" si="0"/>
        <v>0.10014710874731243</v>
      </c>
      <c r="F18" t="e">
        <f>Tabella512[[#This Row],[t/anno (2014-2019)]]/$C6</f>
        <v>#VALUE!</v>
      </c>
      <c r="G18" t="e">
        <f>Tabella512[[#This Row],[t/anno (2014-2019)]]/$C$62</f>
        <v>#VALUE!</v>
      </c>
      <c r="L18" s="6"/>
      <c r="M18" s="6"/>
      <c r="N18" s="6"/>
      <c r="O18" s="6"/>
    </row>
    <row r="19" spans="1:15" x14ac:dyDescent="0.25">
      <c r="A19" s="1" t="s">
        <v>27</v>
      </c>
      <c r="B19" s="1" t="s">
        <v>17</v>
      </c>
      <c r="C19" s="5">
        <f>AVERAGE(Dati_OPTN!C42:H42)</f>
        <v>119.33333333333333</v>
      </c>
      <c r="D19" s="5">
        <f>Tabella5[[#This Row],[d/anno (2014-2019)]]/365</f>
        <v>0.32694063926940636</v>
      </c>
      <c r="E19" s="5">
        <f t="shared" si="0"/>
        <v>2.7007657198898569E-2</v>
      </c>
      <c r="F19" t="e">
        <f>Tabella512[[#This Row],[t/anno (2014-2019)]]/$C3</f>
        <v>#VALUE!</v>
      </c>
      <c r="G19" t="e">
        <f>Tabella512[[#This Row],[t/anno (2014-2019)]]/$C$66</f>
        <v>#VALUE!</v>
      </c>
      <c r="L19" s="6"/>
      <c r="M19" s="6"/>
      <c r="N19" s="6"/>
      <c r="O19" s="6"/>
    </row>
    <row r="20" spans="1:15" x14ac:dyDescent="0.25">
      <c r="A20" s="1"/>
      <c r="B20" s="1" t="s">
        <v>19</v>
      </c>
      <c r="C20" s="5">
        <f>AVERAGE(Dati_OPTN!C43:H43)</f>
        <v>0</v>
      </c>
      <c r="D20" s="5">
        <f>Tabella5[[#This Row],[d/anno (2014-2019)]]/365</f>
        <v>0</v>
      </c>
      <c r="E20" s="5">
        <f t="shared" si="0"/>
        <v>0</v>
      </c>
      <c r="F20" t="e">
        <f>Tabella512[[#This Row],[t/anno (2014-2019)]]/$C4</f>
        <v>#VALUE!</v>
      </c>
      <c r="G20" t="e">
        <f>Tabella512[[#This Row],[t/anno (2014-2019)]]/$C$66</f>
        <v>#VALUE!</v>
      </c>
      <c r="L20" s="6"/>
      <c r="M20" s="6"/>
      <c r="N20" s="6"/>
      <c r="O20" s="6"/>
    </row>
    <row r="21" spans="1:15" x14ac:dyDescent="0.25">
      <c r="A21" s="1"/>
      <c r="B21" s="1" t="s">
        <v>21</v>
      </c>
      <c r="C21" s="5">
        <f>AVERAGE(Dati_OPTN!C44:H44)</f>
        <v>38.5</v>
      </c>
      <c r="D21" s="5">
        <f>Tabella5[[#This Row],[d/anno (2014-2019)]]/365</f>
        <v>0.10547945205479452</v>
      </c>
      <c r="E21" s="5">
        <f t="shared" si="0"/>
        <v>8.7133642638904611E-3</v>
      </c>
      <c r="F21" t="e">
        <f>Tabella512[[#This Row],[t/anno (2014-2019)]]/$C5</f>
        <v>#VALUE!</v>
      </c>
      <c r="G21" t="e">
        <f>Tabella512[[#This Row],[t/anno (2014-2019)]]/$C$66</f>
        <v>#VALUE!</v>
      </c>
      <c r="L21" s="6"/>
      <c r="M21" s="6"/>
      <c r="N21" s="6"/>
      <c r="O21" s="6"/>
    </row>
    <row r="22" spans="1:15" x14ac:dyDescent="0.25">
      <c r="A22" s="1"/>
      <c r="B22" s="1" t="s">
        <v>23</v>
      </c>
      <c r="C22" s="5">
        <f>AVERAGE(Dati_OPTN!C45:H45)</f>
        <v>82.166666666666671</v>
      </c>
      <c r="D22" s="5">
        <f>Tabella5[[#This Row],[d/anno (2014-2019)]]/365</f>
        <v>0.22511415525114156</v>
      </c>
      <c r="E22" s="5">
        <f t="shared" si="0"/>
        <v>1.8596054467956698E-2</v>
      </c>
      <c r="F22" t="e">
        <f>Tabella512[[#This Row],[t/anno (2014-2019)]]/$C6</f>
        <v>#VALUE!</v>
      </c>
      <c r="G22" t="e">
        <f>Tabella512[[#This Row],[t/anno (2014-2019)]]/$C$66</f>
        <v>#VALUE!</v>
      </c>
      <c r="L22" s="6"/>
      <c r="M22" s="6"/>
      <c r="N22" s="6"/>
      <c r="O22" s="6"/>
    </row>
    <row r="23" spans="1:15" x14ac:dyDescent="0.25">
      <c r="A23" s="1"/>
      <c r="B23" s="1"/>
      <c r="C23" s="5"/>
      <c r="D23" s="5"/>
      <c r="E23" s="5"/>
      <c r="G23" s="1"/>
      <c r="H23" s="1"/>
      <c r="I23" s="5"/>
      <c r="J23" s="5"/>
      <c r="K23" s="6"/>
      <c r="L23" s="6"/>
      <c r="M23" s="6"/>
      <c r="N23" s="6"/>
      <c r="O23" s="6"/>
    </row>
    <row r="24" spans="1:15" x14ac:dyDescent="0.25">
      <c r="A24" s="37" t="s">
        <v>32</v>
      </c>
      <c r="B24" s="37"/>
      <c r="C24" s="37"/>
      <c r="D24" s="37"/>
      <c r="E24" s="37"/>
    </row>
    <row r="25" spans="1:15" x14ac:dyDescent="0.25">
      <c r="A25" s="4" t="s">
        <v>2</v>
      </c>
      <c r="B25" s="4" t="s">
        <v>3</v>
      </c>
      <c r="C25" s="4" t="s">
        <v>51</v>
      </c>
      <c r="D25" s="4" t="s">
        <v>52</v>
      </c>
      <c r="E25" s="4" t="s">
        <v>50</v>
      </c>
      <c r="F25" s="4" t="s">
        <v>80</v>
      </c>
      <c r="G25" s="4" t="s">
        <v>81</v>
      </c>
    </row>
    <row r="26" spans="1:15" hidden="1" x14ac:dyDescent="0.25">
      <c r="A26" s="1" t="s">
        <v>16</v>
      </c>
      <c r="B26" s="1" t="s">
        <v>17</v>
      </c>
      <c r="C26" s="5">
        <f>AVERAGE(Dati_OPTN!Q49:V49)</f>
        <v>11046.5</v>
      </c>
      <c r="D26" s="5">
        <f>Tabella511[[#This Row],[r/anno (2014-2019)]]/365</f>
        <v>30.264383561643836</v>
      </c>
      <c r="E26" s="5">
        <f>Tabella511[[#This Row],[r/anno (2014-2019)]]/$C$26</f>
        <v>1</v>
      </c>
      <c r="F26" t="e">
        <f>Tabella512[[#This Row],[t/anno (2014-2019)]]/$C26</f>
        <v>#VALUE!</v>
      </c>
      <c r="G26" t="e">
        <f>Tabella512[[#This Row],[t/anno (2014-2019)]]/$C$50</f>
        <v>#VALUE!</v>
      </c>
    </row>
    <row r="27" spans="1:15" x14ac:dyDescent="0.25">
      <c r="A27" s="1"/>
      <c r="B27" s="1" t="s">
        <v>19</v>
      </c>
      <c r="C27" s="5">
        <f>AVERAGE(Dati_OPTN!Q50:V50)</f>
        <v>3.3333333333333335</v>
      </c>
      <c r="D27" s="5">
        <f>Tabella511[[#This Row],[r/anno (2014-2019)]]/365</f>
        <v>9.1324200913242021E-3</v>
      </c>
      <c r="E27" s="5">
        <f>Tabella511[[#This Row],[r/anno (2014-2019)]]/$C$26</f>
        <v>3.0175470360144241E-4</v>
      </c>
      <c r="F27" t="e">
        <f>Tabella512[[#This Row],[t/anno (2014-2019)]]/$C27</f>
        <v>#VALUE!</v>
      </c>
      <c r="G27" t="e">
        <f>Tabella512[[#This Row],[t/anno (2014-2019)]]/$C$50</f>
        <v>#VALUE!</v>
      </c>
    </row>
    <row r="28" spans="1:15" x14ac:dyDescent="0.25">
      <c r="A28" s="1"/>
      <c r="B28" s="1" t="s">
        <v>21</v>
      </c>
      <c r="C28" s="5">
        <f>AVERAGE(Dati_OPTN!Q51:V51)</f>
        <v>2905.8333333333335</v>
      </c>
      <c r="D28" s="5">
        <f>Tabella511[[#This Row],[r/anno (2014-2019)]]/365</f>
        <v>7.961187214611873</v>
      </c>
      <c r="E28" s="5">
        <f>Tabella511[[#This Row],[r/anno (2014-2019)]]/$C$26</f>
        <v>0.26305466286455742</v>
      </c>
      <c r="F28" t="e">
        <f>Tabella512[[#This Row],[t/anno (2014-2019)]]/$C28</f>
        <v>#VALUE!</v>
      </c>
      <c r="G28" t="e">
        <f>Tabella512[[#This Row],[t/anno (2014-2019)]]/$C$50</f>
        <v>#VALUE!</v>
      </c>
    </row>
    <row r="29" spans="1:15" x14ac:dyDescent="0.25">
      <c r="A29" s="1"/>
      <c r="B29" s="1" t="s">
        <v>23</v>
      </c>
      <c r="C29" s="5">
        <f>AVERAGE(Dati_OPTN!Q52:V52)</f>
        <v>9278.6666666666661</v>
      </c>
      <c r="D29" s="5">
        <f>Tabella511[[#This Row],[r/anno (2014-2019)]]/365</f>
        <v>25.421004566210044</v>
      </c>
      <c r="E29" s="5">
        <f>Tabella511[[#This Row],[r/anno (2014-2019)]]/$C$26</f>
        <v>0.83996439294497494</v>
      </c>
      <c r="F29" t="e">
        <f>Tabella512[[#This Row],[t/anno (2014-2019)]]/$C29</f>
        <v>#VALUE!</v>
      </c>
      <c r="G29" t="e">
        <f>Tabella512[[#This Row],[t/anno (2014-2019)]]/$C$50</f>
        <v>#VALUE!</v>
      </c>
    </row>
    <row r="30" spans="1:15" hidden="1" x14ac:dyDescent="0.25">
      <c r="A30" s="1" t="s">
        <v>24</v>
      </c>
      <c r="B30" s="1" t="s">
        <v>17</v>
      </c>
      <c r="C30" s="5">
        <f>AVERAGE(Dati_OPTN!Q53:V53)</f>
        <v>5731.833333333333</v>
      </c>
      <c r="D30" s="5">
        <f>Tabella511[[#This Row],[r/anno (2014-2019)]]/365</f>
        <v>15.703652968036529</v>
      </c>
      <c r="E30" s="5">
        <f>Tabella511[[#This Row],[r/anno (2014-2019)]]/$C$26</f>
        <v>0.51888230057786022</v>
      </c>
      <c r="F30" t="e">
        <f>Tabella512[[#This Row],[t/anno (2014-2019)]]/$C26</f>
        <v>#VALUE!</v>
      </c>
      <c r="G30" t="e">
        <f>Tabella512[[#This Row],[t/anno (2014-2019)]]/$C$54</f>
        <v>#VALUE!</v>
      </c>
    </row>
    <row r="31" spans="1:15" x14ac:dyDescent="0.25">
      <c r="A31" s="1"/>
      <c r="B31" s="1" t="s">
        <v>19</v>
      </c>
      <c r="C31" s="5">
        <f>AVERAGE(Dati_OPTN!Q54:V54)</f>
        <v>2.3333333333333335</v>
      </c>
      <c r="D31" s="5">
        <f>Tabella511[[#This Row],[r/anno (2014-2019)]]/365</f>
        <v>6.392694063926941E-3</v>
      </c>
      <c r="E31" s="5">
        <f>Tabella511[[#This Row],[r/anno (2014-2019)]]/$C$26</f>
        <v>2.1122829252100968E-4</v>
      </c>
      <c r="F31" t="e">
        <f>Tabella512[[#This Row],[t/anno (2014-2019)]]/$C27</f>
        <v>#VALUE!</v>
      </c>
      <c r="G31" t="e">
        <f>Tabella512[[#This Row],[t/anno (2014-2019)]]/$C$54</f>
        <v>#VALUE!</v>
      </c>
    </row>
    <row r="32" spans="1:15" x14ac:dyDescent="0.25">
      <c r="A32" s="1"/>
      <c r="B32" s="1" t="s">
        <v>21</v>
      </c>
      <c r="C32" s="5">
        <f>AVERAGE(Dati_OPTN!Q55:V55)</f>
        <v>1521.5</v>
      </c>
      <c r="D32" s="5">
        <f>Tabella511[[#This Row],[r/anno (2014-2019)]]/365</f>
        <v>4.1684931506849319</v>
      </c>
      <c r="E32" s="5">
        <f>Tabella511[[#This Row],[r/anno (2014-2019)]]/$C$26</f>
        <v>0.13773593445887838</v>
      </c>
      <c r="F32" t="e">
        <f>Tabella512[[#This Row],[t/anno (2014-2019)]]/$C28</f>
        <v>#VALUE!</v>
      </c>
      <c r="G32" t="e">
        <f>Tabella512[[#This Row],[t/anno (2014-2019)]]/$C$54</f>
        <v>#VALUE!</v>
      </c>
    </row>
    <row r="33" spans="1:17" x14ac:dyDescent="0.25">
      <c r="A33" s="1"/>
      <c r="B33" s="1" t="s">
        <v>23</v>
      </c>
      <c r="C33" s="5">
        <f>AVERAGE(Dati_OPTN!Q56:V56)</f>
        <v>4760.833333333333</v>
      </c>
      <c r="D33" s="5">
        <f>Tabella511[[#This Row],[r/anno (2014-2019)]]/365</f>
        <v>13.043378995433789</v>
      </c>
      <c r="E33" s="5">
        <f>Tabella511[[#This Row],[r/anno (2014-2019)]]/$C$26</f>
        <v>0.43098115541876009</v>
      </c>
      <c r="F33" t="e">
        <f>Tabella512[[#This Row],[t/anno (2014-2019)]]/$C29</f>
        <v>#VALUE!</v>
      </c>
      <c r="G33" t="e">
        <f>Tabella512[[#This Row],[t/anno (2014-2019)]]/$C$54</f>
        <v>#VALUE!</v>
      </c>
    </row>
    <row r="34" spans="1:17" hidden="1" x14ac:dyDescent="0.25">
      <c r="A34" s="1" t="s">
        <v>25</v>
      </c>
      <c r="B34" s="1" t="s">
        <v>17</v>
      </c>
      <c r="C34" s="5">
        <f>AVERAGE(Dati_OPTN!Q57:V57)</f>
        <v>3254.1666666666665</v>
      </c>
      <c r="D34" s="5">
        <f>Tabella511[[#This Row],[r/anno (2014-2019)]]/365</f>
        <v>8.9155251141552512</v>
      </c>
      <c r="E34" s="5">
        <f>Tabella511[[#This Row],[r/anno (2014-2019)]]/$C$26</f>
        <v>0.29458802939090811</v>
      </c>
      <c r="F34" t="e">
        <f>Tabella512[[#This Row],[t/anno (2014-2019)]]/$C26</f>
        <v>#VALUE!</v>
      </c>
      <c r="G34" t="e">
        <f>Tabella512[[#This Row],[t/anno (2014-2019)]]/$C$58</f>
        <v>#VALUE!</v>
      </c>
    </row>
    <row r="35" spans="1:17" x14ac:dyDescent="0.25">
      <c r="A35" s="1"/>
      <c r="B35" s="1" t="s">
        <v>19</v>
      </c>
      <c r="C35" s="5">
        <f>AVERAGE(Dati_OPTN!Q58:V58)</f>
        <v>0.5</v>
      </c>
      <c r="D35" s="5">
        <f>Tabella511[[#This Row],[r/anno (2014-2019)]]/365</f>
        <v>1.3698630136986301E-3</v>
      </c>
      <c r="E35" s="5">
        <f>Tabella511[[#This Row],[r/anno (2014-2019)]]/$C$26</f>
        <v>4.5263205540216361E-5</v>
      </c>
      <c r="F35" t="e">
        <f>Tabella512[[#This Row],[t/anno (2014-2019)]]/$C27</f>
        <v>#VALUE!</v>
      </c>
      <c r="G35" t="e">
        <f>Tabella512[[#This Row],[t/anno (2014-2019)]]/$C$58</f>
        <v>#VALUE!</v>
      </c>
    </row>
    <row r="36" spans="1:17" x14ac:dyDescent="0.25">
      <c r="A36" s="1"/>
      <c r="B36" s="1" t="s">
        <v>21</v>
      </c>
      <c r="C36" s="5">
        <f>AVERAGE(Dati_OPTN!Q59:V59)</f>
        <v>853.33333333333337</v>
      </c>
      <c r="D36" s="5">
        <f>Tabella511[[#This Row],[r/anno (2014-2019)]]/365</f>
        <v>2.3378995433789957</v>
      </c>
      <c r="E36" s="5">
        <f>Tabella511[[#This Row],[r/anno (2014-2019)]]/$C$26</f>
        <v>7.7249204121969256E-2</v>
      </c>
      <c r="F36" t="e">
        <f>Tabella512[[#This Row],[t/anno (2014-2019)]]/$C28</f>
        <v>#VALUE!</v>
      </c>
      <c r="G36" t="e">
        <f>Tabella512[[#This Row],[t/anno (2014-2019)]]/$C$58</f>
        <v>#VALUE!</v>
      </c>
    </row>
    <row r="37" spans="1:17" x14ac:dyDescent="0.25">
      <c r="A37" s="1"/>
      <c r="B37" s="1" t="s">
        <v>23</v>
      </c>
      <c r="C37" s="5">
        <f>AVERAGE(Dati_OPTN!Q60:V60)</f>
        <v>2782.5</v>
      </c>
      <c r="D37" s="5">
        <f>Tabella511[[#This Row],[r/anno (2014-2019)]]/365</f>
        <v>7.6232876712328768</v>
      </c>
      <c r="E37" s="5">
        <f>Tabella511[[#This Row],[r/anno (2014-2019)]]/$C$26</f>
        <v>0.25188973883130406</v>
      </c>
      <c r="F37" t="e">
        <f>Tabella512[[#This Row],[t/anno (2014-2019)]]/$C29</f>
        <v>#VALUE!</v>
      </c>
      <c r="G37" t="e">
        <f>Tabella512[[#This Row],[t/anno (2014-2019)]]/$C$58</f>
        <v>#VALUE!</v>
      </c>
    </row>
    <row r="38" spans="1:17" hidden="1" x14ac:dyDescent="0.25">
      <c r="A38" s="1" t="s">
        <v>26</v>
      </c>
      <c r="B38" s="1" t="s">
        <v>17</v>
      </c>
      <c r="C38" s="5">
        <f>AVERAGE(Dati_OPTN!Q61:V61)</f>
        <v>1750.8333333333333</v>
      </c>
      <c r="D38" s="5">
        <f>Tabella511[[#This Row],[r/anno (2014-2019)]]/365</f>
        <v>4.7968036529680367</v>
      </c>
      <c r="E38" s="5">
        <f>Tabella511[[#This Row],[r/anno (2014-2019)]]/$C$26</f>
        <v>0.15849665806665761</v>
      </c>
      <c r="F38" t="e">
        <f>Tabella512[[#This Row],[t/anno (2014-2019)]]/$C26</f>
        <v>#VALUE!</v>
      </c>
      <c r="G38" t="e">
        <f>Tabella512[[#This Row],[t/anno (2014-2019)]]/$C$62</f>
        <v>#VALUE!</v>
      </c>
    </row>
    <row r="39" spans="1:17" x14ac:dyDescent="0.25">
      <c r="A39" s="1"/>
      <c r="B39" s="1" t="s">
        <v>19</v>
      </c>
      <c r="C39" s="5">
        <f>AVERAGE(Dati_OPTN!Q62:V62)</f>
        <v>0</v>
      </c>
      <c r="D39" s="5">
        <f>Tabella511[[#This Row],[r/anno (2014-2019)]]/365</f>
        <v>0</v>
      </c>
      <c r="E39" s="5">
        <f>Tabella511[[#This Row],[r/anno (2014-2019)]]/$C$26</f>
        <v>0</v>
      </c>
      <c r="F39" t="e">
        <f>Tabella512[[#This Row],[t/anno (2014-2019)]]/$C27</f>
        <v>#VALUE!</v>
      </c>
      <c r="G39" t="e">
        <f>Tabella512[[#This Row],[t/anno (2014-2019)]]/$C$62</f>
        <v>#VALUE!</v>
      </c>
    </row>
    <row r="40" spans="1:17" x14ac:dyDescent="0.25">
      <c r="A40" s="1"/>
      <c r="B40" s="1" t="s">
        <v>21</v>
      </c>
      <c r="C40" s="5">
        <f>AVERAGE(Dati_OPTN!Q63:V63)</f>
        <v>454</v>
      </c>
      <c r="D40" s="5">
        <f>Tabella511[[#This Row],[r/anno (2014-2019)]]/365</f>
        <v>1.2438356164383562</v>
      </c>
      <c r="E40" s="5">
        <f>Tabella511[[#This Row],[r/anno (2014-2019)]]/$C$26</f>
        <v>4.1098990630516453E-2</v>
      </c>
      <c r="F40" t="e">
        <f>Tabella512[[#This Row],[t/anno (2014-2019)]]/$C28</f>
        <v>#VALUE!</v>
      </c>
      <c r="G40" t="e">
        <f>Tabella512[[#This Row],[t/anno (2014-2019)]]/$C$62</f>
        <v>#VALUE!</v>
      </c>
    </row>
    <row r="41" spans="1:17" x14ac:dyDescent="0.25">
      <c r="A41" s="1"/>
      <c r="B41" s="1" t="s">
        <v>23</v>
      </c>
      <c r="C41" s="5">
        <f>AVERAGE(Dati_OPTN!Q64:V64)</f>
        <v>1459.6666666666667</v>
      </c>
      <c r="D41" s="5">
        <f>Tabella511[[#This Row],[r/anno (2014-2019)]]/365</f>
        <v>3.999086757990868</v>
      </c>
      <c r="E41" s="6">
        <f>Tabella511[[#This Row],[r/anno (2014-2019)]]/$C$26</f>
        <v>0.13213838470707162</v>
      </c>
      <c r="F41" t="e">
        <f>Tabella512[[#This Row],[t/anno (2014-2019)]]/$C29</f>
        <v>#VALUE!</v>
      </c>
      <c r="G41" t="e">
        <f>Tabella512[[#This Row],[t/anno (2014-2019)]]/$C$62</f>
        <v>#VALUE!</v>
      </c>
    </row>
    <row r="42" spans="1:17" hidden="1" x14ac:dyDescent="0.25">
      <c r="A42" s="1" t="s">
        <v>27</v>
      </c>
      <c r="B42" s="1" t="s">
        <v>17</v>
      </c>
      <c r="C42" s="5">
        <f>AVERAGE(Dati_OPTN!Q65:V65)</f>
        <v>309.83333333333331</v>
      </c>
      <c r="D42" s="5">
        <f>Tabella511[[#This Row],[r/anno (2014-2019)]]/365</f>
        <v>0.84885844748858441</v>
      </c>
      <c r="E42" s="6">
        <f>Tabella511[[#This Row],[r/anno (2014-2019)]]/$C$26</f>
        <v>2.8048099699754067E-2</v>
      </c>
      <c r="F42" t="e">
        <f>Tabella512[[#This Row],[t/anno (2014-2019)]]/$C26</f>
        <v>#VALUE!</v>
      </c>
      <c r="G42" t="e">
        <f>Tabella512[[#This Row],[t/anno (2014-2019)]]/$C$66</f>
        <v>#VALUE!</v>
      </c>
    </row>
    <row r="43" spans="1:17" x14ac:dyDescent="0.25">
      <c r="A43" s="1"/>
      <c r="B43" s="1" t="s">
        <v>19</v>
      </c>
      <c r="C43" s="5">
        <f>AVERAGE(Dati_OPTN!Q66:V66)</f>
        <v>0.5</v>
      </c>
      <c r="D43" s="5">
        <f>Tabella511[[#This Row],[r/anno (2014-2019)]]/365</f>
        <v>1.3698630136986301E-3</v>
      </c>
      <c r="E43" s="6">
        <f>Tabella511[[#This Row],[r/anno (2014-2019)]]/$C$26</f>
        <v>4.5263205540216361E-5</v>
      </c>
      <c r="F43" t="e">
        <f>Tabella512[[#This Row],[t/anno (2014-2019)]]/$C27</f>
        <v>#VALUE!</v>
      </c>
      <c r="G43" t="e">
        <f>Tabella512[[#This Row],[t/anno (2014-2019)]]/$C$66</f>
        <v>#VALUE!</v>
      </c>
    </row>
    <row r="44" spans="1:17" x14ac:dyDescent="0.25">
      <c r="A44" s="1"/>
      <c r="B44" s="1" t="s">
        <v>21</v>
      </c>
      <c r="C44" s="5">
        <f>AVERAGE(Dati_OPTN!Q67:V67)</f>
        <v>77</v>
      </c>
      <c r="D44" s="5">
        <f>Tabella511[[#This Row],[r/anno (2014-2019)]]/365</f>
        <v>0.21095890410958903</v>
      </c>
      <c r="E44" s="6">
        <f>Tabella511[[#This Row],[r/anno (2014-2019)]]/$C$26</f>
        <v>6.970533653193319E-3</v>
      </c>
      <c r="F44" t="e">
        <f>Tabella512[[#This Row],[t/anno (2014-2019)]]/$C28</f>
        <v>#VALUE!</v>
      </c>
      <c r="G44" t="e">
        <f>Tabella512[[#This Row],[t/anno (2014-2019)]]/$C$66</f>
        <v>#VALUE!</v>
      </c>
    </row>
    <row r="45" spans="1:17" x14ac:dyDescent="0.25">
      <c r="A45" s="1"/>
      <c r="B45" s="1" t="s">
        <v>23</v>
      </c>
      <c r="C45" s="5">
        <f>AVERAGE(Dati_OPTN!Q68:V68)</f>
        <v>275.83333333333331</v>
      </c>
      <c r="D45" s="5">
        <f>Tabella511[[#This Row],[r/anno (2014-2019)]]/365</f>
        <v>0.75570776255707761</v>
      </c>
      <c r="E45" s="6">
        <f>Tabella511[[#This Row],[r/anno (2014-2019)]]/$C$26</f>
        <v>2.4970201723019357E-2</v>
      </c>
      <c r="F45" t="e">
        <f>Tabella512[[#This Row],[t/anno (2014-2019)]]/$C29</f>
        <v>#VALUE!</v>
      </c>
      <c r="G45" t="e">
        <f>Tabella512[[#This Row],[t/anno (2014-2019)]]/$C$66</f>
        <v>#VALUE!</v>
      </c>
    </row>
    <row r="46" spans="1:17" x14ac:dyDescent="0.25">
      <c r="A46" s="1"/>
      <c r="B46" s="1"/>
      <c r="C46" s="5"/>
      <c r="D46" s="5"/>
      <c r="E46" s="5"/>
      <c r="G46" s="1"/>
      <c r="H46" s="1"/>
      <c r="I46" s="5"/>
      <c r="J46" s="5"/>
      <c r="K46" s="6"/>
      <c r="L46" s="6"/>
      <c r="M46" s="6"/>
      <c r="N46" s="6"/>
      <c r="O46" s="6"/>
    </row>
    <row r="47" spans="1:17" ht="15.75" thickBot="1" x14ac:dyDescent="0.3">
      <c r="A47" s="1"/>
      <c r="B47" s="1"/>
      <c r="C47" s="5"/>
      <c r="D47" s="5"/>
      <c r="E47" s="5"/>
      <c r="F47" s="5"/>
      <c r="G47" s="5"/>
      <c r="I47" s="6"/>
      <c r="J47" s="6"/>
      <c r="K47" s="6"/>
      <c r="L47" s="6"/>
      <c r="M47" s="6"/>
      <c r="N47" s="6"/>
      <c r="O47" s="6"/>
      <c r="P47" s="6"/>
      <c r="Q47" s="6"/>
    </row>
    <row r="48" spans="1:17" ht="15.75" thickBot="1" x14ac:dyDescent="0.3">
      <c r="A48" s="38" t="s">
        <v>53</v>
      </c>
      <c r="B48" s="39"/>
      <c r="C48" s="39"/>
      <c r="D48" s="39"/>
      <c r="E48" s="39"/>
      <c r="F48" s="39"/>
      <c r="G48" s="40"/>
    </row>
    <row r="49" spans="1:7" x14ac:dyDescent="0.25">
      <c r="A49" s="4" t="s">
        <v>2</v>
      </c>
      <c r="B49" s="4" t="s">
        <v>3</v>
      </c>
      <c r="C49" s="4" t="s">
        <v>54</v>
      </c>
      <c r="D49" s="4" t="s">
        <v>55</v>
      </c>
      <c r="E49" s="4" t="s">
        <v>50</v>
      </c>
      <c r="F49" s="4" t="s">
        <v>80</v>
      </c>
      <c r="G49" s="4" t="s">
        <v>81</v>
      </c>
    </row>
    <row r="50" spans="1:7" x14ac:dyDescent="0.25">
      <c r="A50" s="1" t="s">
        <v>16</v>
      </c>
      <c r="B50" s="1" t="s">
        <v>17</v>
      </c>
      <c r="C50" s="5">
        <f>AVERAGE(Dati_OPTN!C49:H49)</f>
        <v>19743.833333333332</v>
      </c>
      <c r="D50" s="5">
        <f>Tabella512[[#This Row],[t/anno (2014-2019)]]/365</f>
        <v>54.092694063926935</v>
      </c>
      <c r="E50" s="6">
        <f>Tabella512[[#This Row],[t/anno (2014-2019)]]/$C$50</f>
        <v>1</v>
      </c>
      <c r="F50">
        <f>Tabella512[[#This Row],[t/anno (2014-2019)]]/$C50</f>
        <v>1</v>
      </c>
      <c r="G50">
        <f>Tabella512[[#This Row],[t/anno (2014-2019)]]/$C$50</f>
        <v>1</v>
      </c>
    </row>
    <row r="51" spans="1:7" x14ac:dyDescent="0.25">
      <c r="A51" s="1"/>
      <c r="B51" s="1" t="s">
        <v>19</v>
      </c>
      <c r="C51" s="5">
        <f>AVERAGE(Dati_OPTN!C50:H50)</f>
        <v>16.5</v>
      </c>
      <c r="D51" s="5">
        <f>Tabella512[[#This Row],[t/anno (2014-2019)]]/365</f>
        <v>4.5205479452054796E-2</v>
      </c>
      <c r="E51" s="6">
        <f>Tabella512[[#This Row],[t/anno (2014-2019)]]/$C$50</f>
        <v>8.3570397508082699E-4</v>
      </c>
      <c r="F51">
        <f>Tabella512[[#This Row],[t/anno (2014-2019)]]/$C51</f>
        <v>1</v>
      </c>
      <c r="G51">
        <f>Tabella512[[#This Row],[t/anno (2014-2019)]]/$C$50</f>
        <v>8.3570397508082699E-4</v>
      </c>
    </row>
    <row r="52" spans="1:7" x14ac:dyDescent="0.25">
      <c r="A52" s="1"/>
      <c r="B52" s="1" t="s">
        <v>21</v>
      </c>
      <c r="C52" s="5">
        <f>AVERAGE(Dati_OPTN!C51:H51)</f>
        <v>18036.166666666668</v>
      </c>
      <c r="D52" s="5">
        <f>Tabella512[[#This Row],[t/anno (2014-2019)]]/365</f>
        <v>49.414155251141558</v>
      </c>
      <c r="E52" s="6">
        <f>Tabella512[[#This Row],[t/anno (2014-2019)]]/$C$50</f>
        <v>0.91350885930628145</v>
      </c>
      <c r="F52">
        <f>Tabella512[[#This Row],[t/anno (2014-2019)]]/$C52</f>
        <v>1</v>
      </c>
      <c r="G52">
        <f>Tabella512[[#This Row],[t/anno (2014-2019)]]/$C$50</f>
        <v>0.91350885930628145</v>
      </c>
    </row>
    <row r="53" spans="1:7" x14ac:dyDescent="0.25">
      <c r="A53" s="1"/>
      <c r="B53" s="1" t="s">
        <v>23</v>
      </c>
      <c r="C53" s="5">
        <f>AVERAGE(Dati_OPTN!C52:H52)</f>
        <v>1546</v>
      </c>
      <c r="D53" s="5">
        <f>Tabella512[[#This Row],[t/anno (2014-2019)]]/365</f>
        <v>4.2356164383561641</v>
      </c>
      <c r="E53" s="6">
        <f>Tabella512[[#This Row],[t/anno (2014-2019)]]/$C$50</f>
        <v>7.830293002878537E-2</v>
      </c>
      <c r="F53">
        <f>Tabella512[[#This Row],[t/anno (2014-2019)]]/$C53</f>
        <v>1</v>
      </c>
      <c r="G53">
        <f>Tabella512[[#This Row],[t/anno (2014-2019)]]/$C$50</f>
        <v>7.830293002878537E-2</v>
      </c>
    </row>
    <row r="54" spans="1:7" x14ac:dyDescent="0.25">
      <c r="A54" s="1" t="s">
        <v>24</v>
      </c>
      <c r="B54" s="1" t="s">
        <v>17</v>
      </c>
      <c r="C54" s="5">
        <f>AVERAGE(Dati_OPTN!C53:H53)</f>
        <v>8915.5</v>
      </c>
      <c r="D54" s="5">
        <f>Tabella512[[#This Row],[t/anno (2014-2019)]]/365</f>
        <v>24.426027397260274</v>
      </c>
      <c r="E54" s="6">
        <f>Tabella512[[#This Row],[t/anno (2014-2019)]]/$C$50</f>
        <v>0.45155871453534019</v>
      </c>
      <c r="F54">
        <f>Tabella512[[#This Row],[t/anno (2014-2019)]]/$C50</f>
        <v>0.45155871453534019</v>
      </c>
      <c r="G54">
        <f>Tabella512[[#This Row],[t/anno (2014-2019)]]/$C$54</f>
        <v>1</v>
      </c>
    </row>
    <row r="55" spans="1:7" x14ac:dyDescent="0.25">
      <c r="A55" s="1"/>
      <c r="B55" s="1" t="s">
        <v>19</v>
      </c>
      <c r="C55" s="5">
        <f>AVERAGE(Dati_OPTN!C54:H54)</f>
        <v>7.5</v>
      </c>
      <c r="D55" s="5">
        <f>Tabella512[[#This Row],[t/anno (2014-2019)]]/365</f>
        <v>2.0547945205479451E-2</v>
      </c>
      <c r="E55" s="6">
        <f>Tabella512[[#This Row],[t/anno (2014-2019)]]/$C$50</f>
        <v>3.7986544321855773E-4</v>
      </c>
      <c r="F55">
        <f>Tabella512[[#This Row],[t/anno (2014-2019)]]/$C51</f>
        <v>0.45454545454545453</v>
      </c>
      <c r="G55">
        <f>Tabella512[[#This Row],[t/anno (2014-2019)]]/$C$54</f>
        <v>8.4123156300824409E-4</v>
      </c>
    </row>
    <row r="56" spans="1:7" x14ac:dyDescent="0.25">
      <c r="A56" s="1"/>
      <c r="B56" s="1" t="s">
        <v>21</v>
      </c>
      <c r="C56" s="5">
        <f>AVERAGE(Dati_OPTN!C55:H55)</f>
        <v>8187</v>
      </c>
      <c r="D56" s="5">
        <f>Tabella512[[#This Row],[t/anno (2014-2019)]]/365</f>
        <v>22.43013698630137</v>
      </c>
      <c r="E56" s="6">
        <f>Tabella512[[#This Row],[t/anno (2014-2019)]]/$C$50</f>
        <v>0.41466111781737758</v>
      </c>
      <c r="F56">
        <f>Tabella512[[#This Row],[t/anno (2014-2019)]]/$C52</f>
        <v>0.45392128778288066</v>
      </c>
      <c r="G56">
        <f>Tabella512[[#This Row],[t/anno (2014-2019)]]/$C$54</f>
        <v>0.91828837417979925</v>
      </c>
    </row>
    <row r="57" spans="1:7" x14ac:dyDescent="0.25">
      <c r="A57" s="1"/>
      <c r="B57" s="1" t="s">
        <v>23</v>
      </c>
      <c r="C57" s="5">
        <f>AVERAGE(Dati_OPTN!C56:H56)</f>
        <v>657.16666666666663</v>
      </c>
      <c r="D57" s="5">
        <f>Tabella512[[#This Row],[t/anno (2014-2019)]]/365</f>
        <v>1.800456621004566</v>
      </c>
      <c r="E57" s="6">
        <f>Tabella512[[#This Row],[t/anno (2014-2019)]]/$C$50</f>
        <v>3.3284654280239398E-2</v>
      </c>
      <c r="F57">
        <f>Tabella512[[#This Row],[t/anno (2014-2019)]]/$C53</f>
        <v>0.42507546356188008</v>
      </c>
      <c r="G57">
        <f>Tabella512[[#This Row],[t/anno (2014-2019)]]/$C$54</f>
        <v>7.3710578954255687E-2</v>
      </c>
    </row>
    <row r="58" spans="1:7" x14ac:dyDescent="0.25">
      <c r="A58" s="1" t="s">
        <v>25</v>
      </c>
      <c r="B58" s="1" t="s">
        <v>17</v>
      </c>
      <c r="C58" s="5">
        <f>AVERAGE(Dati_OPTN!C57:H57)</f>
        <v>7162.333333333333</v>
      </c>
      <c r="D58" s="5">
        <f>Tabella512[[#This Row],[t/anno (2014-2019)]]/365</f>
        <v>19.62283105022831</v>
      </c>
      <c r="E58" s="6">
        <f>Tabella512[[#This Row],[t/anno (2014-2019)]]/$C$50</f>
        <v>0.36276305681942883</v>
      </c>
      <c r="F58">
        <f>Tabella512[[#This Row],[t/anno (2014-2019)]]/$C50</f>
        <v>0.36276305681942883</v>
      </c>
      <c r="G58">
        <f>Tabella512[[#This Row],[t/anno (2014-2019)]]/$C$58</f>
        <v>1</v>
      </c>
    </row>
    <row r="59" spans="1:7" x14ac:dyDescent="0.25">
      <c r="A59" s="1"/>
      <c r="B59" s="1" t="s">
        <v>19</v>
      </c>
      <c r="C59" s="5">
        <f>AVERAGE(Dati_OPTN!C58:H58)</f>
        <v>4.333333333333333</v>
      </c>
      <c r="D59" s="5">
        <f>Tabella512[[#This Row],[t/anno (2014-2019)]]/365</f>
        <v>1.187214611872146E-2</v>
      </c>
      <c r="E59" s="6">
        <f>Tabella512[[#This Row],[t/anno (2014-2019)]]/$C$50</f>
        <v>2.1947781163738888E-4</v>
      </c>
      <c r="F59">
        <f>Tabella512[[#This Row],[t/anno (2014-2019)]]/$C51</f>
        <v>0.2626262626262626</v>
      </c>
      <c r="G59">
        <f>Tabella512[[#This Row],[t/anno (2014-2019)]]/$C$58</f>
        <v>6.0501698701540462E-4</v>
      </c>
    </row>
    <row r="60" spans="1:7" x14ac:dyDescent="0.25">
      <c r="A60" s="1"/>
      <c r="B60" s="1" t="s">
        <v>21</v>
      </c>
      <c r="C60" s="5">
        <f>AVERAGE(Dati_OPTN!C59:H59)</f>
        <v>6475</v>
      </c>
      <c r="D60" s="5">
        <f>Tabella512[[#This Row],[t/anno (2014-2019)]]/365</f>
        <v>17.739726027397261</v>
      </c>
      <c r="E60" s="6">
        <f>Tabella512[[#This Row],[t/anno (2014-2019)]]/$C$50</f>
        <v>0.32795049931202147</v>
      </c>
      <c r="F60">
        <f>Tabella512[[#This Row],[t/anno (2014-2019)]]/$C52</f>
        <v>0.35900089634715432</v>
      </c>
      <c r="G60">
        <f>Tabella512[[#This Row],[t/anno (2014-2019)]]/$C$58</f>
        <v>0.90403499790571051</v>
      </c>
    </row>
    <row r="61" spans="1:7" x14ac:dyDescent="0.25">
      <c r="A61" s="1"/>
      <c r="B61" s="1" t="s">
        <v>23</v>
      </c>
      <c r="C61" s="5">
        <f>AVERAGE(Dati_OPTN!C60:H60)</f>
        <v>625.33333333333337</v>
      </c>
      <c r="D61" s="5">
        <f>Tabella512[[#This Row],[t/anno (2014-2019)]]/365</f>
        <v>1.7132420091324201</v>
      </c>
      <c r="E61" s="6">
        <f>Tabella512[[#This Row],[t/anno (2014-2019)]]/$C$50</f>
        <v>3.1672336510133972E-2</v>
      </c>
      <c r="F61">
        <f>Tabella512[[#This Row],[t/anno (2014-2019)]]/$C53</f>
        <v>0.40448469167744722</v>
      </c>
      <c r="G61">
        <f>Tabella512[[#This Row],[t/anno (2014-2019)]]/$C$58</f>
        <v>8.7308605203146095E-2</v>
      </c>
    </row>
    <row r="62" spans="1:7" x14ac:dyDescent="0.25">
      <c r="A62" s="1" t="s">
        <v>26</v>
      </c>
      <c r="B62" s="1" t="s">
        <v>17</v>
      </c>
      <c r="C62" s="5">
        <f>AVERAGE(Dati_OPTN!C61:H61)</f>
        <v>2700.5</v>
      </c>
      <c r="D62" s="5">
        <f>Tabella512[[#This Row],[t/anno (2014-2019)]]/365</f>
        <v>7.3986301369863012</v>
      </c>
      <c r="E62" s="6">
        <f>Tabella512[[#This Row],[t/anno (2014-2019)]]/$C$50</f>
        <v>0.13677688392156201</v>
      </c>
      <c r="F62">
        <f>Tabella512[[#This Row],[t/anno (2014-2019)]]/$C50</f>
        <v>0.13677688392156201</v>
      </c>
      <c r="G62">
        <f>Tabella512[[#This Row],[t/anno (2014-2019)]]/$C$62</f>
        <v>1</v>
      </c>
    </row>
    <row r="63" spans="1:7" x14ac:dyDescent="0.25">
      <c r="A63" s="1"/>
      <c r="B63" s="1" t="s">
        <v>19</v>
      </c>
      <c r="C63" s="5">
        <f>AVERAGE(Dati_OPTN!C62:H62)</f>
        <v>3.8333333333333335</v>
      </c>
      <c r="D63" s="5">
        <f>Tabella512[[#This Row],[t/anno (2014-2019)]]/365</f>
        <v>1.0502283105022832E-2</v>
      </c>
      <c r="E63" s="6">
        <f>Tabella512[[#This Row],[t/anno (2014-2019)]]/$C$50</f>
        <v>1.9415344875615173E-4</v>
      </c>
      <c r="F63">
        <f>Tabella512[[#This Row],[t/anno (2014-2019)]]/$C51</f>
        <v>0.23232323232323232</v>
      </c>
      <c r="G63">
        <f>Tabella512[[#This Row],[t/anno (2014-2019)]]/$C$62</f>
        <v>1.4194902178608899E-3</v>
      </c>
    </row>
    <row r="64" spans="1:7" x14ac:dyDescent="0.25">
      <c r="A64" s="1"/>
      <c r="B64" s="1" t="s">
        <v>21</v>
      </c>
      <c r="C64" s="5">
        <f>AVERAGE(Dati_OPTN!C63:H63)</f>
        <v>2481.5</v>
      </c>
      <c r="D64" s="5">
        <f>Tabella512[[#This Row],[t/anno (2014-2019)]]/365</f>
        <v>6.7986301369863016</v>
      </c>
      <c r="E64" s="6">
        <f>Tabella512[[#This Row],[t/anno (2014-2019)]]/$C$50</f>
        <v>0.12568481297958012</v>
      </c>
      <c r="F64">
        <f>Tabella512[[#This Row],[t/anno (2014-2019)]]/$C52</f>
        <v>0.1375846678433148</v>
      </c>
      <c r="G64">
        <f>Tabella512[[#This Row],[t/anno (2014-2019)]]/$C$62</f>
        <v>0.91890390668394739</v>
      </c>
    </row>
    <row r="65" spans="1:7" x14ac:dyDescent="0.25">
      <c r="A65" s="1"/>
      <c r="B65" s="1" t="s">
        <v>23</v>
      </c>
      <c r="C65" s="5">
        <f>AVERAGE(Dati_OPTN!C64:H64)</f>
        <v>198.16666666666666</v>
      </c>
      <c r="D65" s="5">
        <f>Tabella512[[#This Row],[t/anno (2014-2019)]]/365</f>
        <v>0.54292237442922375</v>
      </c>
      <c r="E65" s="6">
        <f>Tabella512[[#This Row],[t/anno (2014-2019)]]/$C$50</f>
        <v>1.0036889155263668E-2</v>
      </c>
      <c r="F65">
        <f>Tabella512[[#This Row],[t/anno (2014-2019)]]/$C53</f>
        <v>0.12818025010780509</v>
      </c>
      <c r="G65">
        <f>Tabella512[[#This Row],[t/anno (2014-2019)]]/$C$62</f>
        <v>7.3381472566808617E-2</v>
      </c>
    </row>
    <row r="66" spans="1:7" x14ac:dyDescent="0.25">
      <c r="A66" s="1" t="s">
        <v>27</v>
      </c>
      <c r="B66" s="1" t="s">
        <v>17</v>
      </c>
      <c r="C66" s="5">
        <f>AVERAGE(Dati_OPTN!C65:H65)</f>
        <v>965.5</v>
      </c>
      <c r="D66" s="5">
        <f>Tabella512[[#This Row],[t/anno (2014-2019)]]/365</f>
        <v>2.6452054794520548</v>
      </c>
      <c r="E66" s="6">
        <f>Tabella512[[#This Row],[t/anno (2014-2019)]]/$C$50</f>
        <v>4.8901344723668999E-2</v>
      </c>
      <c r="F66">
        <f>Tabella512[[#This Row],[t/anno (2014-2019)]]/$C50</f>
        <v>4.8901344723668999E-2</v>
      </c>
      <c r="G66">
        <f>Tabella512[[#This Row],[t/anno (2014-2019)]]/$C$66</f>
        <v>1</v>
      </c>
    </row>
    <row r="67" spans="1:7" x14ac:dyDescent="0.25">
      <c r="A67" s="1"/>
      <c r="B67" s="1" t="s">
        <v>19</v>
      </c>
      <c r="C67" s="5">
        <f>AVERAGE(Dati_OPTN!C66:H66)</f>
        <v>0.83333333333333337</v>
      </c>
      <c r="D67" s="5">
        <f>Tabella512[[#This Row],[t/anno (2014-2019)]]/365</f>
        <v>2.2831050228310505E-3</v>
      </c>
      <c r="E67" s="6">
        <f>Tabella512[[#This Row],[t/anno (2014-2019)]]/$C$50</f>
        <v>4.2207271468728638E-5</v>
      </c>
      <c r="F67">
        <f>Tabella512[[#This Row],[t/anno (2014-2019)]]/$C51</f>
        <v>5.0505050505050504E-2</v>
      </c>
      <c r="G67">
        <f>Tabella512[[#This Row],[t/anno (2014-2019)]]/$C$66</f>
        <v>8.6311065078543069E-4</v>
      </c>
    </row>
    <row r="68" spans="1:7" x14ac:dyDescent="0.25">
      <c r="A68" s="1"/>
      <c r="B68" s="1" t="s">
        <v>21</v>
      </c>
      <c r="C68" s="5">
        <f>AVERAGE(Dati_OPTN!C67:H67)</f>
        <v>892.66666666666663</v>
      </c>
      <c r="D68" s="5">
        <f>Tabella512[[#This Row],[t/anno (2014-2019)]]/365</f>
        <v>2.4456621004566208</v>
      </c>
      <c r="E68" s="6">
        <f>Tabella512[[#This Row],[t/anno (2014-2019)]]/$C$50</f>
        <v>4.5212429197302111E-2</v>
      </c>
      <c r="F68">
        <f>Tabella512[[#This Row],[t/anno (2014-2019)]]/$C52</f>
        <v>4.9493148026650148E-2</v>
      </c>
      <c r="G68">
        <f>Tabella512[[#This Row],[t/anno (2014-2019)]]/$C$66</f>
        <v>0.92456412912135333</v>
      </c>
    </row>
    <row r="69" spans="1:7" x14ac:dyDescent="0.25">
      <c r="A69" s="1"/>
      <c r="B69" s="1" t="s">
        <v>23</v>
      </c>
      <c r="C69" s="5">
        <f>AVERAGE(Dati_OPTN!C68:H68)</f>
        <v>65.333333333333329</v>
      </c>
      <c r="D69" s="5">
        <f>Tabella512[[#This Row],[t/anno (2014-2019)]]/365</f>
        <v>0.17899543378995433</v>
      </c>
      <c r="E69" s="6">
        <f>Tabella512[[#This Row],[t/anno (2014-2019)]]/$C$50</f>
        <v>3.3090500831483246E-3</v>
      </c>
      <c r="F69">
        <f>Tabella512[[#This Row],[t/anno (2014-2019)]]/$C53</f>
        <v>4.2259594652867612E-2</v>
      </c>
      <c r="G69">
        <f>Tabella512[[#This Row],[t/anno (2014-2019)]]/$C$66</f>
        <v>6.7667875021577756E-2</v>
      </c>
    </row>
  </sheetData>
  <mergeCells count="3">
    <mergeCell ref="A1:E1"/>
    <mergeCell ref="A24:E24"/>
    <mergeCell ref="A48:G48"/>
  </mergeCells>
  <pageMargins left="0.7" right="0.7" top="0.75" bottom="0.75" header="0.511811023622047" footer="0.511811023622047"/>
  <pageSetup paperSize="9" orientation="portrait" horizontalDpi="300" verticalDpi="300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topLeftCell="A16" zoomScaleNormal="100" workbookViewId="0">
      <selection activeCell="D20" sqref="D20"/>
    </sheetView>
  </sheetViews>
  <sheetFormatPr defaultColWidth="8.7109375" defaultRowHeight="15" x14ac:dyDescent="0.25"/>
  <cols>
    <col min="1" max="1" width="7.42578125" customWidth="1"/>
    <col min="2" max="2" width="10.7109375" customWidth="1"/>
    <col min="3" max="3" width="18" customWidth="1"/>
    <col min="4" max="4" width="17.5703125" customWidth="1"/>
    <col min="5" max="5" width="17.140625" customWidth="1"/>
    <col min="6" max="6" width="20.28515625" customWidth="1"/>
    <col min="7" max="7" width="14.140625" customWidth="1"/>
    <col min="8" max="8" width="11.5703125" customWidth="1"/>
    <col min="9" max="9" width="15.85546875" customWidth="1"/>
    <col min="10" max="10" width="8.5703125" customWidth="1"/>
    <col min="14" max="14" width="8.42578125" customWidth="1"/>
    <col min="15" max="15" width="9.5703125" customWidth="1"/>
    <col min="16" max="16" width="10.140625" customWidth="1"/>
  </cols>
  <sheetData>
    <row r="1" spans="1:17" x14ac:dyDescent="0.25">
      <c r="A1" s="41" t="s">
        <v>56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7" x14ac:dyDescent="0.25">
      <c r="A2" s="42" t="s">
        <v>57</v>
      </c>
      <c r="B2" s="42"/>
      <c r="C2" s="42"/>
      <c r="D2" s="42"/>
      <c r="E2" s="42"/>
      <c r="F2" s="42"/>
      <c r="G2" s="43" t="s">
        <v>58</v>
      </c>
      <c r="H2" s="43"/>
      <c r="I2" s="43"/>
      <c r="J2" s="7" t="s">
        <v>59</v>
      </c>
      <c r="K2" s="44" t="s">
        <v>60</v>
      </c>
      <c r="L2" s="44"/>
      <c r="M2" s="2" t="s">
        <v>61</v>
      </c>
      <c r="N2" s="2" t="s">
        <v>62</v>
      </c>
      <c r="O2" s="2" t="s">
        <v>63</v>
      </c>
      <c r="P2" s="2" t="s">
        <v>64</v>
      </c>
    </row>
    <row r="3" spans="1:17" x14ac:dyDescent="0.25">
      <c r="A3" s="8" t="s">
        <v>2</v>
      </c>
      <c r="B3" s="9" t="s">
        <v>3</v>
      </c>
      <c r="C3" s="10" t="s">
        <v>65</v>
      </c>
      <c r="D3" s="10" t="s">
        <v>66</v>
      </c>
      <c r="E3" s="10" t="s">
        <v>67</v>
      </c>
      <c r="F3" s="10" t="s">
        <v>68</v>
      </c>
      <c r="G3" s="11" t="s">
        <v>2</v>
      </c>
      <c r="H3" s="12" t="s">
        <v>43</v>
      </c>
      <c r="I3" s="10" t="s">
        <v>69</v>
      </c>
      <c r="J3" s="13"/>
      <c r="K3" s="14" t="s">
        <v>70</v>
      </c>
      <c r="L3" s="15" t="s">
        <v>71</v>
      </c>
      <c r="M3" s="13"/>
      <c r="N3" s="13"/>
      <c r="O3" s="13"/>
      <c r="P3" s="13"/>
    </row>
    <row r="4" spans="1:17" x14ac:dyDescent="0.25">
      <c r="A4" s="16" t="s">
        <v>24</v>
      </c>
      <c r="B4" s="17" t="s">
        <v>19</v>
      </c>
      <c r="C4" s="18">
        <v>5.2054794520547946E-2</v>
      </c>
      <c r="D4" s="18">
        <v>2.7397260273972603E-3</v>
      </c>
      <c r="E4" s="18">
        <v>6.392694063926941E-3</v>
      </c>
      <c r="F4" s="33">
        <f>C4*(1-Uscite!E8-Uscite!E31)</f>
        <v>5.2032017974239959E-2</v>
      </c>
      <c r="G4" s="19" t="s">
        <v>24</v>
      </c>
      <c r="H4" s="20" t="s">
        <v>72</v>
      </c>
      <c r="I4" s="18">
        <v>22.411872146118721</v>
      </c>
      <c r="J4" s="21">
        <f>1/(I$4+SUM(F$4:F$6))</f>
        <v>1.9946762001335716E-2</v>
      </c>
      <c r="K4" s="22">
        <f t="shared" ref="K4:K15" si="0">F4*J4</f>
        <v>1.0378702789813866E-3</v>
      </c>
      <c r="L4" s="22">
        <f>SUM(K$4:K$6)</f>
        <v>0.55295572029700468</v>
      </c>
      <c r="M4" s="21">
        <f>IF(MOD(ROW(),3)=1,(L4*J4)/(1-K4),IF(MOD(ROW(),3)=2,(L4*J4)/((1-K4)*(1-K4-K5)), IF(MOD(ROW(),3)=0,(L4*J4)/((1-K4-K5)*(1-L4)))))</f>
        <v>1.1041135416336339E-2</v>
      </c>
      <c r="N4" s="21">
        <f t="shared" ref="N4:N15" si="1">M4+J4</f>
        <v>3.0987897417672057E-2</v>
      </c>
      <c r="O4" s="21">
        <f t="shared" ref="O4:O15" si="2">M4*F4</f>
        <v>5.7449255643882982E-4</v>
      </c>
      <c r="P4" s="21">
        <f t="shared" ref="P4:P15" si="3">N4*F4</f>
        <v>1.6123628354202165E-3</v>
      </c>
      <c r="Q4" s="23">
        <f t="shared" ref="Q4:Q15" si="4">(D4/E4)</f>
        <v>0.42857142857142855</v>
      </c>
    </row>
    <row r="5" spans="1:17" x14ac:dyDescent="0.25">
      <c r="A5" s="24"/>
      <c r="B5" s="17" t="s">
        <v>21</v>
      </c>
      <c r="C5" s="18">
        <v>37.680365296803657</v>
      </c>
      <c r="D5" s="18">
        <v>2.5036529680365298</v>
      </c>
      <c r="E5" s="18">
        <v>4.1684931506849319</v>
      </c>
      <c r="F5" s="33">
        <f>C5*(1-Uscite!E9-Uscite!E32)</f>
        <v>24.697378956190793</v>
      </c>
      <c r="G5" s="19"/>
      <c r="H5" s="20" t="s">
        <v>73</v>
      </c>
      <c r="I5" s="18">
        <v>12.106849315068493</v>
      </c>
      <c r="J5" s="21">
        <f>J4</f>
        <v>1.9946762001335716E-2</v>
      </c>
      <c r="K5" s="22">
        <f t="shared" si="0"/>
        <v>0.49263274009593488</v>
      </c>
      <c r="L5" s="22">
        <f>L4</f>
        <v>0.55295572029700468</v>
      </c>
      <c r="M5" s="21">
        <f>IF(MOD(ROW(),3)=1,(L4*J4)/(1-K4),IF(MOD(ROW(),3)=2,(L4*J4)/((1-K4)*(1-K4-K5)), IF(MOD(ROW(),3)=0,(L4*J4)/((1-K4-K5)*(1-L4)))))</f>
        <v>2.1806230573563679E-2</v>
      </c>
      <c r="N5" s="21">
        <f t="shared" si="1"/>
        <v>4.1752992574899395E-2</v>
      </c>
      <c r="O5" s="21">
        <f t="shared" si="2"/>
        <v>0.53855674008137588</v>
      </c>
      <c r="P5" s="21">
        <f t="shared" si="3"/>
        <v>1.0311894801773107</v>
      </c>
      <c r="Q5" s="23">
        <f t="shared" si="4"/>
        <v>0.60061342972943366</v>
      </c>
    </row>
    <row r="6" spans="1:17" x14ac:dyDescent="0.25">
      <c r="A6" s="24"/>
      <c r="B6" s="17" t="s">
        <v>23</v>
      </c>
      <c r="C6" s="18">
        <v>12.232876712328768</v>
      </c>
      <c r="D6" s="18">
        <v>3.9470319634703199</v>
      </c>
      <c r="E6" s="18">
        <v>13.043378995433789</v>
      </c>
      <c r="F6" s="33">
        <f>C6*(1-Uscite!E10-Uscite!E33)</f>
        <v>2.9721671075294531</v>
      </c>
      <c r="G6" s="19"/>
      <c r="H6" s="20" t="s">
        <v>74</v>
      </c>
      <c r="I6" s="18">
        <v>10.305022831050229</v>
      </c>
      <c r="J6" s="21">
        <f>J5</f>
        <v>1.9946762001335716E-2</v>
      </c>
      <c r="K6" s="22">
        <f t="shared" si="0"/>
        <v>5.928510992208838E-2</v>
      </c>
      <c r="L6" s="22">
        <f>L5</f>
        <v>0.55295572029700468</v>
      </c>
      <c r="M6" s="21">
        <f>IF(MOD(ROW(),3)=1,(L4*J4)/(1-K4),IF(MOD(ROW(),3)=2,(L4*J4)/((1-K4)*(1-K4-K5)), IF(MOD(ROW(),3)=0,(L4*J4)/((1-K4-K5)*(1-L4)))))</f>
        <v>4.8728055640097266E-2</v>
      </c>
      <c r="N6" s="21">
        <f t="shared" si="1"/>
        <v>6.8674817641432989E-2</v>
      </c>
      <c r="O6" s="21">
        <f t="shared" si="2"/>
        <v>0.14482792418736215</v>
      </c>
      <c r="P6" s="21">
        <f t="shared" si="3"/>
        <v>0.20411303410945056</v>
      </c>
      <c r="Q6" s="23">
        <f t="shared" si="4"/>
        <v>0.30260808681953444</v>
      </c>
    </row>
    <row r="7" spans="1:17" x14ac:dyDescent="0.25">
      <c r="A7" s="16" t="s">
        <v>25</v>
      </c>
      <c r="B7" s="17" t="s">
        <v>19</v>
      </c>
      <c r="C7" s="18">
        <v>2.9223744292237442E-2</v>
      </c>
      <c r="D7" s="18">
        <v>9.1324200913242006E-4</v>
      </c>
      <c r="E7" s="18">
        <v>1.3698630136986301E-3</v>
      </c>
      <c r="F7" s="33">
        <f>C7*(1-Uscite!E12-Uscite!E35)</f>
        <v>2.9220216881423858E-2</v>
      </c>
      <c r="G7" s="19" t="s">
        <v>25</v>
      </c>
      <c r="H7" s="20" t="s">
        <v>72</v>
      </c>
      <c r="I7" s="18">
        <v>13.938356164383562</v>
      </c>
      <c r="J7" s="21">
        <f>1/(I$7+SUM(F7:F9))</f>
        <v>2.5609757636762279E-2</v>
      </c>
      <c r="K7" s="22">
        <f t="shared" si="0"/>
        <v>7.4832267242689471E-4</v>
      </c>
      <c r="L7" s="22">
        <f>SUM(K$7:K$9)</f>
        <v>0.64304207677526548</v>
      </c>
      <c r="M7" s="21">
        <f>IF(MOD(ROW(),3)=1,(L7*J7)/(1-K7),IF(MOD(ROW(),3)=2,(L7*J7)/((1-K7)*(1-K7-K8)), IF(MOD(ROW(),3)=0,(L7*J7)/((1-K7-K8)*(1-L7)))))</f>
        <v>1.6480484456626303E-2</v>
      </c>
      <c r="N7" s="21">
        <f t="shared" si="1"/>
        <v>4.2090242093388582E-2</v>
      </c>
      <c r="O7" s="21">
        <f t="shared" si="2"/>
        <v>4.8156333013355538E-4</v>
      </c>
      <c r="P7" s="21">
        <f t="shared" si="3"/>
        <v>1.22988600256045E-3</v>
      </c>
      <c r="Q7" s="23">
        <f t="shared" si="4"/>
        <v>0.66666666666666663</v>
      </c>
    </row>
    <row r="8" spans="1:17" x14ac:dyDescent="0.25">
      <c r="A8" s="24"/>
      <c r="B8" s="17" t="s">
        <v>21</v>
      </c>
      <c r="C8" s="18">
        <v>24.666210045662098</v>
      </c>
      <c r="D8" s="18">
        <v>1.2205479452054795</v>
      </c>
      <c r="E8" s="18">
        <v>2.3378995433789957</v>
      </c>
      <c r="F8" s="33">
        <f>C8*(1-Uscite!E13-Uscite!E36)</f>
        <v>20.27376787605273</v>
      </c>
      <c r="G8" s="19"/>
      <c r="H8" s="20" t="s">
        <v>73</v>
      </c>
      <c r="I8" s="18">
        <v>9.3986301369863021</v>
      </c>
      <c r="J8" s="21">
        <f>J7</f>
        <v>2.5609757636762279E-2</v>
      </c>
      <c r="K8" s="22">
        <f t="shared" si="0"/>
        <v>0.51920628168968719</v>
      </c>
      <c r="L8" s="22">
        <f>L7</f>
        <v>0.64304207677526548</v>
      </c>
      <c r="M8" s="21">
        <f>IF(MOD(ROW(),3)=1,(L7*J7)/(1-K7),IF(MOD(ROW(),3)=2,(L7*J7)/((1-K7)*(1-K7-K8)), IF(MOD(ROW(),3)=0,(L7*J7)/((1-K7-K8)*(1-L7)))))</f>
        <v>3.4331095780487549E-2</v>
      </c>
      <c r="N8" s="21">
        <f t="shared" si="1"/>
        <v>5.9940853417249827E-2</v>
      </c>
      <c r="O8" s="21">
        <f t="shared" si="2"/>
        <v>0.69602066678413788</v>
      </c>
      <c r="P8" s="21">
        <f t="shared" si="3"/>
        <v>1.2152269484738252</v>
      </c>
      <c r="Q8" s="23">
        <f t="shared" si="4"/>
        <v>0.52207031249999991</v>
      </c>
    </row>
    <row r="9" spans="1:17" x14ac:dyDescent="0.25">
      <c r="A9" s="24"/>
      <c r="B9" s="17" t="s">
        <v>23</v>
      </c>
      <c r="C9" s="18">
        <v>8.6420091324200925</v>
      </c>
      <c r="D9" s="18">
        <v>2.3237442922374427</v>
      </c>
      <c r="E9" s="18">
        <v>7.6232876712328768</v>
      </c>
      <c r="F9" s="33">
        <f>C9*(1-Uscite!E14-Uscite!E37)</f>
        <v>4.806272443455768</v>
      </c>
      <c r="G9" s="19"/>
      <c r="H9" s="20" t="s">
        <v>74</v>
      </c>
      <c r="I9" s="18">
        <v>4.5397260273972604</v>
      </c>
      <c r="J9" s="21">
        <f>J8</f>
        <v>2.5609757636762279E-2</v>
      </c>
      <c r="K9" s="22">
        <f t="shared" si="0"/>
        <v>0.12308747241315145</v>
      </c>
      <c r="L9" s="22">
        <f>L8</f>
        <v>0.64304207677526548</v>
      </c>
      <c r="M9" s="21">
        <f>IF(MOD(ROW(),3)=1,(L7*J7)/(1-K7),IF(MOD(ROW(),3)=2,(L7*J7)/((1-K7)*(1-K7-K8)), IF(MOD(ROW(),3)=0,(L7*J7)/((1-K7-K8)*(1-L7)))))</f>
        <v>9.6104898676104361E-2</v>
      </c>
      <c r="N9" s="21">
        <f t="shared" si="1"/>
        <v>0.12171465631286664</v>
      </c>
      <c r="O9" s="21">
        <f t="shared" si="2"/>
        <v>0.46190632618806909</v>
      </c>
      <c r="P9" s="21">
        <f t="shared" si="3"/>
        <v>0.58499379860122058</v>
      </c>
      <c r="Q9" s="23">
        <f t="shared" si="4"/>
        <v>0.30482180293501043</v>
      </c>
    </row>
    <row r="10" spans="1:17" x14ac:dyDescent="0.25">
      <c r="A10" s="16" t="s">
        <v>26</v>
      </c>
      <c r="B10" s="17" t="s">
        <v>19</v>
      </c>
      <c r="C10" s="18">
        <v>1.643835616438356E-2</v>
      </c>
      <c r="D10" s="18">
        <v>0</v>
      </c>
      <c r="E10" s="18">
        <v>0</v>
      </c>
      <c r="F10" s="33">
        <f>C10*(1-Uscite!E16-Uscite!E39)</f>
        <v>1.643835616438356E-2</v>
      </c>
      <c r="G10" s="19" t="s">
        <v>26</v>
      </c>
      <c r="H10" s="20" t="s">
        <v>72</v>
      </c>
      <c r="I10" s="18">
        <v>4.3242009132420085</v>
      </c>
      <c r="J10" s="21">
        <f>1/(I$10+SUM(F10:F12))</f>
        <v>5.7169957965793758E-2</v>
      </c>
      <c r="K10" s="22">
        <f t="shared" si="0"/>
        <v>9.3978013094455487E-4</v>
      </c>
      <c r="L10" s="22">
        <f>SUM(K$10:K$12)</f>
        <v>0.75278561555430723</v>
      </c>
      <c r="M10" s="21">
        <f>IF(MOD(ROW(),3)=1,(L10*J10)/(1-K10),IF(MOD(ROW(),3)=2,(L10*J10)/((1-K10)*(1-K10-K11)), IF(MOD(ROW(),3)=0,(L10*J10)/((1-K10-K11)*(1-L10)))))</f>
        <v>4.3077205099943477E-2</v>
      </c>
      <c r="N10" s="21">
        <f t="shared" si="1"/>
        <v>0.10024716306573724</v>
      </c>
      <c r="O10" s="21">
        <f t="shared" si="2"/>
        <v>7.081184399990708E-4</v>
      </c>
      <c r="P10" s="21">
        <f t="shared" si="3"/>
        <v>1.6478985709436256E-3</v>
      </c>
      <c r="Q10" s="23" t="e">
        <f t="shared" si="4"/>
        <v>#DIV/0!</v>
      </c>
    </row>
    <row r="11" spans="1:17" x14ac:dyDescent="0.25">
      <c r="A11" s="24"/>
      <c r="B11" s="17" t="s">
        <v>21</v>
      </c>
      <c r="C11" s="18">
        <v>11.501369863013698</v>
      </c>
      <c r="D11" s="18">
        <v>0.77579908675799092</v>
      </c>
      <c r="E11" s="18">
        <v>1.2438356164383562</v>
      </c>
      <c r="F11" s="33">
        <f>C11*(1-Uscite!E17-Uscite!E40)</f>
        <v>10.291591416965467</v>
      </c>
      <c r="G11" s="19"/>
      <c r="H11" s="20" t="s">
        <v>73</v>
      </c>
      <c r="I11" s="18">
        <v>2.9876712328767123</v>
      </c>
      <c r="J11" s="21">
        <f>J10</f>
        <v>5.7169957965793758E-2</v>
      </c>
      <c r="K11" s="22">
        <f t="shared" si="0"/>
        <v>0.58836984870903952</v>
      </c>
      <c r="L11" s="22">
        <f>L10</f>
        <v>0.75278561555430723</v>
      </c>
      <c r="M11" s="21">
        <f>IF(MOD(ROW(),3)=1,(L10*J10)/(1-K10),IF(MOD(ROW(),3)=2,(L10*J10)/((1-K10)*(1-K10-K11)), IF(MOD(ROW(),3)=0,(L10*J10)/((1-K10-K11)*(1-L10)))))</f>
        <v>0.10488973719610156</v>
      </c>
      <c r="N11" s="21">
        <f t="shared" si="1"/>
        <v>0.16205969516189533</v>
      </c>
      <c r="O11" s="21">
        <f t="shared" si="2"/>
        <v>1.0794823190551623</v>
      </c>
      <c r="P11" s="21">
        <f t="shared" si="3"/>
        <v>1.667852167764202</v>
      </c>
      <c r="Q11" s="23">
        <f t="shared" si="4"/>
        <v>0.62371512481644642</v>
      </c>
    </row>
    <row r="12" spans="1:17" x14ac:dyDescent="0.25">
      <c r="A12" s="24"/>
      <c r="B12" s="17" t="s">
        <v>23</v>
      </c>
      <c r="C12" s="18">
        <v>3.7246575342465755</v>
      </c>
      <c r="D12" s="18">
        <v>1.2123287671232876</v>
      </c>
      <c r="E12" s="18">
        <v>3.999086757990868</v>
      </c>
      <c r="F12" s="33">
        <f>C12*(1-Uscite!E18-Uscite!E41)</f>
        <v>2.8594736209555203</v>
      </c>
      <c r="G12" s="19"/>
      <c r="H12" s="20" t="s">
        <v>74</v>
      </c>
      <c r="I12" s="18">
        <v>1.3365296803652968</v>
      </c>
      <c r="J12" s="21">
        <f>J11</f>
        <v>5.7169957965793758E-2</v>
      </c>
      <c r="K12" s="22">
        <f t="shared" si="0"/>
        <v>0.16347598671432317</v>
      </c>
      <c r="L12" s="22">
        <f>L11</f>
        <v>0.75278561555430723</v>
      </c>
      <c r="M12" s="21">
        <f>IF(MOD(ROW(),3)=1,(L10*J10)/(1-K10),IF(MOD(ROW(),3)=2,(L10*J10)/((1-K10)*(1-K10-K11)), IF(MOD(ROW(),3)=0,(L10*J10)/((1-K10-K11)*(1-L10)))))</f>
        <v>0.4238878095225273</v>
      </c>
      <c r="N12" s="21">
        <f t="shared" si="1"/>
        <v>0.48105776748832108</v>
      </c>
      <c r="O12" s="21">
        <f t="shared" si="2"/>
        <v>1.212096009574285</v>
      </c>
      <c r="P12" s="21">
        <f t="shared" si="3"/>
        <v>1.3755719962886082</v>
      </c>
      <c r="Q12" s="23">
        <f t="shared" si="4"/>
        <v>0.30315140443023519</v>
      </c>
    </row>
    <row r="13" spans="1:17" x14ac:dyDescent="0.25">
      <c r="A13" s="16" t="s">
        <v>27</v>
      </c>
      <c r="B13" s="17" t="s">
        <v>19</v>
      </c>
      <c r="C13" s="18">
        <v>4.5662100456621011E-3</v>
      </c>
      <c r="D13" s="18">
        <v>0</v>
      </c>
      <c r="E13" s="18">
        <v>1.3698630136986301E-3</v>
      </c>
      <c r="F13" s="33">
        <f>C13*(1-Uscite!E20-Uscite!E43)</f>
        <v>4.5660033643582648E-3</v>
      </c>
      <c r="G13" s="19" t="s">
        <v>27</v>
      </c>
      <c r="H13" s="20" t="s">
        <v>72</v>
      </c>
      <c r="I13" s="18">
        <v>1.0904109589041096</v>
      </c>
      <c r="J13" s="21">
        <f>1/(I$13+SUM(F13:F15))</f>
        <v>0.20389464241010324</v>
      </c>
      <c r="K13" s="22">
        <f t="shared" si="0"/>
        <v>9.3098362321915676E-4</v>
      </c>
      <c r="L13" s="22">
        <f>SUM(K$13:K$15)</f>
        <v>0.77767104745418902</v>
      </c>
      <c r="M13" s="21">
        <f>IF(MOD(ROW(),3)=1,(L13*J13)/(1-K13),IF(MOD(ROW(),3)=2,(L13*J13)/((1-K13)*(1-K13-K14)), IF(MOD(ROW(),3)=0,(L13*J13)/((1-K13-K14)*(1-L13)))))</f>
        <v>0.15871071721191596</v>
      </c>
      <c r="N13" s="21">
        <f t="shared" si="1"/>
        <v>0.36260535962201923</v>
      </c>
      <c r="O13" s="21">
        <f t="shared" si="2"/>
        <v>7.2467366874932144E-4</v>
      </c>
      <c r="P13" s="21">
        <f t="shared" si="3"/>
        <v>1.6556572919684783E-3</v>
      </c>
      <c r="Q13" s="23">
        <f t="shared" si="4"/>
        <v>0</v>
      </c>
    </row>
    <row r="14" spans="1:17" x14ac:dyDescent="0.25">
      <c r="A14" s="24"/>
      <c r="B14" s="17" t="s">
        <v>21</v>
      </c>
      <c r="C14" s="18">
        <v>2.8799086757990868</v>
      </c>
      <c r="D14" s="18">
        <v>0.10547945205479452</v>
      </c>
      <c r="E14" s="18">
        <v>0.21095890410958903</v>
      </c>
      <c r="F14" s="33">
        <f>C14*(1-Uscite!E21-Uscite!E44)</f>
        <v>2.8347404821173301</v>
      </c>
      <c r="G14" s="19"/>
      <c r="H14" s="20" t="s">
        <v>73</v>
      </c>
      <c r="I14" s="18">
        <v>0.87168949771689508</v>
      </c>
      <c r="J14" s="21">
        <f>J13</f>
        <v>0.20389464241010324</v>
      </c>
      <c r="K14" s="22">
        <f t="shared" si="0"/>
        <v>0.57798839692675674</v>
      </c>
      <c r="L14" s="22">
        <f>L13</f>
        <v>0.77767104745418902</v>
      </c>
      <c r="M14" s="21">
        <f>IF(MOD(ROW(),3)=1,(L13*J13)/(1-K13),IF(MOD(ROW(),3)=2,(L13*J13)/((1-K13)*(1-K13-K14)), IF(MOD(ROW(),3)=0,(L13*J13)/((1-K13-K14)*(1-L13)))))</f>
        <v>0.37691289952790746</v>
      </c>
      <c r="N14" s="21">
        <f t="shared" si="1"/>
        <v>0.58080754193801076</v>
      </c>
      <c r="O14" s="21">
        <f t="shared" si="2"/>
        <v>1.0684502545239811</v>
      </c>
      <c r="P14" s="21">
        <f t="shared" si="3"/>
        <v>1.6464386514507381</v>
      </c>
      <c r="Q14" s="23">
        <f t="shared" si="4"/>
        <v>0.5</v>
      </c>
    </row>
    <row r="15" spans="1:17" x14ac:dyDescent="0.25">
      <c r="A15" s="24"/>
      <c r="B15" s="17" t="s">
        <v>23</v>
      </c>
      <c r="C15" s="18">
        <v>1.0191780821917809</v>
      </c>
      <c r="D15" s="18">
        <v>0.22511415525114156</v>
      </c>
      <c r="E15" s="18">
        <v>0.75570776255707761</v>
      </c>
      <c r="F15" s="33">
        <f>C15*(1-Uscite!E22-Uscite!E45)</f>
        <v>0.97477630875878618</v>
      </c>
      <c r="G15" s="19"/>
      <c r="H15" s="20" t="s">
        <v>74</v>
      </c>
      <c r="I15" s="18">
        <v>0.21872146118721461</v>
      </c>
      <c r="J15" s="21">
        <f>J14</f>
        <v>0.20389464241010324</v>
      </c>
      <c r="K15" s="22">
        <f t="shared" si="0"/>
        <v>0.19875166690421309</v>
      </c>
      <c r="L15" s="22">
        <f>L14</f>
        <v>0.77767104745418902</v>
      </c>
      <c r="M15" s="21">
        <f>IF(MOD(ROW(),3)=1,(L13*J13)/(1-K13),IF(MOD(ROW(),3)=2,(L13*J13)/((1-K13)*(1-K13-K14)), IF(MOD(ROW(),3)=0,(L13*J13)/((1-K13-K14)*(1-L13)))))</f>
        <v>1.6937155304299658</v>
      </c>
      <c r="N15" s="21">
        <f t="shared" si="1"/>
        <v>1.8976101728400692</v>
      </c>
      <c r="O15" s="21">
        <f t="shared" si="2"/>
        <v>1.6509937728399517</v>
      </c>
      <c r="P15" s="21">
        <f t="shared" si="3"/>
        <v>1.8497454397441648</v>
      </c>
      <c r="Q15" s="23">
        <f t="shared" si="4"/>
        <v>0.29788519637462235</v>
      </c>
    </row>
    <row r="16" spans="1:17" x14ac:dyDescent="0.25">
      <c r="A16" s="25"/>
      <c r="B16" s="25"/>
      <c r="C16" s="25"/>
      <c r="D16" s="25"/>
      <c r="E16" s="25"/>
      <c r="F16" s="25"/>
      <c r="I16" s="26"/>
      <c r="J16" s="26"/>
      <c r="K16" s="26"/>
      <c r="L16" s="26"/>
    </row>
    <row r="18" spans="1:9" x14ac:dyDescent="0.25">
      <c r="A18" s="45" t="s">
        <v>75</v>
      </c>
      <c r="B18" s="45"/>
      <c r="C18" s="45"/>
      <c r="D18" s="45"/>
      <c r="E18" s="45"/>
      <c r="F18" s="45"/>
      <c r="G18" s="45"/>
      <c r="H18" s="45"/>
      <c r="I18" s="45"/>
    </row>
    <row r="19" spans="1:9" x14ac:dyDescent="0.25">
      <c r="A19" s="27" t="s">
        <v>2</v>
      </c>
      <c r="B19" s="28" t="s">
        <v>3</v>
      </c>
      <c r="C19" s="29" t="s">
        <v>76</v>
      </c>
      <c r="D19" s="29" t="s">
        <v>77</v>
      </c>
      <c r="E19" s="29" t="s">
        <v>78</v>
      </c>
      <c r="F19" s="7" t="s">
        <v>59</v>
      </c>
      <c r="G19" s="30" t="s">
        <v>60</v>
      </c>
      <c r="H19" s="2" t="s">
        <v>62</v>
      </c>
      <c r="I19" s="2" t="s">
        <v>64</v>
      </c>
    </row>
    <row r="20" spans="1:9" x14ac:dyDescent="0.25">
      <c r="A20" s="31" t="s">
        <v>24</v>
      </c>
      <c r="B20" s="9" t="s">
        <v>19</v>
      </c>
      <c r="C20" s="32">
        <f>Uscite!D55</f>
        <v>2.0547945205479451E-2</v>
      </c>
      <c r="D20" s="25"/>
      <c r="E20" s="25"/>
      <c r="F20" s="22">
        <f t="shared" ref="F20:F31" si="5">4/24</f>
        <v>0.16666666666666666</v>
      </c>
      <c r="G20" s="22">
        <f t="shared" ref="G20:G31" si="6">F20*C20</f>
        <v>3.4246575342465752E-3</v>
      </c>
      <c r="H20" s="22">
        <f t="shared" ref="H20:H31" si="7">F20</f>
        <v>0.16666666666666666</v>
      </c>
      <c r="I20" s="22">
        <f t="shared" ref="I20:I31" si="8">H20*C20</f>
        <v>3.4246575342465752E-3</v>
      </c>
    </row>
    <row r="21" spans="1:9" x14ac:dyDescent="0.25">
      <c r="A21" s="24"/>
      <c r="B21" s="17" t="s">
        <v>21</v>
      </c>
      <c r="C21" s="32">
        <f>Uscite!D56</f>
        <v>22.43013698630137</v>
      </c>
      <c r="D21" s="25"/>
      <c r="E21" s="25"/>
      <c r="F21" s="22">
        <f t="shared" si="5"/>
        <v>0.16666666666666666</v>
      </c>
      <c r="G21" s="22">
        <f t="shared" si="6"/>
        <v>3.7383561643835614</v>
      </c>
      <c r="H21" s="22">
        <f t="shared" si="7"/>
        <v>0.16666666666666666</v>
      </c>
      <c r="I21" s="22">
        <f t="shared" si="8"/>
        <v>3.7383561643835614</v>
      </c>
    </row>
    <row r="22" spans="1:9" x14ac:dyDescent="0.25">
      <c r="A22" s="24"/>
      <c r="B22" s="17" t="s">
        <v>23</v>
      </c>
      <c r="C22" s="32">
        <f>Uscite!D57</f>
        <v>1.800456621004566</v>
      </c>
      <c r="D22" s="25"/>
      <c r="E22" s="25"/>
      <c r="F22" s="22">
        <f t="shared" si="5"/>
        <v>0.16666666666666666</v>
      </c>
      <c r="G22" s="22">
        <f t="shared" si="6"/>
        <v>0.30007610350076097</v>
      </c>
      <c r="H22" s="22">
        <f t="shared" si="7"/>
        <v>0.16666666666666666</v>
      </c>
      <c r="I22" s="22">
        <f t="shared" si="8"/>
        <v>0.30007610350076097</v>
      </c>
    </row>
    <row r="23" spans="1:9" x14ac:dyDescent="0.25">
      <c r="A23" s="16" t="s">
        <v>25</v>
      </c>
      <c r="B23" s="17" t="s">
        <v>19</v>
      </c>
      <c r="C23" s="18">
        <f>Uscite!D59</f>
        <v>1.187214611872146E-2</v>
      </c>
      <c r="D23" s="25"/>
      <c r="E23" s="25"/>
      <c r="F23" s="22">
        <f t="shared" si="5"/>
        <v>0.16666666666666666</v>
      </c>
      <c r="G23" s="22">
        <f t="shared" si="6"/>
        <v>1.9786910197869098E-3</v>
      </c>
      <c r="H23" s="22">
        <f t="shared" si="7"/>
        <v>0.16666666666666666</v>
      </c>
      <c r="I23" s="22">
        <f t="shared" si="8"/>
        <v>1.9786910197869098E-3</v>
      </c>
    </row>
    <row r="24" spans="1:9" x14ac:dyDescent="0.25">
      <c r="A24" s="24"/>
      <c r="B24" s="17" t="s">
        <v>21</v>
      </c>
      <c r="C24" s="18">
        <f>Uscite!D60</f>
        <v>17.739726027397261</v>
      </c>
      <c r="D24" s="25"/>
      <c r="E24" s="25"/>
      <c r="F24" s="22">
        <f t="shared" si="5"/>
        <v>0.16666666666666666</v>
      </c>
      <c r="G24" s="22">
        <f t="shared" si="6"/>
        <v>2.9566210045662098</v>
      </c>
      <c r="H24" s="22">
        <f t="shared" si="7"/>
        <v>0.16666666666666666</v>
      </c>
      <c r="I24" s="22">
        <f t="shared" si="8"/>
        <v>2.9566210045662098</v>
      </c>
    </row>
    <row r="25" spans="1:9" x14ac:dyDescent="0.25">
      <c r="A25" s="24"/>
      <c r="B25" s="17" t="s">
        <v>23</v>
      </c>
      <c r="C25" s="18">
        <f>Uscite!D61</f>
        <v>1.7132420091324201</v>
      </c>
      <c r="D25" s="25"/>
      <c r="E25" s="25"/>
      <c r="F25" s="22">
        <f t="shared" si="5"/>
        <v>0.16666666666666666</v>
      </c>
      <c r="G25" s="22">
        <f t="shared" si="6"/>
        <v>0.28554033485540331</v>
      </c>
      <c r="H25" s="22">
        <f t="shared" si="7"/>
        <v>0.16666666666666666</v>
      </c>
      <c r="I25" s="22">
        <f t="shared" si="8"/>
        <v>0.28554033485540331</v>
      </c>
    </row>
    <row r="26" spans="1:9" x14ac:dyDescent="0.25">
      <c r="A26" s="16" t="s">
        <v>26</v>
      </c>
      <c r="B26" s="17" t="s">
        <v>19</v>
      </c>
      <c r="C26" s="18">
        <f>Uscite!D63</f>
        <v>1.0502283105022832E-2</v>
      </c>
      <c r="D26" s="25"/>
      <c r="E26" s="25"/>
      <c r="F26" s="22">
        <f t="shared" si="5"/>
        <v>0.16666666666666666</v>
      </c>
      <c r="G26" s="22">
        <f t="shared" si="6"/>
        <v>1.7503805175038052E-3</v>
      </c>
      <c r="H26" s="22">
        <f t="shared" si="7"/>
        <v>0.16666666666666666</v>
      </c>
      <c r="I26" s="22">
        <f t="shared" si="8"/>
        <v>1.7503805175038052E-3</v>
      </c>
    </row>
    <row r="27" spans="1:9" x14ac:dyDescent="0.25">
      <c r="A27" s="24"/>
      <c r="B27" s="17" t="s">
        <v>21</v>
      </c>
      <c r="C27" s="18">
        <f>Uscite!D64</f>
        <v>6.7986301369863016</v>
      </c>
      <c r="D27" s="25"/>
      <c r="E27" s="25"/>
      <c r="F27" s="22">
        <f t="shared" si="5"/>
        <v>0.16666666666666666</v>
      </c>
      <c r="G27" s="22">
        <f t="shared" si="6"/>
        <v>1.1331050228310502</v>
      </c>
      <c r="H27" s="22">
        <f t="shared" si="7"/>
        <v>0.16666666666666666</v>
      </c>
      <c r="I27" s="22">
        <f t="shared" si="8"/>
        <v>1.1331050228310502</v>
      </c>
    </row>
    <row r="28" spans="1:9" x14ac:dyDescent="0.25">
      <c r="A28" s="24"/>
      <c r="B28" s="17" t="s">
        <v>23</v>
      </c>
      <c r="C28" s="18">
        <f>Uscite!D65</f>
        <v>0.54292237442922375</v>
      </c>
      <c r="D28" s="25"/>
      <c r="E28" s="25"/>
      <c r="F28" s="22">
        <f t="shared" si="5"/>
        <v>0.16666666666666666</v>
      </c>
      <c r="G28" s="22">
        <f t="shared" si="6"/>
        <v>9.0487062404870616E-2</v>
      </c>
      <c r="H28" s="22">
        <f t="shared" si="7"/>
        <v>0.16666666666666666</v>
      </c>
      <c r="I28" s="22">
        <f t="shared" si="8"/>
        <v>9.0487062404870616E-2</v>
      </c>
    </row>
    <row r="29" spans="1:9" x14ac:dyDescent="0.25">
      <c r="A29" s="16" t="s">
        <v>27</v>
      </c>
      <c r="B29" s="17" t="s">
        <v>19</v>
      </c>
      <c r="C29" s="18">
        <f>Uscite!D67</f>
        <v>2.2831050228310505E-3</v>
      </c>
      <c r="D29" s="25"/>
      <c r="E29" s="25"/>
      <c r="F29" s="22">
        <f t="shared" si="5"/>
        <v>0.16666666666666666</v>
      </c>
      <c r="G29" s="22">
        <f t="shared" si="6"/>
        <v>3.8051750380517507E-4</v>
      </c>
      <c r="H29" s="22">
        <f t="shared" si="7"/>
        <v>0.16666666666666666</v>
      </c>
      <c r="I29" s="22">
        <f t="shared" si="8"/>
        <v>3.8051750380517507E-4</v>
      </c>
    </row>
    <row r="30" spans="1:9" x14ac:dyDescent="0.25">
      <c r="A30" s="24"/>
      <c r="B30" s="17" t="s">
        <v>21</v>
      </c>
      <c r="C30" s="18">
        <f>Uscite!D68</f>
        <v>2.4456621004566208</v>
      </c>
      <c r="D30" s="25"/>
      <c r="E30" s="25"/>
      <c r="F30" s="22">
        <f t="shared" si="5"/>
        <v>0.16666666666666666</v>
      </c>
      <c r="G30" s="22">
        <f t="shared" si="6"/>
        <v>0.40761035007610347</v>
      </c>
      <c r="H30" s="22">
        <f t="shared" si="7"/>
        <v>0.16666666666666666</v>
      </c>
      <c r="I30" s="22">
        <f t="shared" si="8"/>
        <v>0.40761035007610347</v>
      </c>
    </row>
    <row r="31" spans="1:9" x14ac:dyDescent="0.25">
      <c r="A31" s="24"/>
      <c r="B31" s="17" t="s">
        <v>23</v>
      </c>
      <c r="C31" s="18">
        <f>Uscite!D69</f>
        <v>0.17899543378995433</v>
      </c>
      <c r="D31" s="25"/>
      <c r="E31" s="25"/>
      <c r="F31" s="22">
        <f t="shared" si="5"/>
        <v>0.16666666666666666</v>
      </c>
      <c r="G31" s="22">
        <f t="shared" si="6"/>
        <v>2.983257229832572E-2</v>
      </c>
      <c r="H31" s="22">
        <f t="shared" si="7"/>
        <v>0.16666666666666666</v>
      </c>
      <c r="I31" s="22">
        <f t="shared" si="8"/>
        <v>2.983257229832572E-2</v>
      </c>
    </row>
  </sheetData>
  <mergeCells count="5">
    <mergeCell ref="A1:P1"/>
    <mergeCell ref="A2:F2"/>
    <mergeCell ref="G2:I2"/>
    <mergeCell ref="K2:L2"/>
    <mergeCell ref="A18:I18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C6"/>
  <sheetViews>
    <sheetView zoomScaleNormal="100" workbookViewId="0">
      <selection activeCell="I9" sqref="I9"/>
    </sheetView>
  </sheetViews>
  <sheetFormatPr defaultColWidth="8.7109375" defaultRowHeight="15" x14ac:dyDescent="0.25"/>
  <cols>
    <col min="2" max="2" width="18.140625" customWidth="1"/>
    <col min="5" max="5" width="12.7109375" customWidth="1"/>
  </cols>
  <sheetData>
    <row r="6" spans="1:3" x14ac:dyDescent="0.25">
      <c r="A6" s="46" t="s">
        <v>79</v>
      </c>
      <c r="B6" s="46"/>
      <c r="C6" s="46"/>
    </row>
  </sheetData>
  <mergeCells count="1">
    <mergeCell ref="A6:C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Dati_OPTN</vt:lpstr>
      <vt:lpstr>Arrivi</vt:lpstr>
      <vt:lpstr>Uscite</vt:lpstr>
      <vt:lpstr>Centri - Identical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5</cp:revision>
  <dcterms:created xsi:type="dcterms:W3CDTF">2015-06-05T18:19:34Z</dcterms:created>
  <dcterms:modified xsi:type="dcterms:W3CDTF">2023-07-27T16:07:44Z</dcterms:modified>
  <dc:language>it-IT</dc:language>
</cp:coreProperties>
</file>