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649" documentId="13_ncr:1_{5C906443-4F5B-40CD-81E0-07D312106D6E}" xr6:coauthVersionLast="47" xr6:coauthVersionMax="47" xr10:uidLastSave="{D5C62DCE-86DD-4298-8987-2F2577512030}"/>
  <bookViews>
    <workbookView xWindow="-120" yWindow="-120" windowWidth="20730" windowHeight="11160" tabRatio="500" firstSheet="1" activeTab="2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Dati_OPTN!$A$25:$L$45</definedName>
    <definedName name="_xlnm._FilterDatabase" localSheetId="2" hidden="1">Uscite!$L$48:$P$68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3" i="2"/>
  <c r="R3" i="2" s="1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N68" i="3"/>
  <c r="O68" i="3" s="1"/>
  <c r="N49" i="3"/>
  <c r="O49" i="3" s="1"/>
  <c r="C49" i="3"/>
  <c r="D49" i="3" s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I39" i="3" s="1"/>
  <c r="Q85" i="1"/>
  <c r="R85" i="1"/>
  <c r="S85" i="1"/>
  <c r="T85" i="1"/>
  <c r="U85" i="1"/>
  <c r="V85" i="1"/>
  <c r="W85" i="1"/>
  <c r="X85" i="1"/>
  <c r="Y85" i="1"/>
  <c r="P86" i="1"/>
  <c r="I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I43" i="3" s="1"/>
  <c r="J43" i="3" s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C14" i="3"/>
  <c r="I13" i="3"/>
  <c r="C13" i="3"/>
  <c r="I12" i="3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J60" i="3" s="1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27" i="3"/>
  <c r="T42" i="3" l="1"/>
  <c r="U42" i="3" s="1"/>
  <c r="P49" i="3"/>
  <c r="T34" i="3"/>
  <c r="T45" i="3"/>
  <c r="U45" i="3" s="1"/>
  <c r="T41" i="3"/>
  <c r="U41" i="3" s="1"/>
  <c r="T30" i="3"/>
  <c r="T27" i="3"/>
  <c r="U27" i="3" s="1"/>
  <c r="T38" i="3"/>
  <c r="U38" i="3" s="1"/>
  <c r="T40" i="3"/>
  <c r="U40" i="3" s="1"/>
  <c r="T36" i="3"/>
  <c r="U36" i="3" s="1"/>
  <c r="T33" i="3"/>
  <c r="U33" i="3" s="1"/>
  <c r="T32" i="3"/>
  <c r="U32" i="3" s="1"/>
  <c r="T29" i="3"/>
  <c r="T26" i="3"/>
  <c r="U26" i="3" s="1"/>
  <c r="T28" i="3"/>
  <c r="U28" i="3" s="1"/>
  <c r="T43" i="3"/>
  <c r="U43" i="3" s="1"/>
  <c r="T39" i="3"/>
  <c r="U39" i="3" s="1"/>
  <c r="T35" i="3"/>
  <c r="U35" i="3" s="1"/>
  <c r="T31" i="3"/>
  <c r="U31" i="3" s="1"/>
  <c r="T37" i="3"/>
  <c r="U37" i="3" s="1"/>
  <c r="T44" i="3"/>
  <c r="U44" i="3" s="1"/>
  <c r="U30" i="3"/>
  <c r="U34" i="3"/>
  <c r="U29" i="3"/>
  <c r="J54" i="3"/>
  <c r="J62" i="3"/>
  <c r="P54" i="3"/>
  <c r="P66" i="3"/>
  <c r="J59" i="3"/>
  <c r="P53" i="3"/>
  <c r="J64" i="3"/>
  <c r="N33" i="3"/>
  <c r="O33" i="3" s="1"/>
  <c r="J12" i="3"/>
  <c r="J14" i="3"/>
  <c r="J40" i="3"/>
  <c r="J31" i="3"/>
  <c r="N27" i="3"/>
  <c r="P27" i="3" s="1"/>
  <c r="P67" i="3"/>
  <c r="P59" i="3"/>
  <c r="P55" i="3"/>
  <c r="J53" i="3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J67" i="3"/>
  <c r="O59" i="3"/>
  <c r="J36" i="3"/>
  <c r="J51" i="3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O17" i="3"/>
  <c r="O9" i="3"/>
  <c r="O13" i="3"/>
  <c r="O20" i="3"/>
  <c r="O16" i="3"/>
  <c r="O12" i="3"/>
  <c r="O8" i="3"/>
  <c r="O4" i="3"/>
  <c r="L19" i="2"/>
  <c r="M19" i="2" s="1"/>
  <c r="C19" i="2"/>
  <c r="H19" i="2"/>
  <c r="J65" i="3" s="1"/>
  <c r="C15" i="2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2" i="3" l="1"/>
  <c r="O27" i="3"/>
  <c r="O36" i="3"/>
  <c r="O39" i="3"/>
  <c r="O40" i="3"/>
  <c r="O43" i="3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N42" i="3"/>
  <c r="O35" i="3"/>
  <c r="O44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U107" i="6"/>
  <c r="F94" i="6" s="1"/>
  <c r="U108" i="6"/>
  <c r="D43" i="6"/>
  <c r="D48" i="6"/>
  <c r="F61" i="6" s="1"/>
  <c r="U105" i="6"/>
  <c r="F92" i="6" s="1"/>
  <c r="D49" i="6"/>
  <c r="F54" i="6" l="1"/>
  <c r="F72" i="6" s="1"/>
  <c r="J34" i="5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66" i="6" l="1"/>
  <c r="O84" i="6" s="1"/>
  <c r="O115" i="6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<sst xmlns="http://schemas.openxmlformats.org/spreadsheetml/2006/main" count="1431" uniqueCount="230">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</sst>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zoomScaleNormal="100" workbookViewId="0">
      <selection activeCell="Q38" sqref="Q38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  <c r="N1" s="109" t="s">
        <v>1</v>
      </c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1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9" t="s">
        <v>229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1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9" t="s">
        <v>27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1"/>
      <c r="N47" s="109" t="s">
        <v>28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1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12" t="s">
        <v>30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4"/>
      <c r="N70" s="109" t="s">
        <v>31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1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6" t="s">
        <v>32</v>
      </c>
      <c r="B93" s="107"/>
      <c r="C93" s="107"/>
      <c r="D93" s="107"/>
      <c r="E93" s="108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opLeftCell="C1" zoomScaleNormal="100" workbookViewId="0">
      <selection activeCell="S30" sqref="S30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5" t="s">
        <v>195</v>
      </c>
      <c r="B1" s="116"/>
      <c r="C1" s="116"/>
      <c r="D1" s="117"/>
      <c r="F1" s="115" t="s">
        <v>37</v>
      </c>
      <c r="G1" s="116"/>
      <c r="H1" s="117"/>
      <c r="I1" s="2"/>
      <c r="J1" s="115" t="s">
        <v>207</v>
      </c>
      <c r="K1" s="116"/>
      <c r="L1" s="116"/>
      <c r="M1" s="117"/>
      <c r="O1" s="115" t="s">
        <v>207</v>
      </c>
      <c r="P1" s="116"/>
      <c r="Q1" s="116"/>
      <c r="R1" s="117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5" t="s">
        <v>197</v>
      </c>
      <c r="B24" s="116"/>
      <c r="C24" s="116"/>
      <c r="D24" s="117"/>
      <c r="F24" s="115" t="s">
        <v>39</v>
      </c>
      <c r="G24" s="116"/>
      <c r="H24" s="117"/>
      <c r="J24" s="115" t="s">
        <v>209</v>
      </c>
      <c r="K24" s="116"/>
      <c r="L24" s="116"/>
      <c r="M24" s="117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"/>
  <sheetViews>
    <sheetView tabSelected="1" topLeftCell="C1" zoomScaleNormal="100" workbookViewId="0">
      <selection activeCell="R10" sqref="R10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  <col min="20" max="20" width="13.42578125" customWidth="1"/>
    <col min="21" max="21" width="12.28515625" customWidth="1"/>
    <col min="22" max="22" width="11" customWidth="1"/>
  </cols>
  <sheetData>
    <row r="1" spans="1:16" x14ac:dyDescent="0.25">
      <c r="A1" s="118" t="s">
        <v>199</v>
      </c>
      <c r="B1" s="118"/>
      <c r="C1" s="118"/>
      <c r="D1" s="118"/>
      <c r="E1" s="119"/>
      <c r="G1" s="118" t="s">
        <v>42</v>
      </c>
      <c r="H1" s="122"/>
      <c r="I1" s="122"/>
      <c r="J1" s="123"/>
      <c r="L1" s="118" t="s">
        <v>210</v>
      </c>
      <c r="M1" s="118"/>
      <c r="N1" s="118"/>
      <c r="O1" s="118"/>
      <c r="P1" s="119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N3/Arrivi!L3</f>
        <v>0.12575746384007835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N4/Arrivi!L4</f>
        <v>9.0116279069767449E-2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N5/Arrivi!L5</f>
        <v>6.5414610255057834E-2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N6/Arrivi!L6</f>
        <v>0.28644178236679868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N7/Arrivi!L7</f>
        <v>0.13491327204745437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N8/Arrivi!L8</f>
        <v>8.3798882681564255E-2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N9/Arrivi!L9</f>
        <v>7.2246947040978171E-2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N10/Arrivi!L10</f>
        <v>0.3053637923099452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N11/Arrivi!L11</f>
        <v>0.11148724892800721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N12/Arrivi!L12</f>
        <v>0.1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N13/Arrivi!L13</f>
        <v>5.4447408094630639E-2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N14/Arrivi!L14</f>
        <v>0.25919476386345214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N15/Arrivi!L15</f>
        <v>0.13567876356510325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N16/Arrivi!L16</f>
        <v>0.1</v>
      </c>
    </row>
    <row r="17" spans="1:22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N17/Arrivi!L17</f>
        <v>7.2505712109672507E-2</v>
      </c>
    </row>
    <row r="18" spans="1:22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N18/Arrivi!L18</f>
        <v>0.30564466589311312</v>
      </c>
    </row>
    <row r="19" spans="1:22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N19/Arrivi!L19</f>
        <v>9.2929872364835797E-2</v>
      </c>
    </row>
    <row r="20" spans="1:22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N20/Arrivi!L20</f>
        <v>6.6666666666666666E-2</v>
      </c>
    </row>
    <row r="21" spans="1:22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N21/Arrivi!L21</f>
        <v>4.3176328502415456E-2</v>
      </c>
    </row>
    <row r="22" spans="1:22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89">
        <f>N22/Arrivi!L22</f>
        <v>0.21677096370463078</v>
      </c>
    </row>
    <row r="23" spans="1:22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22" x14ac:dyDescent="0.25">
      <c r="A24" s="118" t="s">
        <v>201</v>
      </c>
      <c r="B24" s="118"/>
      <c r="C24" s="118"/>
      <c r="D24" s="118"/>
      <c r="E24" s="119"/>
      <c r="G24" s="118" t="s">
        <v>45</v>
      </c>
      <c r="H24" s="122"/>
      <c r="I24" s="122"/>
      <c r="J24" s="123"/>
      <c r="L24" s="118" t="s">
        <v>211</v>
      </c>
      <c r="M24" s="118"/>
      <c r="N24" s="118"/>
      <c r="O24" s="118"/>
      <c r="P24" s="119"/>
      <c r="R24" s="118" t="s">
        <v>211</v>
      </c>
      <c r="S24" s="118"/>
      <c r="T24" s="118"/>
      <c r="U24" s="118"/>
      <c r="V24" s="119"/>
    </row>
    <row r="25" spans="1:22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  <c r="R25" s="63" t="s">
        <v>2</v>
      </c>
      <c r="S25" s="68" t="s">
        <v>3</v>
      </c>
      <c r="T25" s="63" t="s">
        <v>203</v>
      </c>
      <c r="U25" s="68" t="s">
        <v>204</v>
      </c>
    </row>
    <row r="26" spans="1:22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  <c r="R26" s="104" t="s">
        <v>15</v>
      </c>
      <c r="S26" s="105" t="s">
        <v>16</v>
      </c>
      <c r="T26" s="74">
        <f>AVERAGE(Dati_OPTN!P72:Y72)</f>
        <v>10845.9</v>
      </c>
      <c r="U26" s="73">
        <f>T26/365</f>
        <v>29.714794520547944</v>
      </c>
    </row>
    <row r="27" spans="1:22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  <c r="R27" s="6"/>
      <c r="S27" s="56" t="s">
        <v>18</v>
      </c>
      <c r="T27" s="74">
        <f>AVERAGE(Dati_OPTN!P73:Y73)</f>
        <v>4.4000000000000004</v>
      </c>
      <c r="U27" s="61">
        <f t="shared" ref="U27:U45" si="2">T27/365</f>
        <v>1.2054794520547946E-2</v>
      </c>
    </row>
    <row r="28" spans="1:22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  <c r="R28" s="6"/>
      <c r="S28" s="56" t="s">
        <v>20</v>
      </c>
      <c r="T28" s="74">
        <f>AVERAGE(Dati_OPTN!P74:Y74)</f>
        <v>2764.8</v>
      </c>
      <c r="U28" s="61">
        <f t="shared" si="2"/>
        <v>7.5747945205479459</v>
      </c>
    </row>
    <row r="29" spans="1:22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  <c r="R29" s="6"/>
      <c r="S29" s="56" t="s">
        <v>22</v>
      </c>
      <c r="T29" s="74">
        <f>AVERAGE(Dati_OPTN!P75:Y75)</f>
        <v>8076.7</v>
      </c>
      <c r="U29" s="61">
        <f t="shared" si="2"/>
        <v>22.127945205479453</v>
      </c>
    </row>
    <row r="30" spans="1:22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  <c r="R30" s="6" t="s">
        <v>23</v>
      </c>
      <c r="S30" s="56" t="s">
        <v>16</v>
      </c>
      <c r="T30" s="74">
        <f>AVERAGE(Dati_OPTN!P76:Y76)</f>
        <v>5564.1</v>
      </c>
      <c r="U30" s="61">
        <f t="shared" si="2"/>
        <v>15.244109589041097</v>
      </c>
    </row>
    <row r="31" spans="1:22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  <c r="R31" s="6"/>
      <c r="S31" s="56" t="s">
        <v>18</v>
      </c>
      <c r="T31" s="74">
        <f>AVERAGE(Dati_OPTN!P77:Y77)</f>
        <v>2.5</v>
      </c>
      <c r="U31" s="61">
        <f>T31/365</f>
        <v>6.8493150684931503E-3</v>
      </c>
    </row>
    <row r="32" spans="1:22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  <c r="R32" s="6"/>
      <c r="S32" s="56" t="s">
        <v>20</v>
      </c>
      <c r="T32" s="74">
        <f>AVERAGE(Dati_OPTN!P78:Y78)</f>
        <v>1439.5</v>
      </c>
      <c r="U32" s="61">
        <f t="shared" si="2"/>
        <v>3.9438356164383563</v>
      </c>
    </row>
    <row r="33" spans="1:21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  <c r="R33" s="6"/>
      <c r="S33" s="56" t="s">
        <v>22</v>
      </c>
      <c r="T33" s="74">
        <f>AVERAGE(Dati_OPTN!P79:Y79)</f>
        <v>4122.1000000000004</v>
      </c>
      <c r="U33" s="61">
        <f t="shared" si="2"/>
        <v>11.293424657534247</v>
      </c>
    </row>
    <row r="34" spans="1:21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  <c r="R34" s="6" t="s">
        <v>24</v>
      </c>
      <c r="S34" s="56" t="s">
        <v>16</v>
      </c>
      <c r="T34" s="74">
        <f>AVERAGE(Dati_OPTN!P80:Y80)</f>
        <v>3261.2</v>
      </c>
      <c r="U34" s="61">
        <f t="shared" si="2"/>
        <v>8.9347945205479444</v>
      </c>
    </row>
    <row r="35" spans="1:21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  <c r="R35" s="6"/>
      <c r="S35" s="56" t="s">
        <v>18</v>
      </c>
      <c r="T35" s="74">
        <f>AVERAGE(Dati_OPTN!P81:Y81)</f>
        <v>1.2</v>
      </c>
      <c r="U35" s="61">
        <f t="shared" si="2"/>
        <v>3.2876712328767121E-3</v>
      </c>
    </row>
    <row r="36" spans="1:21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  <c r="R36" s="6"/>
      <c r="S36" s="56" t="s">
        <v>20</v>
      </c>
      <c r="T36" s="74">
        <f>AVERAGE(Dati_OPTN!P82:Y82)</f>
        <v>818.7</v>
      </c>
      <c r="U36" s="61">
        <f t="shared" si="2"/>
        <v>2.2430136986301372</v>
      </c>
    </row>
    <row r="37" spans="1:21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  <c r="R37" s="6"/>
      <c r="S37" s="56" t="s">
        <v>22</v>
      </c>
      <c r="T37" s="74">
        <f>AVERAGE(Dati_OPTN!P83:Y83)</f>
        <v>2441.3000000000002</v>
      </c>
      <c r="U37" s="61">
        <f t="shared" si="2"/>
        <v>6.6884931506849323</v>
      </c>
    </row>
    <row r="38" spans="1:21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  <c r="R38" s="6" t="s">
        <v>25</v>
      </c>
      <c r="S38" s="56" t="s">
        <v>16</v>
      </c>
      <c r="T38" s="74">
        <f>AVERAGE(Dati_OPTN!P84:Y84)</f>
        <v>1702.6</v>
      </c>
      <c r="U38" s="61">
        <f t="shared" si="2"/>
        <v>4.664657534246575</v>
      </c>
    </row>
    <row r="39" spans="1:21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  <c r="R39" s="6"/>
      <c r="S39" s="56" t="s">
        <v>18</v>
      </c>
      <c r="T39" s="74">
        <f>AVERAGE(Dati_OPTN!P85:Y85)</f>
        <v>0.4</v>
      </c>
      <c r="U39" s="61">
        <f t="shared" si="2"/>
        <v>1.0958904109589042E-3</v>
      </c>
    </row>
    <row r="40" spans="1:21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  <c r="R40" s="6"/>
      <c r="S40" s="56" t="s">
        <v>20</v>
      </c>
      <c r="T40" s="74">
        <f>AVERAGE(Dati_OPTN!P86:Y86)</f>
        <v>430.7</v>
      </c>
      <c r="U40" s="61">
        <f t="shared" si="2"/>
        <v>1.18</v>
      </c>
    </row>
    <row r="41" spans="1:21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  <c r="R41" s="6"/>
      <c r="S41" s="56" t="s">
        <v>22</v>
      </c>
      <c r="T41" s="74">
        <f>AVERAGE(Dati_OPTN!P87:Y87)</f>
        <v>1271.5</v>
      </c>
      <c r="U41" s="61">
        <f t="shared" si="2"/>
        <v>3.4835616438356163</v>
      </c>
    </row>
    <row r="42" spans="1:21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  <c r="R42" s="6" t="s">
        <v>26</v>
      </c>
      <c r="S42" s="56" t="s">
        <v>16</v>
      </c>
      <c r="T42" s="74">
        <f>AVERAGE(Dati_OPTN!P88:Y88)</f>
        <v>318.3</v>
      </c>
      <c r="U42" s="61">
        <f t="shared" si="2"/>
        <v>0.87205479452054802</v>
      </c>
    </row>
    <row r="43" spans="1:21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  <c r="R43" s="6"/>
      <c r="S43" s="56" t="s">
        <v>18</v>
      </c>
      <c r="T43" s="74">
        <f>AVERAGE(Dati_OPTN!P89:Y89)</f>
        <v>0.3</v>
      </c>
      <c r="U43" s="61">
        <f t="shared" si="2"/>
        <v>8.2191780821917802E-4</v>
      </c>
    </row>
    <row r="44" spans="1:21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  <c r="R44" s="6"/>
      <c r="S44" s="56" t="s">
        <v>20</v>
      </c>
      <c r="T44" s="74">
        <f>AVERAGE(Dati_OPTN!P90:Y90)</f>
        <v>76.099999999999994</v>
      </c>
      <c r="U44" s="61">
        <f t="shared" si="2"/>
        <v>0.20849315068493149</v>
      </c>
    </row>
    <row r="45" spans="1:21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  <c r="R45" s="55"/>
      <c r="S45" s="57" t="s">
        <v>22</v>
      </c>
      <c r="T45" s="75">
        <f>AVERAGE(Dati_OPTN!P91:Y91)</f>
        <v>241.9</v>
      </c>
      <c r="U45" s="62">
        <f t="shared" si="2"/>
        <v>0.66273972602739728</v>
      </c>
    </row>
    <row r="46" spans="1:21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21" x14ac:dyDescent="0.25">
      <c r="A47" s="118" t="s">
        <v>202</v>
      </c>
      <c r="B47" s="120"/>
      <c r="C47" s="120"/>
      <c r="D47" s="120"/>
      <c r="E47" s="121"/>
      <c r="F47" s="7"/>
      <c r="G47" s="118" t="s">
        <v>212</v>
      </c>
      <c r="H47" s="120"/>
      <c r="I47" s="120"/>
      <c r="J47" s="121"/>
      <c r="L47" s="118" t="s">
        <v>202</v>
      </c>
      <c r="M47" s="120"/>
      <c r="N47" s="120"/>
      <c r="O47" s="120"/>
      <c r="P47" s="121"/>
      <c r="Q47" s="8"/>
    </row>
    <row r="48" spans="1:21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3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3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3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3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3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3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3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3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3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3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3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3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3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3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3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3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3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3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3"/>
        <v>0.16657534246575342</v>
      </c>
      <c r="P68" s="62">
        <f>N68/Arrivi!C22</f>
        <v>0.16344086021505375</v>
      </c>
    </row>
  </sheetData>
  <mergeCells count="10">
    <mergeCell ref="R24:V24"/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7" t="s">
        <v>60</v>
      </c>
      <c r="B1" s="127"/>
      <c r="C1" s="127"/>
      <c r="D1" s="127"/>
      <c r="E1" s="127"/>
      <c r="F1" s="127"/>
      <c r="G1" s="127"/>
      <c r="H1" s="127"/>
      <c r="J1" s="127" t="s">
        <v>64</v>
      </c>
      <c r="K1" s="127"/>
      <c r="L1" s="127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7" t="s">
        <v>63</v>
      </c>
      <c r="B8" s="127"/>
      <c r="C8" s="127"/>
      <c r="D8" s="127"/>
      <c r="E8" s="127"/>
      <c r="F8" s="127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4" t="s">
        <v>213</v>
      </c>
      <c r="B19" s="128"/>
      <c r="C19" s="128"/>
      <c r="D19" s="128"/>
      <c r="E19" s="128"/>
      <c r="F19" s="128"/>
      <c r="G19" s="128"/>
      <c r="H19" s="128"/>
      <c r="I19" s="129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4" t="s">
        <v>228</v>
      </c>
      <c r="B31" s="125"/>
      <c r="C31" s="125"/>
      <c r="D31" s="125"/>
      <c r="E31" s="125"/>
      <c r="F31" s="125"/>
      <c r="G31" s="125"/>
      <c r="H31" s="125"/>
      <c r="I31" s="125"/>
      <c r="J31" s="126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4" t="s">
        <v>220</v>
      </c>
      <c r="B42" s="125"/>
      <c r="C42" s="125"/>
      <c r="D42" s="125"/>
      <c r="E42" s="125"/>
      <c r="F42" s="125"/>
      <c r="G42" s="125"/>
      <c r="H42" s="126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30">
        <v>22.4118721461187</v>
      </c>
      <c r="F3" s="132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33">
        <f>SUM(I3:I4)</f>
        <v>1.3854773644105816</v>
      </c>
      <c r="K3" s="133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31"/>
      <c r="F4" s="132"/>
      <c r="G4" s="100"/>
      <c r="H4" s="100"/>
      <c r="I4" s="102">
        <f>F$3*D4</f>
        <v>1.3835622020292604</v>
      </c>
      <c r="J4" s="134"/>
      <c r="K4" s="134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46" t="s">
        <v>65</v>
      </c>
      <c r="B1" s="146"/>
      <c r="C1" s="146"/>
      <c r="D1" s="146"/>
      <c r="E1" s="146"/>
      <c r="F1" s="2"/>
      <c r="G1" s="146" t="s">
        <v>66</v>
      </c>
      <c r="H1" s="146"/>
      <c r="I1" s="146"/>
      <c r="J1" s="146"/>
      <c r="K1" s="146"/>
      <c r="L1" s="146"/>
      <c r="M1" s="146"/>
    </row>
    <row r="2" spans="1:16" x14ac:dyDescent="0.25">
      <c r="A2" s="2" t="s">
        <v>67</v>
      </c>
      <c r="B2" s="138" t="s">
        <v>68</v>
      </c>
      <c r="C2" s="138"/>
      <c r="D2" s="2" t="s">
        <v>69</v>
      </c>
      <c r="E2" s="2" t="s">
        <v>70</v>
      </c>
      <c r="F2" s="2"/>
      <c r="G2" s="2" t="s">
        <v>67</v>
      </c>
      <c r="H2" s="138" t="s">
        <v>68</v>
      </c>
      <c r="I2" s="138"/>
      <c r="J2" s="138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5" t="s">
        <v>73</v>
      </c>
      <c r="C3" s="135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5" t="s">
        <v>74</v>
      </c>
      <c r="I3" s="135"/>
      <c r="J3" s="135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5" t="s">
        <v>73</v>
      </c>
      <c r="C4" s="135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5" t="s">
        <v>74</v>
      </c>
      <c r="I4" s="135"/>
      <c r="J4" s="135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5" t="s">
        <v>73</v>
      </c>
      <c r="C5" s="135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5" t="s">
        <v>74</v>
      </c>
      <c r="I5" s="135"/>
      <c r="J5" s="135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5" t="s">
        <v>73</v>
      </c>
      <c r="C6" s="135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5" t="s">
        <v>74</v>
      </c>
      <c r="I6" s="135"/>
      <c r="J6" s="135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44" t="s">
        <v>75</v>
      </c>
      <c r="B9" s="144"/>
      <c r="C9" s="144"/>
      <c r="D9" s="144"/>
      <c r="E9" s="144"/>
      <c r="F9" s="144"/>
      <c r="G9" s="144"/>
      <c r="I9" s="144" t="s">
        <v>76</v>
      </c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23</v>
      </c>
      <c r="B10" t="s">
        <v>77</v>
      </c>
      <c r="C10" s="135" t="s">
        <v>78</v>
      </c>
      <c r="D10" s="135"/>
      <c r="E10" s="135"/>
      <c r="F10" s="135"/>
      <c r="G10">
        <f>Dati_OPTN!C8/365*(1-M3-E3)</f>
        <v>1.9239971433924447E-2</v>
      </c>
      <c r="I10" t="s">
        <v>23</v>
      </c>
      <c r="J10" s="145" t="s">
        <v>77</v>
      </c>
      <c r="K10" s="145"/>
      <c r="L10" s="135" t="s">
        <v>79</v>
      </c>
      <c r="M10" s="135"/>
      <c r="N10" s="135"/>
      <c r="O10" s="135"/>
      <c r="P10">
        <f>G10</f>
        <v>1.9239971433924447E-2</v>
      </c>
    </row>
    <row r="11" spans="1:16" x14ac:dyDescent="0.25">
      <c r="B11" t="s">
        <v>80</v>
      </c>
      <c r="C11" s="135" t="s">
        <v>81</v>
      </c>
      <c r="D11" s="135"/>
      <c r="E11" s="135"/>
      <c r="F11" s="135"/>
      <c r="G11">
        <f>Dati_OPTN!C9/365*(1-M3-E3)</f>
        <v>15.587414751705209</v>
      </c>
      <c r="J11" s="145" t="s">
        <v>80</v>
      </c>
      <c r="K11" s="145"/>
      <c r="L11" s="135" t="s">
        <v>82</v>
      </c>
      <c r="M11" s="135"/>
      <c r="N11" s="135"/>
      <c r="O11" s="135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5" t="s">
        <v>83</v>
      </c>
      <c r="D12" s="135"/>
      <c r="E12" s="135"/>
      <c r="F12" s="135"/>
      <c r="G12">
        <f>Dati_OPTN!C12/365*(1-M4-E4)</f>
        <v>9.6958091800653338E-3</v>
      </c>
      <c r="I12" t="s">
        <v>24</v>
      </c>
      <c r="J12" s="145" t="s">
        <v>77</v>
      </c>
      <c r="K12" s="145"/>
      <c r="L12" s="135" t="s">
        <v>84</v>
      </c>
      <c r="M12" s="135"/>
      <c r="N12" s="135"/>
      <c r="O12" s="135"/>
      <c r="P12">
        <f>G12</f>
        <v>9.6958091800653338E-3</v>
      </c>
    </row>
    <row r="13" spans="1:16" x14ac:dyDescent="0.25">
      <c r="B13" t="s">
        <v>80</v>
      </c>
      <c r="C13" s="135" t="s">
        <v>85</v>
      </c>
      <c r="D13" s="135"/>
      <c r="E13" s="135"/>
      <c r="F13" s="135"/>
      <c r="G13">
        <f>Dati_OPTN!C13/365*(1-M4-E4)</f>
        <v>9.6163035447887992</v>
      </c>
      <c r="J13" s="145" t="s">
        <v>80</v>
      </c>
      <c r="K13" s="145"/>
      <c r="L13" s="135" t="s">
        <v>86</v>
      </c>
      <c r="M13" s="135"/>
      <c r="N13" s="135"/>
      <c r="O13" s="135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5" t="s">
        <v>87</v>
      </c>
      <c r="D14" s="135"/>
      <c r="E14" s="135"/>
      <c r="F14" s="135"/>
      <c r="G14">
        <f>Dati_OPTN!C16/365*(1-M5-E5)</f>
        <v>6.2825617275598716E-3</v>
      </c>
      <c r="I14" t="s">
        <v>25</v>
      </c>
      <c r="J14" s="145" t="s">
        <v>77</v>
      </c>
      <c r="K14" s="145"/>
      <c r="L14" s="135" t="s">
        <v>88</v>
      </c>
      <c r="M14" s="135"/>
      <c r="N14" s="135"/>
      <c r="O14" s="135"/>
      <c r="P14">
        <f>G14</f>
        <v>6.2825617275598716E-3</v>
      </c>
    </row>
    <row r="15" spans="1:16" x14ac:dyDescent="0.25">
      <c r="B15" t="s">
        <v>80</v>
      </c>
      <c r="C15" s="135" t="s">
        <v>89</v>
      </c>
      <c r="D15" s="135"/>
      <c r="E15" s="135"/>
      <c r="F15" s="135"/>
      <c r="G15">
        <f>Dati_OPTN!C17/365*(1-M5-E5)</f>
        <v>2.947777962571092</v>
      </c>
      <c r="J15" s="145" t="s">
        <v>80</v>
      </c>
      <c r="K15" s="145"/>
      <c r="L15" s="135" t="s">
        <v>90</v>
      </c>
      <c r="M15" s="135"/>
      <c r="N15" s="135"/>
      <c r="O15" s="135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5" t="s">
        <v>92</v>
      </c>
      <c r="D16" s="135"/>
      <c r="E16" s="135"/>
      <c r="F16" s="135"/>
      <c r="G16">
        <f>Dati_OPTN!C20/365*(1-M6-E6)</f>
        <v>1.3134285843629813E-3</v>
      </c>
      <c r="I16" t="s">
        <v>26</v>
      </c>
      <c r="J16" s="145" t="s">
        <v>91</v>
      </c>
      <c r="K16" s="145"/>
      <c r="L16" s="135" t="s">
        <v>93</v>
      </c>
      <c r="M16" s="135"/>
      <c r="N16" s="135"/>
      <c r="O16" s="135"/>
      <c r="P16">
        <f>G16</f>
        <v>1.3134285843629813E-3</v>
      </c>
    </row>
    <row r="17" spans="1:29" x14ac:dyDescent="0.25">
      <c r="B17" t="s">
        <v>80</v>
      </c>
      <c r="C17" s="135" t="s">
        <v>94</v>
      </c>
      <c r="D17" s="135"/>
      <c r="E17" s="135"/>
      <c r="F17" s="135"/>
      <c r="G17">
        <f>Dati_OPTN!C21/365*(1-M6-E6)</f>
        <v>0.76178857893052909</v>
      </c>
      <c r="J17" s="145" t="s">
        <v>80</v>
      </c>
      <c r="K17" s="145"/>
      <c r="L17" s="135" t="s">
        <v>95</v>
      </c>
      <c r="M17" s="135"/>
      <c r="N17" s="135"/>
      <c r="O17" s="135"/>
      <c r="P17">
        <f>G17+G22</f>
        <v>1.0441757245685701</v>
      </c>
    </row>
    <row r="18" spans="1:29" x14ac:dyDescent="0.25">
      <c r="A18" s="144" t="s">
        <v>96</v>
      </c>
      <c r="B18" s="144"/>
      <c r="C18" s="144"/>
      <c r="D18" s="144"/>
      <c r="E18" s="144"/>
      <c r="F18" s="144"/>
      <c r="G18" s="144"/>
      <c r="I18" s="144" t="s">
        <v>97</v>
      </c>
      <c r="J18" s="144"/>
      <c r="K18" s="144"/>
      <c r="L18" s="144"/>
      <c r="M18" s="144"/>
      <c r="N18" s="144"/>
      <c r="O18" s="144"/>
      <c r="P18" s="144"/>
      <c r="Q18" s="144"/>
      <c r="S18" s="2"/>
      <c r="T18" s="2"/>
    </row>
    <row r="19" spans="1:29" x14ac:dyDescent="0.25">
      <c r="A19" t="s">
        <v>23</v>
      </c>
      <c r="B19" t="s">
        <v>98</v>
      </c>
      <c r="C19" s="135" t="s">
        <v>99</v>
      </c>
      <c r="D19" s="135"/>
      <c r="E19" s="135"/>
      <c r="F19" s="135"/>
      <c r="G19">
        <f>Dati_OPTN!C10/365*(1-M3-E3)</f>
        <v>4.999354682593947</v>
      </c>
      <c r="I19" t="s">
        <v>23</v>
      </c>
      <c r="J19" s="135" t="s">
        <v>100</v>
      </c>
      <c r="K19" s="135"/>
      <c r="L19" s="135"/>
      <c r="M19" s="135"/>
      <c r="N19" s="135"/>
      <c r="O19" s="135"/>
      <c r="P19" s="135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5" t="s">
        <v>101</v>
      </c>
      <c r="D20" s="135"/>
      <c r="E20" s="135"/>
      <c r="F20" s="135"/>
      <c r="G20">
        <f>Dati_OPTN!C14/365*(1-M4-E4)</f>
        <v>3.4226206405630637</v>
      </c>
      <c r="I20" t="s">
        <v>24</v>
      </c>
      <c r="J20" s="135" t="s">
        <v>102</v>
      </c>
      <c r="K20" s="135"/>
      <c r="L20" s="135"/>
      <c r="M20" s="135"/>
      <c r="N20" s="135"/>
      <c r="O20" s="135"/>
      <c r="P20" s="135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5" t="s">
        <v>103</v>
      </c>
      <c r="D21" s="135"/>
      <c r="E21" s="135"/>
      <c r="F21" s="135"/>
      <c r="G21">
        <f>Dati_OPTN!C18/365*(1-M5-E5)</f>
        <v>0.91034319432342548</v>
      </c>
      <c r="I21" t="s">
        <v>25</v>
      </c>
      <c r="J21" s="135" t="s">
        <v>104</v>
      </c>
      <c r="K21" s="135"/>
      <c r="L21" s="135"/>
      <c r="M21" s="135"/>
      <c r="N21" s="135"/>
      <c r="O21" s="135"/>
      <c r="P21" s="135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5" t="s">
        <v>105</v>
      </c>
      <c r="D22" s="135"/>
      <c r="E22" s="135"/>
      <c r="F22" s="135"/>
      <c r="G22">
        <f>Dati_OPTN!C22/365*(1-M6-E6)</f>
        <v>0.28238714563804101</v>
      </c>
      <c r="I22" t="s">
        <v>26</v>
      </c>
      <c r="J22" s="135" t="s">
        <v>106</v>
      </c>
      <c r="K22" s="135"/>
      <c r="L22" s="135"/>
      <c r="M22" s="135"/>
      <c r="N22" s="135"/>
      <c r="O22" s="135"/>
      <c r="P22" s="135"/>
      <c r="Q22">
        <f>G16+G17+G22</f>
        <v>1.0454891531529331</v>
      </c>
    </row>
    <row r="25" spans="1:29" x14ac:dyDescent="0.25">
      <c r="A25" s="141" t="s">
        <v>107</v>
      </c>
      <c r="B25" s="141"/>
      <c r="C25" s="141"/>
      <c r="D25" s="141"/>
      <c r="E25" s="141"/>
      <c r="F25" s="141"/>
      <c r="I25" s="141" t="s">
        <v>108</v>
      </c>
      <c r="J25" s="141"/>
      <c r="K25" s="141"/>
      <c r="L25" s="141"/>
      <c r="M25" s="141"/>
      <c r="N25" s="141"/>
      <c r="Q25" s="141" t="s">
        <v>109</v>
      </c>
      <c r="R25" s="141"/>
      <c r="S25" s="141"/>
      <c r="T25" s="141"/>
      <c r="U25" s="141"/>
      <c r="V25" s="141"/>
      <c r="Y25" s="141" t="s">
        <v>110</v>
      </c>
      <c r="Z25" s="141"/>
      <c r="AA25" s="141"/>
      <c r="AB25" s="141"/>
      <c r="AC25" s="141"/>
    </row>
    <row r="26" spans="1:29" x14ac:dyDescent="0.25">
      <c r="A26" s="2" t="s">
        <v>67</v>
      </c>
      <c r="B26" s="138" t="s">
        <v>68</v>
      </c>
      <c r="C26" s="138"/>
      <c r="D26" s="138"/>
      <c r="E26" s="2" t="s">
        <v>71</v>
      </c>
      <c r="F26" s="2" t="s">
        <v>111</v>
      </c>
      <c r="I26" s="2" t="s">
        <v>67</v>
      </c>
      <c r="J26" s="138" t="s">
        <v>68</v>
      </c>
      <c r="K26" s="138"/>
      <c r="L26" s="138"/>
      <c r="M26" s="138"/>
      <c r="N26" s="2" t="s">
        <v>112</v>
      </c>
      <c r="Q26" s="2" t="s">
        <v>67</v>
      </c>
      <c r="R26" s="138" t="s">
        <v>68</v>
      </c>
      <c r="S26" s="138"/>
      <c r="T26" s="138"/>
      <c r="U26" s="138"/>
      <c r="V26" s="2" t="s">
        <v>113</v>
      </c>
      <c r="Y26" s="2" t="s">
        <v>67</v>
      </c>
      <c r="Z26" s="138" t="s">
        <v>68</v>
      </c>
      <c r="AA26" s="138"/>
      <c r="AB26" s="2" t="s">
        <v>46</v>
      </c>
      <c r="AC26" s="2" t="s">
        <v>114</v>
      </c>
    </row>
    <row r="27" spans="1:29" x14ac:dyDescent="0.25">
      <c r="A27" t="s">
        <v>23</v>
      </c>
      <c r="B27" s="135" t="s">
        <v>115</v>
      </c>
      <c r="C27" s="135"/>
      <c r="D27" s="135"/>
      <c r="E27">
        <f>Arrivi!D31/Arrivi!D29</f>
        <v>0.45980196406014429</v>
      </c>
      <c r="F27">
        <f>1-E27</f>
        <v>0.54019803593985571</v>
      </c>
      <c r="I27" t="s">
        <v>23</v>
      </c>
      <c r="J27" s="135" t="s">
        <v>116</v>
      </c>
      <c r="K27" s="135"/>
      <c r="L27" s="135"/>
      <c r="M27" s="135"/>
      <c r="N27">
        <f>1/(2*E27*Arrivi!H31)</f>
        <v>9.2240298702594314E-2</v>
      </c>
      <c r="Q27" t="s">
        <v>23</v>
      </c>
      <c r="R27" s="135" t="s">
        <v>117</v>
      </c>
      <c r="S27" s="135"/>
      <c r="T27" s="135"/>
      <c r="U27" s="135"/>
      <c r="V27">
        <f>1/(2*F27*Arrivi!H30)</f>
        <v>6.3479719307352522E-2</v>
      </c>
      <c r="Y27" t="s">
        <v>23</v>
      </c>
      <c r="Z27" s="135" t="s">
        <v>118</v>
      </c>
      <c r="AA27" s="135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5" t="s">
        <v>119</v>
      </c>
      <c r="C28" s="135"/>
      <c r="D28" s="135"/>
      <c r="E28">
        <f>Arrivi!D34/Arrivi!D32</f>
        <v>0.32570024570024569</v>
      </c>
      <c r="F28">
        <f>1-E28</f>
        <v>0.67429975429975431</v>
      </c>
      <c r="I28" t="s">
        <v>24</v>
      </c>
      <c r="J28" s="135" t="s">
        <v>120</v>
      </c>
      <c r="K28" s="135"/>
      <c r="L28" s="135"/>
      <c r="M28" s="135"/>
      <c r="N28">
        <f>1/(2*E28*Arrivi!H34)</f>
        <v>0.29662846521470904</v>
      </c>
      <c r="Q28" t="s">
        <v>24</v>
      </c>
      <c r="R28" s="135" t="s">
        <v>121</v>
      </c>
      <c r="S28" s="135"/>
      <c r="T28" s="135"/>
      <c r="U28" s="135"/>
      <c r="V28">
        <f>1/(2*F28*Arrivi!H33)</f>
        <v>6.5580601925874338E-2</v>
      </c>
      <c r="Y28" t="s">
        <v>24</v>
      </c>
      <c r="Z28" s="135" t="s">
        <v>118</v>
      </c>
      <c r="AA28" s="135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5" t="s">
        <v>122</v>
      </c>
      <c r="C29" s="135"/>
      <c r="D29" s="135"/>
      <c r="E29">
        <f>Arrivi!D37/Arrivi!D35</f>
        <v>0.3090813093980993</v>
      </c>
      <c r="F29">
        <f>1-E29</f>
        <v>0.6909186906019007</v>
      </c>
      <c r="I29" t="s">
        <v>25</v>
      </c>
      <c r="J29" s="135" t="s">
        <v>123</v>
      </c>
      <c r="K29" s="135"/>
      <c r="L29" s="135"/>
      <c r="M29" s="135"/>
      <c r="N29">
        <f>1/(2*E29*Arrivi!H37)</f>
        <v>1.0506397061594894</v>
      </c>
      <c r="Q29" t="s">
        <v>25</v>
      </c>
      <c r="R29" s="135" t="s">
        <v>124</v>
      </c>
      <c r="S29" s="135"/>
      <c r="T29" s="135"/>
      <c r="U29" s="135"/>
      <c r="V29">
        <f>1/(2*F29*Arrivi!H36)</f>
        <v>0.20117369900147355</v>
      </c>
      <c r="Y29" t="s">
        <v>25</v>
      </c>
      <c r="Z29" s="135" t="s">
        <v>118</v>
      </c>
      <c r="AA29" s="135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5" t="s">
        <v>125</v>
      </c>
      <c r="C30" s="135"/>
      <c r="D30" s="135"/>
      <c r="E30">
        <f>Arrivi!D40/Arrivi!D38</f>
        <v>0.20058626465661641</v>
      </c>
      <c r="F30">
        <f>1-E30</f>
        <v>0.79941373534338356</v>
      </c>
      <c r="I30" t="s">
        <v>26</v>
      </c>
      <c r="J30" s="135" t="s">
        <v>126</v>
      </c>
      <c r="K30" s="135"/>
      <c r="L30" s="135"/>
      <c r="M30" s="135"/>
      <c r="N30">
        <f>1/(2*E30*Arrivi!H40)</f>
        <v>8.1235087980912617</v>
      </c>
      <c r="Q30" t="s">
        <v>26</v>
      </c>
      <c r="R30" s="135" t="s">
        <v>127</v>
      </c>
      <c r="S30" s="135"/>
      <c r="T30" s="135"/>
      <c r="U30" s="135"/>
      <c r="V30">
        <f>1/(2*F30*Arrivi!H39)</f>
        <v>0.58536487085465616</v>
      </c>
      <c r="Y30" t="s">
        <v>26</v>
      </c>
      <c r="Z30" s="135" t="s">
        <v>118</v>
      </c>
      <c r="AA30" s="135"/>
      <c r="AB30">
        <f>E30*N30+F30*V30</f>
        <v>2.0974130036630036</v>
      </c>
      <c r="AC30">
        <f>1/AB30</f>
        <v>0.47677782022594556</v>
      </c>
    </row>
    <row r="33" spans="1:9" x14ac:dyDescent="0.25">
      <c r="A33" s="140" t="s">
        <v>128</v>
      </c>
      <c r="B33" s="140"/>
      <c r="C33" s="140"/>
      <c r="D33" s="140"/>
      <c r="F33" s="143" t="s">
        <v>129</v>
      </c>
      <c r="G33" s="143"/>
      <c r="H33" s="143"/>
      <c r="I33" s="143"/>
    </row>
    <row r="34" spans="1:9" x14ac:dyDescent="0.25">
      <c r="A34" t="s">
        <v>23</v>
      </c>
      <c r="B34" s="139" t="s">
        <v>130</v>
      </c>
      <c r="C34" s="139"/>
      <c r="D34">
        <f>Q19*AB27</f>
        <v>1.5805610829338461</v>
      </c>
      <c r="F34" t="s">
        <v>23</v>
      </c>
      <c r="G34" s="135" t="s">
        <v>131</v>
      </c>
      <c r="H34" s="135"/>
      <c r="I34">
        <f>1/(2*E27*F27)-1</f>
        <v>1.0130111547150507</v>
      </c>
    </row>
    <row r="35" spans="1:9" x14ac:dyDescent="0.25">
      <c r="A35" t="s">
        <v>24</v>
      </c>
      <c r="B35" s="139" t="s">
        <v>132</v>
      </c>
      <c r="C35" s="139"/>
      <c r="D35">
        <f>Q20*AB28</f>
        <v>1.8376756181287139</v>
      </c>
      <c r="F35" t="s">
        <v>24</v>
      </c>
      <c r="G35" s="135" t="s">
        <v>131</v>
      </c>
      <c r="H35" s="135"/>
      <c r="I35">
        <f>1/(2*E28*F28)-1</f>
        <v>1.2766638765442981</v>
      </c>
    </row>
    <row r="36" spans="1:9" x14ac:dyDescent="0.25">
      <c r="A36" t="s">
        <v>25</v>
      </c>
      <c r="B36" s="139" t="s">
        <v>133</v>
      </c>
      <c r="C36" s="139"/>
      <c r="D36">
        <f>Q21*AB29</f>
        <v>1.7920312986559159</v>
      </c>
      <c r="F36" t="s">
        <v>25</v>
      </c>
      <c r="G36" s="135" t="s">
        <v>131</v>
      </c>
      <c r="H36" s="135"/>
      <c r="I36">
        <f>1/(2*E29*F29)-1</f>
        <v>1.3413714565768982</v>
      </c>
    </row>
    <row r="37" spans="1:9" x14ac:dyDescent="0.25">
      <c r="A37" t="s">
        <v>26</v>
      </c>
      <c r="B37" s="139" t="s">
        <v>134</v>
      </c>
      <c r="C37" s="139"/>
      <c r="D37">
        <f>Q22*AB30</f>
        <v>2.1928225450115835</v>
      </c>
      <c r="F37" t="s">
        <v>26</v>
      </c>
      <c r="G37" s="135" t="s">
        <v>131</v>
      </c>
      <c r="H37" s="135"/>
      <c r="I37">
        <f>1/(2*E30*F30)-1</f>
        <v>2.1181514658069514</v>
      </c>
    </row>
    <row r="40" spans="1:9" x14ac:dyDescent="0.25">
      <c r="A40" s="140" t="s">
        <v>135</v>
      </c>
      <c r="B40" s="140"/>
      <c r="C40" s="140"/>
      <c r="D40" s="140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42" t="s">
        <v>141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</row>
    <row r="52" spans="1:20" x14ac:dyDescent="0.25">
      <c r="A52" s="137" t="s">
        <v>142</v>
      </c>
      <c r="B52" s="137"/>
      <c r="C52" s="137"/>
      <c r="D52" s="137"/>
      <c r="E52" s="137"/>
      <c r="F52" s="137"/>
      <c r="I52" s="137" t="s">
        <v>143</v>
      </c>
      <c r="J52" s="137"/>
      <c r="K52" s="137"/>
      <c r="L52" s="137"/>
      <c r="M52" s="137"/>
      <c r="N52" s="137"/>
      <c r="O52" s="137"/>
    </row>
    <row r="53" spans="1:20" x14ac:dyDescent="0.25">
      <c r="A53" s="2" t="s">
        <v>67</v>
      </c>
      <c r="B53" s="2" t="s">
        <v>144</v>
      </c>
      <c r="C53" s="138" t="s">
        <v>68</v>
      </c>
      <c r="D53" s="138"/>
      <c r="E53" s="138"/>
      <c r="F53" s="2" t="s">
        <v>145</v>
      </c>
      <c r="I53" s="2" t="s">
        <v>67</v>
      </c>
      <c r="J53" s="138" t="s">
        <v>144</v>
      </c>
      <c r="K53" s="138"/>
      <c r="L53" s="138" t="s">
        <v>68</v>
      </c>
      <c r="M53" s="138"/>
      <c r="N53" s="138"/>
      <c r="O53" s="2" t="s">
        <v>146</v>
      </c>
    </row>
    <row r="54" spans="1:20" x14ac:dyDescent="0.25">
      <c r="A54" t="s">
        <v>23</v>
      </c>
      <c r="B54" t="s">
        <v>77</v>
      </c>
      <c r="C54" s="135" t="s">
        <v>147</v>
      </c>
      <c r="D54" s="135"/>
      <c r="E54" s="135"/>
      <c r="F54">
        <f>(D34*AB27*(1+I34))/(2*(1-D42))</f>
        <v>0.1222042352739537</v>
      </c>
      <c r="I54" t="s">
        <v>23</v>
      </c>
      <c r="J54" s="135" t="s">
        <v>77</v>
      </c>
      <c r="K54" s="135"/>
      <c r="L54" s="135" t="s">
        <v>148</v>
      </c>
      <c r="M54" s="135"/>
      <c r="N54" s="135"/>
      <c r="O54">
        <f>F54+AB27</f>
        <v>0.19890812547474612</v>
      </c>
    </row>
    <row r="55" spans="1:20" x14ac:dyDescent="0.25">
      <c r="B55" t="s">
        <v>80</v>
      </c>
      <c r="C55" s="135" t="s">
        <v>149</v>
      </c>
      <c r="D55" s="135"/>
      <c r="E55" s="135"/>
      <c r="F55">
        <f>(D34*AB27*(1+I34))/(2*(1-D42)*(1-D34))</f>
        <v>-0.21049332941229656</v>
      </c>
      <c r="J55" s="135" t="s">
        <v>80</v>
      </c>
      <c r="K55" s="135"/>
      <c r="L55" s="135" t="s">
        <v>150</v>
      </c>
      <c r="M55" s="135"/>
      <c r="N55" s="135"/>
      <c r="O55">
        <f>F55+AB27</f>
        <v>-0.13378943921150416</v>
      </c>
      <c r="S55" s="136" t="s">
        <v>151</v>
      </c>
      <c r="T55" s="136"/>
    </row>
    <row r="56" spans="1:20" x14ac:dyDescent="0.25">
      <c r="A56" t="s">
        <v>24</v>
      </c>
      <c r="B56" t="s">
        <v>77</v>
      </c>
      <c r="C56" s="135" t="s">
        <v>147</v>
      </c>
      <c r="D56" s="135"/>
      <c r="E56" s="135"/>
      <c r="F56">
        <f>(D35*AB28*(1+I35))/(2*(1-D44))</f>
        <v>0.29500914142831403</v>
      </c>
      <c r="I56" t="s">
        <v>24</v>
      </c>
      <c r="J56" s="135" t="s">
        <v>77</v>
      </c>
      <c r="K56" s="135"/>
      <c r="L56" s="135" t="s">
        <v>148</v>
      </c>
      <c r="M56" s="135"/>
      <c r="N56" s="135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5" t="s">
        <v>149</v>
      </c>
      <c r="D57" s="135"/>
      <c r="E57" s="135"/>
      <c r="F57">
        <f>(D35*AB28*(1+I35))/(2*(1-D44)*(1-D35))</f>
        <v>-0.3521758721918346</v>
      </c>
      <c r="J57" s="135" t="s">
        <v>80</v>
      </c>
      <c r="K57" s="135"/>
      <c r="L57" s="135" t="s">
        <v>150</v>
      </c>
      <c r="M57" s="135"/>
      <c r="N57" s="135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5" t="s">
        <v>147</v>
      </c>
      <c r="D58" s="135"/>
      <c r="E58" s="135"/>
      <c r="F58">
        <f>(D36*AB29*(1+I36))/(2*(1-D46))</f>
        <v>0.97569961407009964</v>
      </c>
      <c r="I58" t="s">
        <v>25</v>
      </c>
      <c r="J58" s="135" t="s">
        <v>77</v>
      </c>
      <c r="K58" s="135"/>
      <c r="L58" s="135" t="s">
        <v>148</v>
      </c>
      <c r="M58" s="135"/>
      <c r="N58" s="135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5" t="s">
        <v>149</v>
      </c>
      <c r="D59" s="135"/>
      <c r="E59" s="135"/>
      <c r="F59">
        <f>(D36*AB29*(1+I36))/(2*(1-D46)*(1-D36))</f>
        <v>-1.2318952744997205</v>
      </c>
      <c r="J59" s="135" t="s">
        <v>80</v>
      </c>
      <c r="K59" s="135"/>
      <c r="L59" s="135" t="s">
        <v>150</v>
      </c>
      <c r="M59" s="135"/>
      <c r="N59" s="135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5" t="s">
        <v>147</v>
      </c>
      <c r="D60" s="135"/>
      <c r="E60" s="135"/>
      <c r="F60">
        <f>(D37*AB30*(1+I37))/(2*(1-D48))</f>
        <v>7.1903942263427414</v>
      </c>
      <c r="I60" t="s">
        <v>26</v>
      </c>
      <c r="J60" s="135" t="s">
        <v>91</v>
      </c>
      <c r="K60" s="135"/>
      <c r="L60" s="135" t="s">
        <v>148</v>
      </c>
      <c r="M60" s="135"/>
      <c r="N60" s="135"/>
      <c r="O60">
        <f>F60+AB30</f>
        <v>9.287807230005745</v>
      </c>
    </row>
    <row r="61" spans="1:20" x14ac:dyDescent="0.25">
      <c r="B61" t="s">
        <v>80</v>
      </c>
      <c r="C61" s="135" t="s">
        <v>149</v>
      </c>
      <c r="D61" s="135"/>
      <c r="E61" s="135"/>
      <c r="F61">
        <f>(D37*AB30*(1+I37))/(2*(1-D48)*(1-D37))</f>
        <v>-6.0280502379948864</v>
      </c>
      <c r="J61" s="135" t="s">
        <v>80</v>
      </c>
      <c r="K61" s="135"/>
      <c r="L61" s="135" t="s">
        <v>150</v>
      </c>
      <c r="M61" s="135"/>
      <c r="N61" s="135"/>
      <c r="O61">
        <f>F61+AB30</f>
        <v>-3.9306372343318827</v>
      </c>
    </row>
    <row r="62" spans="1:20" x14ac:dyDescent="0.25">
      <c r="A62" s="137" t="s">
        <v>152</v>
      </c>
      <c r="B62" s="137"/>
      <c r="C62" s="137"/>
      <c r="D62" s="137"/>
      <c r="E62" s="137"/>
      <c r="F62" s="137"/>
      <c r="I62" s="137" t="s">
        <v>153</v>
      </c>
      <c r="J62" s="137"/>
      <c r="K62" s="137"/>
      <c r="L62" s="137"/>
      <c r="M62" s="137"/>
      <c r="N62" s="137"/>
      <c r="O62" s="137"/>
    </row>
    <row r="63" spans="1:20" x14ac:dyDescent="0.25">
      <c r="A63" s="2" t="s">
        <v>67</v>
      </c>
      <c r="B63" s="138" t="s">
        <v>68</v>
      </c>
      <c r="C63" s="138"/>
      <c r="D63" s="138"/>
      <c r="E63" s="138"/>
      <c r="F63" s="2" t="s">
        <v>145</v>
      </c>
      <c r="I63" s="2" t="s">
        <v>67</v>
      </c>
      <c r="J63" s="138" t="s">
        <v>68</v>
      </c>
      <c r="K63" s="138"/>
      <c r="L63" s="138"/>
      <c r="M63" s="138"/>
      <c r="N63" s="138"/>
      <c r="O63" s="2" t="s">
        <v>146</v>
      </c>
    </row>
    <row r="64" spans="1:20" x14ac:dyDescent="0.25">
      <c r="A64" t="s">
        <v>23</v>
      </c>
      <c r="B64" s="135" t="s">
        <v>154</v>
      </c>
      <c r="C64" s="135"/>
      <c r="D64" s="135"/>
      <c r="E64" s="135"/>
      <c r="F64">
        <f>C42*F54+C43*F55</f>
        <v>-0.21018268742846255</v>
      </c>
      <c r="I64" t="s">
        <v>23</v>
      </c>
      <c r="J64" s="135" t="s">
        <v>155</v>
      </c>
      <c r="K64" s="135"/>
      <c r="L64" s="135"/>
      <c r="M64" s="135"/>
      <c r="N64" s="135"/>
      <c r="O64">
        <f>C42*O54+C43*O55</f>
        <v>-0.13347879722767014</v>
      </c>
    </row>
    <row r="65" spans="1:15" x14ac:dyDescent="0.25">
      <c r="A65" t="s">
        <v>24</v>
      </c>
      <c r="B65" s="135" t="s">
        <v>154</v>
      </c>
      <c r="C65" s="135"/>
      <c r="D65" s="135"/>
      <c r="E65" s="135"/>
      <c r="F65">
        <f>C44*F56+C45*F57</f>
        <v>-0.35169497977571024</v>
      </c>
      <c r="I65" t="s">
        <v>24</v>
      </c>
      <c r="J65" s="135" t="s">
        <v>155</v>
      </c>
      <c r="K65" s="135"/>
      <c r="L65" s="135"/>
      <c r="M65" s="135"/>
      <c r="N65" s="135"/>
      <c r="O65">
        <f>C44*O56+C45*O57</f>
        <v>-0.21086203200814566</v>
      </c>
    </row>
    <row r="66" spans="1:15" x14ac:dyDescent="0.25">
      <c r="A66" t="s">
        <v>25</v>
      </c>
      <c r="B66" s="135" t="s">
        <v>154</v>
      </c>
      <c r="C66" s="135"/>
      <c r="D66" s="135"/>
      <c r="E66" s="135"/>
      <c r="F66">
        <f>C46*F58+C47*F59</f>
        <v>-1.2283062728925513</v>
      </c>
      <c r="I66" t="s">
        <v>25</v>
      </c>
      <c r="J66" s="135" t="s">
        <v>155</v>
      </c>
      <c r="K66" s="135"/>
      <c r="L66" s="135"/>
      <c r="M66" s="135"/>
      <c r="N66" s="135"/>
      <c r="O66">
        <f>C46*O58+C47*O59</f>
        <v>-0.7645785081095029</v>
      </c>
    </row>
    <row r="67" spans="1:15" x14ac:dyDescent="0.25">
      <c r="A67" t="s">
        <v>26</v>
      </c>
      <c r="B67" s="135" t="s">
        <v>154</v>
      </c>
      <c r="C67" s="135"/>
      <c r="D67" s="135"/>
      <c r="E67" s="135"/>
      <c r="F67">
        <f>C48*F60+C49*F61</f>
        <v>-6.0114441519844126</v>
      </c>
      <c r="I67" t="s">
        <v>26</v>
      </c>
      <c r="J67" s="135" t="s">
        <v>155</v>
      </c>
      <c r="K67" s="135"/>
      <c r="L67" s="135"/>
      <c r="M67" s="135"/>
      <c r="N67" s="135"/>
      <c r="O67">
        <f>C48*O60+C49*O61</f>
        <v>-3.9140311483214085</v>
      </c>
    </row>
    <row r="70" spans="1:15" x14ac:dyDescent="0.25">
      <c r="A70" s="137" t="s">
        <v>156</v>
      </c>
      <c r="B70" s="137"/>
      <c r="C70" s="137"/>
      <c r="D70" s="137"/>
      <c r="E70" s="137"/>
      <c r="F70" s="137"/>
      <c r="I70" s="137" t="s">
        <v>157</v>
      </c>
      <c r="J70" s="137"/>
      <c r="K70" s="137"/>
      <c r="L70" s="137"/>
      <c r="M70" s="137"/>
      <c r="N70" s="137"/>
      <c r="O70" s="137"/>
    </row>
    <row r="71" spans="1:15" x14ac:dyDescent="0.25">
      <c r="A71" s="2" t="s">
        <v>67</v>
      </c>
      <c r="B71" s="2" t="s">
        <v>144</v>
      </c>
      <c r="C71" s="138" t="s">
        <v>68</v>
      </c>
      <c r="D71" s="138"/>
      <c r="E71" s="138"/>
      <c r="F71" s="2" t="s">
        <v>158</v>
      </c>
      <c r="I71" s="2" t="s">
        <v>67</v>
      </c>
      <c r="J71" s="138" t="s">
        <v>144</v>
      </c>
      <c r="K71" s="138"/>
      <c r="L71" s="138" t="s">
        <v>68</v>
      </c>
      <c r="M71" s="138"/>
      <c r="N71" s="138"/>
      <c r="O71" s="2" t="s">
        <v>159</v>
      </c>
    </row>
    <row r="72" spans="1:15" x14ac:dyDescent="0.25">
      <c r="A72" t="s">
        <v>23</v>
      </c>
      <c r="B72" t="s">
        <v>77</v>
      </c>
      <c r="C72" s="135" t="s">
        <v>160</v>
      </c>
      <c r="D72" s="135"/>
      <c r="E72" s="135"/>
      <c r="F72">
        <f t="shared" ref="F72:F79" si="0">P10*F54</f>
        <v>2.3512059957754516E-3</v>
      </c>
      <c r="I72" t="s">
        <v>23</v>
      </c>
      <c r="J72" s="135" t="s">
        <v>77</v>
      </c>
      <c r="K72" s="135"/>
      <c r="L72" s="135" t="s">
        <v>161</v>
      </c>
      <c r="M72" s="135"/>
      <c r="N72" s="135"/>
      <c r="O72">
        <f t="shared" ref="O72:O79" si="1">P10*O54</f>
        <v>3.8269866521095748E-3</v>
      </c>
    </row>
    <row r="73" spans="1:15" x14ac:dyDescent="0.25">
      <c r="B73" t="s">
        <v>80</v>
      </c>
      <c r="C73" s="135" t="s">
        <v>162</v>
      </c>
      <c r="D73" s="135"/>
      <c r="E73" s="135"/>
      <c r="F73">
        <f t="shared" si="0"/>
        <v>-4.3333776400689308</v>
      </c>
      <c r="J73" s="135" t="s">
        <v>80</v>
      </c>
      <c r="K73" s="135"/>
      <c r="L73" s="135" t="s">
        <v>163</v>
      </c>
      <c r="M73" s="135"/>
      <c r="N73" s="135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5" t="s">
        <v>164</v>
      </c>
      <c r="D74" s="135"/>
      <c r="E74" s="135"/>
      <c r="F74">
        <f t="shared" si="0"/>
        <v>2.8603523416638396E-3</v>
      </c>
      <c r="I74" t="s">
        <v>24</v>
      </c>
      <c r="J74" s="135" t="s">
        <v>77</v>
      </c>
      <c r="K74" s="135"/>
      <c r="L74" s="135" t="s">
        <v>165</v>
      </c>
      <c r="M74" s="135"/>
      <c r="N74" s="135"/>
      <c r="O74">
        <f t="shared" si="1"/>
        <v>4.2258417294842544E-3</v>
      </c>
    </row>
    <row r="75" spans="1:15" x14ac:dyDescent="0.25">
      <c r="B75" t="s">
        <v>80</v>
      </c>
      <c r="C75" s="135" t="s">
        <v>166</v>
      </c>
      <c r="D75" s="135"/>
      <c r="E75" s="135"/>
      <c r="F75">
        <f t="shared" si="0"/>
        <v>-4.5919944974194991</v>
      </c>
      <c r="J75" s="135" t="s">
        <v>80</v>
      </c>
      <c r="K75" s="135"/>
      <c r="L75" s="135" t="s">
        <v>167</v>
      </c>
      <c r="M75" s="135"/>
      <c r="N75" s="135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5" t="s">
        <v>168</v>
      </c>
      <c r="D76" s="135"/>
      <c r="E76" s="135"/>
      <c r="F76">
        <f t="shared" si="0"/>
        <v>6.1298930529517454E-3</v>
      </c>
      <c r="I76" t="s">
        <v>25</v>
      </c>
      <c r="J76" s="135" t="s">
        <v>77</v>
      </c>
      <c r="K76" s="135"/>
      <c r="L76" s="135" t="s">
        <v>169</v>
      </c>
      <c r="M76" s="135"/>
      <c r="N76" s="135"/>
      <c r="O76">
        <f t="shared" si="1"/>
        <v>9.0432913599846117E-3</v>
      </c>
    </row>
    <row r="77" spans="1:15" x14ac:dyDescent="0.25">
      <c r="B77" t="s">
        <v>80</v>
      </c>
      <c r="C77" s="135" t="s">
        <v>170</v>
      </c>
      <c r="D77" s="135"/>
      <c r="E77" s="135"/>
      <c r="F77">
        <f t="shared" si="0"/>
        <v>-4.7528012216257505</v>
      </c>
      <c r="J77" s="135" t="s">
        <v>80</v>
      </c>
      <c r="K77" s="135"/>
      <c r="L77" s="135" t="s">
        <v>171</v>
      </c>
      <c r="M77" s="135"/>
      <c r="N77" s="135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5" t="s">
        <v>172</v>
      </c>
      <c r="D78" s="135"/>
      <c r="E78" s="135"/>
      <c r="F78">
        <f t="shared" si="0"/>
        <v>9.444069309717102E-3</v>
      </c>
      <c r="I78" t="s">
        <v>26</v>
      </c>
      <c r="J78" s="135" t="s">
        <v>91</v>
      </c>
      <c r="K78" s="135"/>
      <c r="L78" s="135" t="s">
        <v>173</v>
      </c>
      <c r="M78" s="135"/>
      <c r="N78" s="135"/>
      <c r="O78">
        <f t="shared" si="1"/>
        <v>1.219887150194271E-2</v>
      </c>
    </row>
    <row r="79" spans="1:15" x14ac:dyDescent="0.25">
      <c r="B79" t="s">
        <v>80</v>
      </c>
      <c r="C79" s="135" t="s">
        <v>174</v>
      </c>
      <c r="D79" s="135"/>
      <c r="E79" s="135"/>
      <c r="F79">
        <f t="shared" si="0"/>
        <v>-6.2943437249940519</v>
      </c>
      <c r="J79" s="135" t="s">
        <v>80</v>
      </c>
      <c r="K79" s="135"/>
      <c r="L79" s="135" t="s">
        <v>175</v>
      </c>
      <c r="M79" s="135"/>
      <c r="N79" s="135"/>
      <c r="O79">
        <f t="shared" si="1"/>
        <v>-4.1042759821746939</v>
      </c>
    </row>
    <row r="80" spans="1:15" x14ac:dyDescent="0.25">
      <c r="A80" s="137" t="s">
        <v>176</v>
      </c>
      <c r="B80" s="137"/>
      <c r="C80" s="137"/>
      <c r="D80" s="137"/>
      <c r="E80" s="137"/>
      <c r="F80" s="137"/>
      <c r="I80" s="137" t="s">
        <v>177</v>
      </c>
      <c r="J80" s="137"/>
      <c r="K80" s="137"/>
      <c r="L80" s="137"/>
      <c r="M80" s="137"/>
      <c r="N80" s="137"/>
      <c r="O80" s="137"/>
    </row>
    <row r="81" spans="1:22" x14ac:dyDescent="0.25">
      <c r="A81" s="2" t="s">
        <v>67</v>
      </c>
      <c r="B81" s="138" t="s">
        <v>68</v>
      </c>
      <c r="C81" s="138"/>
      <c r="D81" s="138"/>
      <c r="E81" s="138"/>
      <c r="F81" s="2" t="s">
        <v>158</v>
      </c>
      <c r="I81" s="2" t="s">
        <v>67</v>
      </c>
      <c r="J81" s="138" t="s">
        <v>68</v>
      </c>
      <c r="K81" s="138"/>
      <c r="L81" s="138"/>
      <c r="M81" s="138"/>
      <c r="N81" s="138"/>
      <c r="O81" s="2" t="s">
        <v>159</v>
      </c>
    </row>
    <row r="82" spans="1:22" x14ac:dyDescent="0.25">
      <c r="A82" t="s">
        <v>23</v>
      </c>
      <c r="B82" s="135" t="s">
        <v>178</v>
      </c>
      <c r="C82" s="135"/>
      <c r="D82" s="135"/>
      <c r="E82" s="135"/>
      <c r="F82">
        <f>Q19*F64</f>
        <v>-4.3310264340731548</v>
      </c>
      <c r="I82" t="s">
        <v>23</v>
      </c>
      <c r="J82" s="135" t="s">
        <v>179</v>
      </c>
      <c r="K82" s="135"/>
      <c r="L82" s="135"/>
      <c r="M82" s="135"/>
      <c r="N82" s="135"/>
      <c r="O82">
        <f>Q19*O64</f>
        <v>-2.7504653511393093</v>
      </c>
    </row>
    <row r="83" spans="1:22" x14ac:dyDescent="0.25">
      <c r="A83" t="s">
        <v>24</v>
      </c>
      <c r="B83" s="135" t="s">
        <v>180</v>
      </c>
      <c r="C83" s="135"/>
      <c r="D83" s="135"/>
      <c r="E83" s="135"/>
      <c r="F83">
        <f>Q20*F65</f>
        <v>-4.5891341450778347</v>
      </c>
      <c r="I83" t="s">
        <v>24</v>
      </c>
      <c r="J83" s="135" t="s">
        <v>181</v>
      </c>
      <c r="K83" s="135"/>
      <c r="L83" s="135"/>
      <c r="M83" s="135"/>
      <c r="N83" s="135"/>
      <c r="O83">
        <f>Q20*O65</f>
        <v>-2.7514585269491212</v>
      </c>
    </row>
    <row r="84" spans="1:22" x14ac:dyDescent="0.25">
      <c r="A84" t="s">
        <v>25</v>
      </c>
      <c r="B84" s="135" t="s">
        <v>182</v>
      </c>
      <c r="C84" s="135"/>
      <c r="D84" s="135"/>
      <c r="E84" s="135"/>
      <c r="F84">
        <f>Q21*F66</f>
        <v>-4.7466713285727993</v>
      </c>
      <c r="I84" t="s">
        <v>25</v>
      </c>
      <c r="J84" s="135" t="s">
        <v>183</v>
      </c>
      <c r="K84" s="135"/>
      <c r="L84" s="135"/>
      <c r="M84" s="135"/>
      <c r="N84" s="135"/>
      <c r="O84">
        <f>Q21*O66</f>
        <v>-2.9546400299168831</v>
      </c>
    </row>
    <row r="85" spans="1:22" x14ac:dyDescent="0.25">
      <c r="A85" t="s">
        <v>26</v>
      </c>
      <c r="B85" s="135" t="s">
        <v>184</v>
      </c>
      <c r="C85" s="135"/>
      <c r="D85" s="135"/>
      <c r="E85" s="135"/>
      <c r="F85">
        <f>Q22*F67</f>
        <v>-6.2848996556843355</v>
      </c>
      <c r="I85" t="s">
        <v>26</v>
      </c>
      <c r="J85" s="135" t="s">
        <v>185</v>
      </c>
      <c r="K85" s="135"/>
      <c r="L85" s="135"/>
      <c r="M85" s="135"/>
      <c r="N85" s="135"/>
      <c r="O85">
        <f>Q22*O67</f>
        <v>-4.0920771106727516</v>
      </c>
    </row>
    <row r="88" spans="1:22" x14ac:dyDescent="0.25">
      <c r="A88" s="142" t="s">
        <v>186</v>
      </c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</row>
    <row r="89" spans="1:22" x14ac:dyDescent="0.25">
      <c r="A89" s="137" t="s">
        <v>142</v>
      </c>
      <c r="B89" s="137"/>
      <c r="C89" s="137"/>
      <c r="D89" s="137"/>
      <c r="E89" s="137"/>
      <c r="F89" s="137"/>
      <c r="I89" s="137" t="s">
        <v>143</v>
      </c>
      <c r="J89" s="137"/>
      <c r="K89" s="137"/>
      <c r="L89" s="137"/>
      <c r="M89" s="137"/>
      <c r="N89" s="137"/>
      <c r="O89" s="137"/>
      <c r="R89" s="141" t="s">
        <v>187</v>
      </c>
      <c r="S89" s="141"/>
      <c r="T89" s="141"/>
      <c r="U89" s="141"/>
      <c r="V89" s="141"/>
    </row>
    <row r="90" spans="1:22" x14ac:dyDescent="0.25">
      <c r="A90" s="2" t="s">
        <v>67</v>
      </c>
      <c r="B90" s="2" t="s">
        <v>144</v>
      </c>
      <c r="C90" s="138" t="s">
        <v>68</v>
      </c>
      <c r="D90" s="138"/>
      <c r="E90" s="138"/>
      <c r="F90" s="2" t="s">
        <v>145</v>
      </c>
      <c r="I90" s="2" t="s">
        <v>67</v>
      </c>
      <c r="J90" s="138" t="s">
        <v>144</v>
      </c>
      <c r="K90" s="138"/>
      <c r="L90" s="138" t="s">
        <v>68</v>
      </c>
      <c r="M90" s="138"/>
      <c r="N90" s="138"/>
      <c r="O90" s="2" t="s">
        <v>146</v>
      </c>
      <c r="R90" s="2" t="s">
        <v>67</v>
      </c>
      <c r="S90" s="138" t="s">
        <v>68</v>
      </c>
      <c r="T90" s="138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5" t="s">
        <v>188</v>
      </c>
      <c r="D91" s="135"/>
      <c r="E91" s="135"/>
      <c r="F91">
        <f>(U98*U91)/(1-U105)</f>
        <v>2.9654809037870895E-2</v>
      </c>
      <c r="I91" t="s">
        <v>23</v>
      </c>
      <c r="J91" s="135" t="s">
        <v>77</v>
      </c>
      <c r="K91" s="135"/>
      <c r="L91" s="135" t="s">
        <v>148</v>
      </c>
      <c r="M91" s="135"/>
      <c r="N91" s="135"/>
      <c r="O91">
        <f>F91+U91</f>
        <v>6.7576886959948818E-2</v>
      </c>
      <c r="R91" t="s">
        <v>23</v>
      </c>
      <c r="S91" s="135" t="s">
        <v>189</v>
      </c>
      <c r="T91" s="135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5" t="s">
        <v>190</v>
      </c>
      <c r="D92" s="135"/>
      <c r="E92" s="135"/>
      <c r="F92">
        <f>(U98*U91)/((1-U105)*(1-U98))</f>
        <v>0.13567194887554843</v>
      </c>
      <c r="J92" s="135" t="s">
        <v>80</v>
      </c>
      <c r="K92" s="135"/>
      <c r="L92" s="135" t="s">
        <v>150</v>
      </c>
      <c r="M92" s="135"/>
      <c r="N92" s="135"/>
      <c r="O92">
        <f>F92+U91</f>
        <v>0.17359402679762634</v>
      </c>
      <c r="R92" t="s">
        <v>24</v>
      </c>
      <c r="S92" s="135" t="s">
        <v>191</v>
      </c>
      <c r="T92" s="135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5" t="s">
        <v>188</v>
      </c>
      <c r="D93" s="135"/>
      <c r="E93" s="135"/>
      <c r="F93">
        <f>(U99*U92)/(1-U107)</f>
        <v>4.8060713119710698E-2</v>
      </c>
      <c r="I93" t="s">
        <v>24</v>
      </c>
      <c r="J93" s="135" t="s">
        <v>77</v>
      </c>
      <c r="K93" s="135"/>
      <c r="L93" s="135" t="s">
        <v>148</v>
      </c>
      <c r="M93" s="135"/>
      <c r="N93" s="135"/>
      <c r="O93">
        <f>F93+U92</f>
        <v>0.10873225567290218</v>
      </c>
      <c r="R93" t="s">
        <v>25</v>
      </c>
      <c r="S93" s="135" t="s">
        <v>192</v>
      </c>
      <c r="T93" s="135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5" t="s">
        <v>190</v>
      </c>
      <c r="D94" s="135"/>
      <c r="E94" s="135"/>
      <c r="F94">
        <f>(U99*U92)/((1-U107)*(1-U99))</f>
        <v>0.23070608103349363</v>
      </c>
      <c r="J94" s="135" t="s">
        <v>80</v>
      </c>
      <c r="K94" s="135"/>
      <c r="L94" s="135" t="s">
        <v>150</v>
      </c>
      <c r="M94" s="135"/>
      <c r="N94" s="135"/>
      <c r="O94">
        <f>F94+U92</f>
        <v>0.29137762358668512</v>
      </c>
      <c r="R94" t="s">
        <v>26</v>
      </c>
      <c r="S94" s="135" t="s">
        <v>193</v>
      </c>
      <c r="T94" s="135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5" t="s">
        <v>188</v>
      </c>
      <c r="D95" s="135"/>
      <c r="E95" s="135"/>
      <c r="F95">
        <f>(U100*U93)/(1-U109)</f>
        <v>0.14662132696261998</v>
      </c>
      <c r="I95" t="s">
        <v>25</v>
      </c>
      <c r="J95" s="135" t="s">
        <v>77</v>
      </c>
      <c r="K95" s="135"/>
      <c r="L95" s="135" t="s">
        <v>148</v>
      </c>
      <c r="M95" s="135"/>
      <c r="N95" s="135"/>
      <c r="O95">
        <f>F95+U93</f>
        <v>0.34128799362928663</v>
      </c>
    </row>
    <row r="96" spans="1:22" x14ac:dyDescent="0.25">
      <c r="B96" t="s">
        <v>80</v>
      </c>
      <c r="C96" s="135" t="s">
        <v>190</v>
      </c>
      <c r="D96" s="135"/>
      <c r="E96" s="135"/>
      <c r="F96">
        <f>(U100*U93)/((1-U109)*(1-U100))</f>
        <v>0.59186080204660962</v>
      </c>
      <c r="J96" s="135" t="s">
        <v>80</v>
      </c>
      <c r="K96" s="135"/>
      <c r="L96" s="135" t="s">
        <v>150</v>
      </c>
      <c r="M96" s="135"/>
      <c r="N96" s="135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5" t="s">
        <v>188</v>
      </c>
      <c r="D97" s="135"/>
      <c r="E97" s="135"/>
      <c r="F97">
        <f>(U101*U94)/(1-U111)</f>
        <v>0.55323897499522867</v>
      </c>
      <c r="I97" t="s">
        <v>26</v>
      </c>
      <c r="J97" s="135" t="s">
        <v>91</v>
      </c>
      <c r="K97" s="135"/>
      <c r="L97" s="135" t="s">
        <v>148</v>
      </c>
      <c r="M97" s="135"/>
      <c r="N97" s="135"/>
      <c r="O97">
        <f>F97+U93</f>
        <v>0.74790564166189533</v>
      </c>
      <c r="R97" s="140" t="s">
        <v>128</v>
      </c>
      <c r="S97" s="140"/>
      <c r="T97" s="140"/>
      <c r="U97" s="140"/>
    </row>
    <row r="98" spans="1:21" x14ac:dyDescent="0.25">
      <c r="B98" t="s">
        <v>80</v>
      </c>
      <c r="C98" s="135" t="s">
        <v>190</v>
      </c>
      <c r="D98" s="135"/>
      <c r="E98" s="135"/>
      <c r="F98">
        <f>(U101*U94)/((1-U111)*(1-U101))</f>
        <v>2.3067619058366273</v>
      </c>
      <c r="J98" s="135" t="s">
        <v>80</v>
      </c>
      <c r="K98" s="135"/>
      <c r="L98" s="135" t="s">
        <v>150</v>
      </c>
      <c r="M98" s="135"/>
      <c r="N98" s="135"/>
      <c r="O98">
        <f>F98+U94</f>
        <v>3.0338535393027626</v>
      </c>
      <c r="R98" t="s">
        <v>23</v>
      </c>
      <c r="S98" s="139" t="s">
        <v>130</v>
      </c>
      <c r="T98" s="139"/>
      <c r="U98">
        <f>Q19*U91</f>
        <v>0.7814226943472804</v>
      </c>
    </row>
    <row r="99" spans="1:21" x14ac:dyDescent="0.25">
      <c r="A99" s="137" t="s">
        <v>152</v>
      </c>
      <c r="B99" s="137"/>
      <c r="C99" s="137"/>
      <c r="D99" s="137"/>
      <c r="E99" s="137"/>
      <c r="F99" s="137"/>
      <c r="I99" s="137" t="s">
        <v>153</v>
      </c>
      <c r="J99" s="137"/>
      <c r="K99" s="137"/>
      <c r="L99" s="137"/>
      <c r="M99" s="137"/>
      <c r="N99" s="137"/>
      <c r="O99" s="137"/>
      <c r="R99" t="s">
        <v>24</v>
      </c>
      <c r="S99" s="139" t="s">
        <v>132</v>
      </c>
      <c r="T99" s="139"/>
      <c r="U99">
        <f>Q20*U92</f>
        <v>0.79167990325866922</v>
      </c>
    </row>
    <row r="100" spans="1:21" x14ac:dyDescent="0.25">
      <c r="A100" s="2" t="s">
        <v>67</v>
      </c>
      <c r="B100" s="138" t="s">
        <v>68</v>
      </c>
      <c r="C100" s="138"/>
      <c r="D100" s="138"/>
      <c r="E100" s="138"/>
      <c r="F100" s="2" t="s">
        <v>145</v>
      </c>
      <c r="I100" s="2" t="s">
        <v>67</v>
      </c>
      <c r="J100" s="138" t="s">
        <v>68</v>
      </c>
      <c r="K100" s="138"/>
      <c r="L100" s="138"/>
      <c r="M100" s="138"/>
      <c r="N100" s="138"/>
      <c r="O100" s="2" t="s">
        <v>146</v>
      </c>
      <c r="R100" t="s">
        <v>25</v>
      </c>
      <c r="S100" s="139" t="s">
        <v>133</v>
      </c>
      <c r="T100" s="139"/>
      <c r="U100">
        <f>Q21*U93</f>
        <v>0.75227059055843104</v>
      </c>
    </row>
    <row r="101" spans="1:21" x14ac:dyDescent="0.25">
      <c r="A101" t="s">
        <v>23</v>
      </c>
      <c r="B101" s="135" t="s">
        <v>154</v>
      </c>
      <c r="C101" s="135"/>
      <c r="D101" s="135"/>
      <c r="E101" s="135"/>
      <c r="F101">
        <f>T105*F91+T106*F92</f>
        <v>0.13557295994946283</v>
      </c>
      <c r="I101" t="s">
        <v>23</v>
      </c>
      <c r="J101" s="135" t="s">
        <v>155</v>
      </c>
      <c r="K101" s="135"/>
      <c r="L101" s="135"/>
      <c r="M101" s="135"/>
      <c r="N101" s="135"/>
      <c r="O101">
        <f>T105*O91+T106*O92</f>
        <v>0.17349503787154075</v>
      </c>
      <c r="R101" t="s">
        <v>26</v>
      </c>
      <c r="S101" s="139" t="s">
        <v>134</v>
      </c>
      <c r="T101" s="139"/>
      <c r="U101">
        <f>Q22*U94</f>
        <v>0.76016641613709268</v>
      </c>
    </row>
    <row r="102" spans="1:21" x14ac:dyDescent="0.25">
      <c r="A102" t="s">
        <v>24</v>
      </c>
      <c r="B102" s="135" t="s">
        <v>154</v>
      </c>
      <c r="C102" s="135"/>
      <c r="D102" s="135"/>
      <c r="E102" s="135"/>
      <c r="F102">
        <f>T107*F93+T108*F94</f>
        <v>0.23057036594364833</v>
      </c>
      <c r="I102" t="s">
        <v>24</v>
      </c>
      <c r="J102" s="135" t="s">
        <v>155</v>
      </c>
      <c r="K102" s="135"/>
      <c r="L102" s="135"/>
      <c r="M102" s="135"/>
      <c r="N102" s="135"/>
      <c r="O102">
        <f>T107*O93+T108*O94</f>
        <v>0.29124190849683984</v>
      </c>
    </row>
    <row r="103" spans="1:21" x14ac:dyDescent="0.25">
      <c r="A103" t="s">
        <v>25</v>
      </c>
      <c r="B103" s="135" t="s">
        <v>154</v>
      </c>
      <c r="C103" s="135"/>
      <c r="D103" s="135"/>
      <c r="E103" s="135"/>
      <c r="F103">
        <f>T109*F95+T110*F96</f>
        <v>0.59113695311946934</v>
      </c>
      <c r="I103" t="s">
        <v>25</v>
      </c>
      <c r="J103" s="135" t="s">
        <v>155</v>
      </c>
      <c r="K103" s="135"/>
      <c r="L103" s="135"/>
      <c r="M103" s="135"/>
      <c r="N103" s="135"/>
      <c r="O103">
        <f>T109*O95+T110*O96</f>
        <v>0.785803619786136</v>
      </c>
      <c r="R103" s="140" t="s">
        <v>135</v>
      </c>
      <c r="S103" s="140"/>
      <c r="T103" s="140"/>
      <c r="U103" s="140"/>
    </row>
    <row r="104" spans="1:21" x14ac:dyDescent="0.25">
      <c r="A104" t="s">
        <v>26</v>
      </c>
      <c r="B104" s="135" t="s">
        <v>154</v>
      </c>
      <c r="C104" s="135"/>
      <c r="D104" s="135"/>
      <c r="E104" s="135"/>
      <c r="F104">
        <f>T111*F97+T112*F98</f>
        <v>2.3045589875818013</v>
      </c>
      <c r="I104" t="s">
        <v>26</v>
      </c>
      <c r="J104" s="135" t="s">
        <v>155</v>
      </c>
      <c r="K104" s="135"/>
      <c r="L104" s="135"/>
      <c r="M104" s="135"/>
      <c r="N104" s="135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37" t="s">
        <v>156</v>
      </c>
      <c r="B107" s="137"/>
      <c r="C107" s="137"/>
      <c r="D107" s="137"/>
      <c r="E107" s="137"/>
      <c r="F107" s="137"/>
      <c r="I107" s="137" t="s">
        <v>157</v>
      </c>
      <c r="J107" s="137"/>
      <c r="K107" s="137"/>
      <c r="L107" s="137"/>
      <c r="M107" s="137"/>
      <c r="N107" s="137"/>
      <c r="O107" s="137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8" t="s">
        <v>68</v>
      </c>
      <c r="D108" s="138"/>
      <c r="E108" s="138"/>
      <c r="F108" s="2" t="s">
        <v>158</v>
      </c>
      <c r="I108" s="2" t="s">
        <v>67</v>
      </c>
      <c r="J108" s="138" t="s">
        <v>144</v>
      </c>
      <c r="K108" s="138"/>
      <c r="L108" s="138" t="s">
        <v>68</v>
      </c>
      <c r="M108" s="138"/>
      <c r="N108" s="138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5" t="s">
        <v>160</v>
      </c>
      <c r="D109" s="135"/>
      <c r="E109" s="135"/>
      <c r="F109" s="4">
        <f t="shared" ref="F109:F116" si="2">P10*F91</f>
        <v>5.7055767876712049E-4</v>
      </c>
      <c r="I109" t="s">
        <v>23</v>
      </c>
      <c r="J109" s="135" t="s">
        <v>77</v>
      </c>
      <c r="K109" s="135"/>
      <c r="L109" s="135" t="s">
        <v>161</v>
      </c>
      <c r="M109" s="135"/>
      <c r="N109" s="135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5" t="s">
        <v>162</v>
      </c>
      <c r="D110" s="135"/>
      <c r="E110" s="135"/>
      <c r="F110" s="4">
        <f t="shared" si="2"/>
        <v>2.7930471302029383</v>
      </c>
      <c r="J110" s="135" t="s">
        <v>80</v>
      </c>
      <c r="K110" s="135"/>
      <c r="L110" s="135" t="s">
        <v>163</v>
      </c>
      <c r="M110" s="135"/>
      <c r="N110" s="135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5" t="s">
        <v>164</v>
      </c>
      <c r="D111" s="135"/>
      <c r="E111" s="135"/>
      <c r="F111" s="4">
        <f t="shared" si="2"/>
        <v>4.6598750346657741E-4</v>
      </c>
      <c r="I111" t="s">
        <v>24</v>
      </c>
      <c r="J111" s="135" t="s">
        <v>77</v>
      </c>
      <c r="K111" s="135"/>
      <c r="L111" s="135" t="s">
        <v>165</v>
      </c>
      <c r="M111" s="135"/>
      <c r="N111" s="135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5" t="s">
        <v>166</v>
      </c>
      <c r="D112" s="135"/>
      <c r="E112" s="135"/>
      <c r="F112" s="4">
        <f t="shared" si="2"/>
        <v>3.0081590996953671</v>
      </c>
      <c r="J112" s="135" t="s">
        <v>80</v>
      </c>
      <c r="K112" s="135"/>
      <c r="L112" s="135" t="s">
        <v>167</v>
      </c>
      <c r="M112" s="135"/>
      <c r="N112" s="135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5" t="s">
        <v>168</v>
      </c>
      <c r="D113" s="135"/>
      <c r="E113" s="135"/>
      <c r="F113" s="4">
        <f t="shared" si="2"/>
        <v>9.2115753721939855E-4</v>
      </c>
      <c r="I113" t="s">
        <v>25</v>
      </c>
      <c r="J113" s="135" t="s">
        <v>77</v>
      </c>
      <c r="K113" s="135"/>
      <c r="L113" s="135" t="s">
        <v>169</v>
      </c>
      <c r="M113" s="135"/>
      <c r="N113" s="135"/>
      <c r="O113">
        <f t="shared" si="3"/>
        <v>2.1441628868510533E-3</v>
      </c>
    </row>
    <row r="114" spans="1:20" x14ac:dyDescent="0.25">
      <c r="B114" t="s">
        <v>80</v>
      </c>
      <c r="C114" s="135" t="s">
        <v>170</v>
      </c>
      <c r="D114" s="135"/>
      <c r="E114" s="135"/>
      <c r="F114" s="4">
        <f t="shared" si="2"/>
        <v>2.2834706823125823</v>
      </c>
      <c r="J114" s="135" t="s">
        <v>80</v>
      </c>
      <c r="K114" s="135"/>
      <c r="L114" s="135" t="s">
        <v>171</v>
      </c>
      <c r="M114" s="135"/>
      <c r="N114" s="135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5" t="s">
        <v>172</v>
      </c>
      <c r="D115" s="135"/>
      <c r="E115" s="135"/>
      <c r="F115" s="4">
        <f t="shared" si="2"/>
        <v>7.2663988374241004E-4</v>
      </c>
      <c r="I115" t="s">
        <v>26</v>
      </c>
      <c r="J115" s="135" t="s">
        <v>91</v>
      </c>
      <c r="K115" s="135"/>
      <c r="L115" s="135" t="s">
        <v>173</v>
      </c>
      <c r="M115" s="135"/>
      <c r="N115" s="135"/>
      <c r="O115">
        <f t="shared" si="3"/>
        <v>9.823206481650703E-4</v>
      </c>
    </row>
    <row r="116" spans="1:20" x14ac:dyDescent="0.25">
      <c r="B116" t="s">
        <v>80</v>
      </c>
      <c r="C116" s="135" t="s">
        <v>174</v>
      </c>
      <c r="D116" s="135"/>
      <c r="E116" s="135"/>
      <c r="F116" s="4">
        <f t="shared" si="2"/>
        <v>2.4086647844341362</v>
      </c>
      <c r="J116" s="135" t="s">
        <v>80</v>
      </c>
      <c r="K116" s="135"/>
      <c r="L116" s="135" t="s">
        <v>175</v>
      </c>
      <c r="M116" s="135"/>
      <c r="N116" s="135"/>
      <c r="O116">
        <f t="shared" si="3"/>
        <v>3.1678762176363828</v>
      </c>
      <c r="S116" s="136" t="s">
        <v>151</v>
      </c>
      <c r="T116" s="136"/>
    </row>
    <row r="117" spans="1:20" x14ac:dyDescent="0.25">
      <c r="A117" s="137" t="s">
        <v>176</v>
      </c>
      <c r="B117" s="137"/>
      <c r="C117" s="137"/>
      <c r="D117" s="137"/>
      <c r="E117" s="137"/>
      <c r="F117" s="137"/>
      <c r="I117" s="137" t="s">
        <v>177</v>
      </c>
      <c r="J117" s="137"/>
      <c r="K117" s="137"/>
      <c r="L117" s="137"/>
      <c r="M117" s="137"/>
      <c r="N117" s="137"/>
      <c r="O117" s="137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8" t="s">
        <v>68</v>
      </c>
      <c r="C118" s="138"/>
      <c r="D118" s="138"/>
      <c r="E118" s="138"/>
      <c r="F118" s="2" t="s">
        <v>158</v>
      </c>
      <c r="I118" s="2" t="s">
        <v>67</v>
      </c>
      <c r="J118" s="138" t="s">
        <v>68</v>
      </c>
      <c r="K118" s="138"/>
      <c r="L118" s="138"/>
      <c r="M118" s="138"/>
      <c r="N118" s="138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5" t="s">
        <v>178</v>
      </c>
      <c r="C119" s="135"/>
      <c r="D119" s="135"/>
      <c r="E119" s="135"/>
      <c r="F119">
        <f>Q19*F101</f>
        <v>2.7936176878817052</v>
      </c>
      <c r="I119" t="s">
        <v>23</v>
      </c>
      <c r="J119" s="135" t="s">
        <v>179</v>
      </c>
      <c r="K119" s="135"/>
      <c r="L119" s="135"/>
      <c r="M119" s="135"/>
      <c r="N119" s="135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5" t="s">
        <v>180</v>
      </c>
      <c r="C120" s="135"/>
      <c r="D120" s="135"/>
      <c r="E120" s="135"/>
      <c r="F120">
        <f>Q20*F102</f>
        <v>3.0086250871988334</v>
      </c>
      <c r="I120" t="s">
        <v>24</v>
      </c>
      <c r="J120" s="135" t="s">
        <v>181</v>
      </c>
      <c r="K120" s="135"/>
      <c r="L120" s="135"/>
      <c r="M120" s="135"/>
      <c r="N120" s="135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5" t="s">
        <v>182</v>
      </c>
      <c r="C121" s="135"/>
      <c r="D121" s="135"/>
      <c r="E121" s="135"/>
      <c r="F121">
        <f>Q21*F103</f>
        <v>2.284391839849802</v>
      </c>
      <c r="I121" t="s">
        <v>25</v>
      </c>
      <c r="J121" s="135" t="s">
        <v>183</v>
      </c>
      <c r="K121" s="135"/>
      <c r="L121" s="135"/>
      <c r="M121" s="135"/>
      <c r="N121" s="135"/>
      <c r="O121">
        <f>Q21*O103</f>
        <v>3.0366624304082328</v>
      </c>
    </row>
    <row r="122" spans="1:20" x14ac:dyDescent="0.25">
      <c r="A122" t="s">
        <v>26</v>
      </c>
      <c r="B122" s="135" t="s">
        <v>184</v>
      </c>
      <c r="C122" s="135"/>
      <c r="D122" s="135"/>
      <c r="E122" s="135"/>
      <c r="F122">
        <f>Q22*F104</f>
        <v>2.4093914243178784</v>
      </c>
      <c r="I122" t="s">
        <v>26</v>
      </c>
      <c r="J122" s="135" t="s">
        <v>185</v>
      </c>
      <c r="K122" s="135"/>
      <c r="L122" s="135"/>
      <c r="M122" s="135"/>
      <c r="N122" s="135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2023-08-24T09:46:53Z</dcterms:modified>
  <dc:language>it-IT</dc:language>
</cp:coreProperties>
</file>