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344" documentId="13_ncr:1_{AB1EB067-6F4B-4DC1-ABA1-DBB061550504}" xr6:coauthVersionLast="47" xr6:coauthVersionMax="47" xr10:uidLastSave="{A8DDD61F-2960-4757-9327-5429041D870A}"/>
  <bookViews>
    <workbookView xWindow="-120" yWindow="-120" windowWidth="20730" windowHeight="11160" xr2:uid="{58870B00-CDA7-45B2-A026-0B544E698EBB}"/>
  </bookViews>
  <sheets>
    <sheet name="ABO Compatible" sheetId="6" r:id="rId1"/>
    <sheet name="Foglio2" sheetId="9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1" i="9"/>
  <c r="L2" i="9"/>
  <c r="L3" i="9"/>
  <c r="L4" i="9"/>
  <c r="L5" i="9"/>
  <c r="L6" i="9"/>
  <c r="L7" i="9"/>
  <c r="L8" i="9"/>
  <c r="L1" i="9"/>
  <c r="G75" i="6" l="1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F38" i="6"/>
  <c r="F41" i="6"/>
  <c r="F35" i="6"/>
  <c r="E43" i="6"/>
  <c r="D43" i="6"/>
  <c r="G35" i="6" l="1"/>
  <c r="G89" i="6"/>
  <c r="G88" i="6"/>
  <c r="G87" i="6"/>
  <c r="G86" i="6"/>
  <c r="G85" i="6"/>
  <c r="G84" i="6"/>
  <c r="G83" i="6"/>
  <c r="G82" i="6"/>
  <c r="G81" i="6"/>
  <c r="G80" i="6"/>
  <c r="G79" i="6"/>
  <c r="G78" i="6"/>
  <c r="G57" i="6"/>
  <c r="G56" i="6"/>
  <c r="G55" i="6"/>
  <c r="G54" i="6"/>
  <c r="G53" i="6"/>
  <c r="G52" i="6"/>
  <c r="G51" i="6"/>
  <c r="G50" i="6"/>
  <c r="G49" i="6"/>
  <c r="G48" i="6"/>
  <c r="G47" i="6"/>
  <c r="G4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<sst xmlns="http://schemas.openxmlformats.org/spreadsheetml/2006/main" count="145" uniqueCount="28">
  <si>
    <t>AB</t>
  </si>
  <si>
    <t>B</t>
  </si>
  <si>
    <t>A</t>
  </si>
  <si>
    <t>O</t>
  </si>
  <si>
    <t>Average inter-arrival times in the organ bank</t>
  </si>
  <si>
    <t>Normal</t>
  </si>
  <si>
    <t>Critical</t>
  </si>
  <si>
    <t>Average delay in the waiting list</t>
  </si>
  <si>
    <t>Average inter-arrival times in the waiting list</t>
  </si>
  <si>
    <t>Statistic</t>
  </si>
  <si>
    <t>Waiting List</t>
  </si>
  <si>
    <t>Organ Bank</t>
  </si>
  <si>
    <t>Activation</t>
  </si>
  <si>
    <t>OPTN Data (2010-2019)</t>
  </si>
  <si>
    <t>INFINITE SIM</t>
  </si>
  <si>
    <t>CI</t>
  </si>
  <si>
    <t>Delta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</si>
  <si>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</si>
  <si>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</si>
  <si>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</si>
  <si>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</si>
  <si>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</si>
  <si>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</si>
  <si>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</si>
  <si>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</si>
  <si>
    <t xml:space="preserve">Transplant </t>
  </si>
  <si>
    <t>Average number of transplants</t>
  </si>
  <si>
    <t>Rejection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</si>
</sst>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0" fontId="1" fillId="0" borderId="6" xfId="0" applyFont="1" applyBorder="1"/>
    <xf numFmtId="0" fontId="3" fillId="0" borderId="0" xfId="0" applyFont="1"/>
    <xf numFmtId="2" fontId="0" fillId="0" borderId="0" xfId="0" applyNumberFormat="1"/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2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J91"/>
  <sheetViews>
    <sheetView tabSelected="1" topLeftCell="A16" workbookViewId="0">
      <selection activeCell="I37" sqref="I37"/>
    </sheetView>
  </sheetViews>
  <sheetFormatPr defaultRowHeight="12.75" x14ac:dyDescent="0.2"/>
  <cols>
    <col min="1" max="1" width="48.85546875" customWidth="1"/>
    <col min="4" max="4" width="17.7109375" customWidth="1"/>
    <col min="5" max="5" width="11.140625" customWidth="1"/>
    <col min="6" max="6" width="21" customWidth="1"/>
    <col min="7" max="7" width="12.42578125" style="17" customWidth="1"/>
    <col min="9" max="9" width="27.42578125" customWidth="1"/>
  </cols>
  <sheetData>
    <row r="1" spans="1:10" x14ac:dyDescent="0.2">
      <c r="A1" s="25" t="s">
        <v>10</v>
      </c>
      <c r="B1" s="27"/>
      <c r="C1" s="27"/>
      <c r="D1" s="5"/>
      <c r="E1" s="4"/>
      <c r="F1" s="21"/>
      <c r="G1" s="4"/>
    </row>
    <row r="2" spans="1:10" s="10" customFormat="1" x14ac:dyDescent="0.2">
      <c r="A2" s="6" t="s">
        <v>9</v>
      </c>
      <c r="B2" s="7"/>
      <c r="C2" s="7"/>
      <c r="D2" s="8" t="s">
        <v>14</v>
      </c>
      <c r="E2" s="9" t="s">
        <v>15</v>
      </c>
      <c r="F2" s="22" t="s">
        <v>13</v>
      </c>
      <c r="G2" s="9" t="s">
        <v>16</v>
      </c>
      <c r="I2"/>
      <c r="J2"/>
    </row>
    <row r="3" spans="1:10" x14ac:dyDescent="0.2">
      <c r="A3" s="1" t="s">
        <v>17</v>
      </c>
      <c r="B3" t="s">
        <v>3</v>
      </c>
      <c r="C3" t="s">
        <v>6</v>
      </c>
      <c r="D3" s="1">
        <v>16.603175</v>
      </c>
      <c r="E3" s="18">
        <v>1.137626</v>
      </c>
      <c r="F3" s="19">
        <v>17.899999999999999</v>
      </c>
      <c r="G3" s="11">
        <f>IF(F3&gt;D3+E3,F3-(D3+E3),IF(F3&lt;D3-E3,(D3-E3)-F3,0))</f>
        <v>0.15919899999999743</v>
      </c>
      <c r="H3" s="10"/>
    </row>
    <row r="4" spans="1:10" x14ac:dyDescent="0.2">
      <c r="A4" s="1"/>
      <c r="C4" t="s">
        <v>5</v>
      </c>
      <c r="D4" s="1">
        <v>12453.269840999999</v>
      </c>
      <c r="E4" s="18">
        <v>24.070218000000001</v>
      </c>
      <c r="F4" s="19">
        <v>12987.4</v>
      </c>
      <c r="G4" s="11">
        <f t="shared" ref="G4:G33" si="0">IF(F4&gt;D4+E4,F4-(D4+E4),IF(F4&lt;D4-E4,(D4-E4)-F4,0))</f>
        <v>510.05994099999953</v>
      </c>
      <c r="H4" s="10"/>
    </row>
    <row r="5" spans="1:10" x14ac:dyDescent="0.2">
      <c r="A5" s="1"/>
      <c r="B5" t="s">
        <v>2</v>
      </c>
      <c r="C5" t="s">
        <v>6</v>
      </c>
      <c r="D5" s="1">
        <v>9.6031750000000002</v>
      </c>
      <c r="E5" s="18">
        <v>0.86244500000000002</v>
      </c>
      <c r="F5" s="19">
        <v>10</v>
      </c>
      <c r="G5" s="11">
        <f t="shared" si="0"/>
        <v>0</v>
      </c>
      <c r="H5" s="10"/>
    </row>
    <row r="6" spans="1:10" x14ac:dyDescent="0.2">
      <c r="A6" s="1"/>
      <c r="C6" t="s">
        <v>5</v>
      </c>
      <c r="D6" s="1">
        <v>8195.793651</v>
      </c>
      <c r="E6" s="18">
        <v>20.996456999999999</v>
      </c>
      <c r="F6" s="19">
        <v>8623</v>
      </c>
      <c r="G6" s="11">
        <f t="shared" si="0"/>
        <v>406.20989200000076</v>
      </c>
      <c r="H6" s="10"/>
    </row>
    <row r="7" spans="1:10" x14ac:dyDescent="0.2">
      <c r="A7" s="1"/>
      <c r="B7" t="s">
        <v>1</v>
      </c>
      <c r="C7" t="s">
        <v>6</v>
      </c>
      <c r="D7" s="1">
        <v>5.4444439999999998</v>
      </c>
      <c r="E7" s="18">
        <v>0.64570499999999997</v>
      </c>
      <c r="F7" s="19">
        <v>5</v>
      </c>
      <c r="G7" s="11">
        <f t="shared" si="0"/>
        <v>0</v>
      </c>
      <c r="H7" s="10"/>
    </row>
    <row r="8" spans="1:10" x14ac:dyDescent="0.2">
      <c r="A8" s="1"/>
      <c r="C8" t="s">
        <v>5</v>
      </c>
      <c r="D8" s="1">
        <v>3782</v>
      </c>
      <c r="E8" s="18">
        <v>18.983803999999999</v>
      </c>
      <c r="F8" s="19">
        <v>3939</v>
      </c>
      <c r="G8" s="11">
        <f t="shared" si="0"/>
        <v>138.01619600000004</v>
      </c>
      <c r="H8" s="10"/>
    </row>
    <row r="9" spans="1:10" x14ac:dyDescent="0.2">
      <c r="A9" s="1"/>
      <c r="B9" t="s">
        <v>0</v>
      </c>
      <c r="C9" t="s">
        <v>6</v>
      </c>
      <c r="D9" s="1">
        <v>1.730159</v>
      </c>
      <c r="E9" s="18">
        <v>0.387017</v>
      </c>
      <c r="F9" s="19">
        <v>1.5</v>
      </c>
      <c r="G9" s="11">
        <f t="shared" si="0"/>
        <v>0</v>
      </c>
      <c r="H9" s="10"/>
    </row>
    <row r="10" spans="1:10" x14ac:dyDescent="0.2">
      <c r="A10" s="1"/>
      <c r="C10" t="s">
        <v>5</v>
      </c>
      <c r="D10" s="1">
        <v>985.65079400000002</v>
      </c>
      <c r="E10" s="18">
        <v>6.6886999999999999</v>
      </c>
      <c r="F10" s="19">
        <v>993.6</v>
      </c>
      <c r="G10" s="11">
        <f t="shared" si="0"/>
        <v>1.2605059999999639</v>
      </c>
      <c r="H10" s="10"/>
    </row>
    <row r="11" spans="1:10" x14ac:dyDescent="0.2">
      <c r="A11" s="1" t="s">
        <v>18</v>
      </c>
      <c r="B11" t="s">
        <v>3</v>
      </c>
      <c r="C11" t="s">
        <v>6</v>
      </c>
      <c r="D11" s="1">
        <v>1.5873000000000002E-2</v>
      </c>
      <c r="E11" s="18">
        <v>3.1730000000000001E-2</v>
      </c>
      <c r="F11" s="19">
        <v>1.5</v>
      </c>
      <c r="G11" s="11">
        <f t="shared" si="0"/>
        <v>1.4523969999999999</v>
      </c>
    </row>
    <row r="12" spans="1:10" x14ac:dyDescent="0.2">
      <c r="A12" s="1"/>
      <c r="C12" t="s">
        <v>5</v>
      </c>
      <c r="D12" s="1">
        <v>932.88888899999995</v>
      </c>
      <c r="E12" s="18">
        <v>7.2597379999999996</v>
      </c>
      <c r="F12" s="19">
        <v>938.3</v>
      </c>
      <c r="G12" s="11">
        <f t="shared" si="0"/>
        <v>0</v>
      </c>
    </row>
    <row r="13" spans="1:10" x14ac:dyDescent="0.2">
      <c r="A13" s="1"/>
      <c r="B13" t="s">
        <v>2</v>
      </c>
      <c r="C13" t="s">
        <v>6</v>
      </c>
      <c r="D13" s="1">
        <v>0</v>
      </c>
      <c r="E13" s="18">
        <v>0</v>
      </c>
      <c r="F13" s="19">
        <v>1</v>
      </c>
      <c r="G13" s="11">
        <f t="shared" si="0"/>
        <v>1</v>
      </c>
    </row>
    <row r="14" spans="1:10" x14ac:dyDescent="0.2">
      <c r="A14" s="1"/>
      <c r="C14" t="s">
        <v>5</v>
      </c>
      <c r="D14" s="1">
        <v>469.39682499999998</v>
      </c>
      <c r="E14" s="18">
        <v>5.6524140000000003</v>
      </c>
      <c r="F14" s="19">
        <v>469.5</v>
      </c>
      <c r="G14" s="11">
        <f t="shared" si="0"/>
        <v>0</v>
      </c>
    </row>
    <row r="15" spans="1:10" x14ac:dyDescent="0.2">
      <c r="A15" s="1"/>
      <c r="B15" t="s">
        <v>1</v>
      </c>
      <c r="C15" t="s">
        <v>6</v>
      </c>
      <c r="D15" s="1">
        <v>0</v>
      </c>
      <c r="E15" s="18">
        <v>0</v>
      </c>
      <c r="F15" s="19">
        <v>0.5</v>
      </c>
      <c r="G15" s="11">
        <f t="shared" si="0"/>
        <v>0.5</v>
      </c>
    </row>
    <row r="16" spans="1:10" x14ac:dyDescent="0.2">
      <c r="A16" s="1"/>
      <c r="C16" t="s">
        <v>5</v>
      </c>
      <c r="D16" s="1">
        <v>285.22222199999999</v>
      </c>
      <c r="E16" s="18">
        <v>4.7695509999999999</v>
      </c>
      <c r="F16" s="19">
        <v>285.60000000000002</v>
      </c>
      <c r="G16" s="11">
        <f t="shared" si="0"/>
        <v>0</v>
      </c>
    </row>
    <row r="17" spans="1:7" x14ac:dyDescent="0.2">
      <c r="A17" s="1"/>
      <c r="B17" t="s">
        <v>0</v>
      </c>
      <c r="C17" t="s">
        <v>6</v>
      </c>
      <c r="D17" s="1">
        <v>0</v>
      </c>
      <c r="E17" s="18">
        <v>0</v>
      </c>
      <c r="F17" s="19">
        <v>0.1</v>
      </c>
      <c r="G17" s="11">
        <f t="shared" si="0"/>
        <v>0.1</v>
      </c>
    </row>
    <row r="18" spans="1:7" x14ac:dyDescent="0.2">
      <c r="A18" s="1"/>
      <c r="C18" t="s">
        <v>5</v>
      </c>
      <c r="D18" s="1">
        <v>42.507936999999998</v>
      </c>
      <c r="E18" s="18">
        <v>1.5727</v>
      </c>
      <c r="F18" s="19">
        <v>42.9</v>
      </c>
      <c r="G18" s="11">
        <f t="shared" si="0"/>
        <v>0</v>
      </c>
    </row>
    <row r="19" spans="1:7" x14ac:dyDescent="0.2">
      <c r="A19" s="1" t="s">
        <v>19</v>
      </c>
      <c r="B19" t="s">
        <v>3</v>
      </c>
      <c r="C19" t="s">
        <v>6</v>
      </c>
      <c r="D19" s="1">
        <v>4.7619000000000002E-2</v>
      </c>
      <c r="E19" s="18">
        <v>5.4064000000000001E-2</v>
      </c>
      <c r="F19" s="19">
        <v>2.5</v>
      </c>
      <c r="G19" s="11">
        <f t="shared" si="0"/>
        <v>2.398317</v>
      </c>
    </row>
    <row r="20" spans="1:7" x14ac:dyDescent="0.2">
      <c r="A20" s="1"/>
      <c r="C20" t="s">
        <v>5</v>
      </c>
      <c r="D20" s="1">
        <v>1439.68254</v>
      </c>
      <c r="E20" s="18">
        <v>9.047034</v>
      </c>
      <c r="F20" s="19">
        <v>1439.5</v>
      </c>
      <c r="G20" s="11">
        <f t="shared" si="0"/>
        <v>0</v>
      </c>
    </row>
    <row r="21" spans="1:7" x14ac:dyDescent="0.2">
      <c r="A21" s="1"/>
      <c r="B21" t="s">
        <v>2</v>
      </c>
      <c r="C21" t="s">
        <v>6</v>
      </c>
      <c r="D21" s="1">
        <v>0</v>
      </c>
      <c r="E21" s="18">
        <v>0</v>
      </c>
      <c r="F21" s="19">
        <v>1.2</v>
      </c>
      <c r="G21" s="11">
        <f t="shared" si="0"/>
        <v>1.2</v>
      </c>
    </row>
    <row r="22" spans="1:7" x14ac:dyDescent="0.2">
      <c r="A22" s="1"/>
      <c r="C22" t="s">
        <v>5</v>
      </c>
      <c r="D22" s="1">
        <v>819.936508</v>
      </c>
      <c r="E22" s="18">
        <v>7.9165359999999998</v>
      </c>
      <c r="F22" s="19">
        <v>818.7</v>
      </c>
      <c r="G22" s="11">
        <f t="shared" si="0"/>
        <v>0</v>
      </c>
    </row>
    <row r="23" spans="1:7" x14ac:dyDescent="0.2">
      <c r="A23" s="1"/>
      <c r="B23" t="s">
        <v>1</v>
      </c>
      <c r="C23" t="s">
        <v>6</v>
      </c>
      <c r="D23" s="1">
        <v>0</v>
      </c>
      <c r="E23" s="18">
        <v>0</v>
      </c>
      <c r="F23" s="19">
        <v>0.4</v>
      </c>
      <c r="G23" s="11">
        <f t="shared" si="0"/>
        <v>0.4</v>
      </c>
    </row>
    <row r="24" spans="1:7" x14ac:dyDescent="0.2">
      <c r="A24" s="1"/>
      <c r="C24" t="s">
        <v>5</v>
      </c>
      <c r="D24" s="1">
        <v>429.90476200000001</v>
      </c>
      <c r="E24" s="18">
        <v>4.5977110000000003</v>
      </c>
      <c r="F24" s="19">
        <v>430.7</v>
      </c>
      <c r="G24" s="11">
        <f t="shared" si="0"/>
        <v>0</v>
      </c>
    </row>
    <row r="25" spans="1:7" x14ac:dyDescent="0.2">
      <c r="A25" s="1"/>
      <c r="B25" t="s">
        <v>0</v>
      </c>
      <c r="C25" t="s">
        <v>6</v>
      </c>
      <c r="D25" s="1">
        <v>0</v>
      </c>
      <c r="E25" s="18">
        <v>0</v>
      </c>
      <c r="F25" s="19">
        <v>0.3</v>
      </c>
      <c r="G25" s="11">
        <f t="shared" si="0"/>
        <v>0.3</v>
      </c>
    </row>
    <row r="26" spans="1:7" x14ac:dyDescent="0.2">
      <c r="A26" s="1"/>
      <c r="C26" t="s">
        <v>5</v>
      </c>
      <c r="D26" s="1">
        <v>74.444444000000004</v>
      </c>
      <c r="E26" s="18">
        <v>2.133051</v>
      </c>
      <c r="F26" s="19">
        <v>76.099999999999994</v>
      </c>
      <c r="G26" s="11">
        <f t="shared" si="0"/>
        <v>0</v>
      </c>
    </row>
    <row r="27" spans="1:7" x14ac:dyDescent="0.2">
      <c r="A27" s="1" t="s">
        <v>8</v>
      </c>
      <c r="B27" t="s">
        <v>3</v>
      </c>
      <c r="C27" t="s">
        <v>6</v>
      </c>
      <c r="D27" s="1">
        <v>21.603562</v>
      </c>
      <c r="E27" s="18">
        <v>0.25826100000000002</v>
      </c>
      <c r="F27" s="19">
        <v>20.391061452513966</v>
      </c>
      <c r="G27" s="11">
        <f t="shared" si="0"/>
        <v>0.95423954748603279</v>
      </c>
    </row>
    <row r="28" spans="1:7" x14ac:dyDescent="0.2">
      <c r="A28" s="1"/>
      <c r="C28" t="s">
        <v>5</v>
      </c>
      <c r="D28" s="1">
        <v>2.9323999999999999E-2</v>
      </c>
      <c r="E28" s="18">
        <v>6.9999999999999999E-6</v>
      </c>
      <c r="F28" s="19">
        <v>2.8129070045237708E-2</v>
      </c>
      <c r="G28" s="11">
        <f t="shared" si="0"/>
        <v>1.1879299547622908E-3</v>
      </c>
    </row>
    <row r="29" spans="1:7" x14ac:dyDescent="0.2">
      <c r="A29" s="1"/>
      <c r="B29" t="s">
        <v>2</v>
      </c>
      <c r="C29" t="s">
        <v>6</v>
      </c>
      <c r="D29" s="1">
        <v>39.742883999999997</v>
      </c>
      <c r="E29" s="18">
        <v>0.54322199999999998</v>
      </c>
      <c r="F29" s="19">
        <v>36.5</v>
      </c>
      <c r="G29" s="11">
        <f t="shared" si="0"/>
        <v>2.6996619999999965</v>
      </c>
    </row>
    <row r="30" spans="1:7" x14ac:dyDescent="0.2">
      <c r="A30" s="1"/>
      <c r="C30" t="s">
        <v>5</v>
      </c>
      <c r="D30" s="1">
        <v>4.4595000000000003E-2</v>
      </c>
      <c r="E30" s="18">
        <v>3.3000000000000003E-5</v>
      </c>
      <c r="F30" s="19">
        <v>4.2378785064090665E-2</v>
      </c>
      <c r="G30" s="11">
        <f t="shared" si="0"/>
        <v>2.1832149359093389E-3</v>
      </c>
    </row>
    <row r="31" spans="1:7" x14ac:dyDescent="0.2">
      <c r="A31" s="1"/>
      <c r="B31" t="s">
        <v>1</v>
      </c>
      <c r="C31" t="s">
        <v>6</v>
      </c>
      <c r="D31" s="1">
        <v>80.481656999999998</v>
      </c>
      <c r="E31" s="18">
        <v>10.729193</v>
      </c>
      <c r="F31" s="19">
        <v>73</v>
      </c>
      <c r="G31" s="11">
        <f t="shared" si="0"/>
        <v>0</v>
      </c>
    </row>
    <row r="32" spans="1:7" x14ac:dyDescent="0.2">
      <c r="A32" s="1"/>
      <c r="C32" t="s">
        <v>5</v>
      </c>
      <c r="D32" s="1">
        <v>9.6160999999999996E-2</v>
      </c>
      <c r="E32" s="18">
        <v>1.03E-4</v>
      </c>
      <c r="F32" s="19">
        <v>9.2771451809678718E-2</v>
      </c>
      <c r="G32" s="11">
        <f t="shared" si="0"/>
        <v>3.2865481903212729E-3</v>
      </c>
    </row>
    <row r="33" spans="1:7" x14ac:dyDescent="0.2">
      <c r="A33" s="1"/>
      <c r="B33" t="s">
        <v>0</v>
      </c>
      <c r="C33" t="s">
        <v>6</v>
      </c>
      <c r="D33" s="1">
        <v>188.720493</v>
      </c>
      <c r="E33" s="18">
        <v>7.8930550000000004</v>
      </c>
      <c r="F33" s="19">
        <v>243.33333333333337</v>
      </c>
      <c r="G33" s="12">
        <f t="shared" si="0"/>
        <v>46.719785333333363</v>
      </c>
    </row>
    <row r="34" spans="1:7" x14ac:dyDescent="0.2">
      <c r="A34" s="1"/>
      <c r="C34" t="s">
        <v>5</v>
      </c>
      <c r="D34" s="1">
        <v>0.37013000000000001</v>
      </c>
      <c r="E34" s="18">
        <v>5.2400000000000005E-4</v>
      </c>
      <c r="F34" s="19">
        <v>0.3679435483870967</v>
      </c>
      <c r="G34" s="11">
        <f>IF(F34&gt;D34+E34,F34-(D34+E34),IF(F34&lt;D34-E34,(D34-E34)-F34,0))</f>
        <v>1.6624516129032929E-3</v>
      </c>
    </row>
    <row r="35" spans="1:7" x14ac:dyDescent="0.2">
      <c r="A35" s="1" t="s">
        <v>7</v>
      </c>
      <c r="B35" t="s">
        <v>3</v>
      </c>
      <c r="C35" t="s">
        <v>6</v>
      </c>
      <c r="D35" s="1">
        <v>5.0000000000000004E-6</v>
      </c>
      <c r="E35" s="18">
        <v>0</v>
      </c>
      <c r="F35" s="28">
        <f>3*365</f>
        <v>1095</v>
      </c>
      <c r="G35" s="24">
        <f>IF(F35&gt;D43+E43,F35-(D43+E43),IF(F41&lt;D43-E43,(D43-E43)-F41,0))</f>
        <v>0</v>
      </c>
    </row>
    <row r="36" spans="1:7" x14ac:dyDescent="0.2">
      <c r="A36" s="1"/>
      <c r="C36" t="s">
        <v>5</v>
      </c>
      <c r="D36" s="1">
        <v>2823.2492350000002</v>
      </c>
      <c r="E36" s="18">
        <v>406.83753200000001</v>
      </c>
      <c r="F36" s="28"/>
      <c r="G36" s="24"/>
    </row>
    <row r="37" spans="1:7" x14ac:dyDescent="0.2">
      <c r="A37" s="1"/>
      <c r="B37" t="s">
        <v>2</v>
      </c>
      <c r="C37" t="s">
        <v>6</v>
      </c>
      <c r="D37" s="1">
        <v>9.9999999999999995E-7</v>
      </c>
      <c r="E37" s="18">
        <v>0</v>
      </c>
      <c r="F37" s="28"/>
      <c r="G37" s="24"/>
    </row>
    <row r="38" spans="1:7" x14ac:dyDescent="0.2">
      <c r="A38" s="1"/>
      <c r="C38" t="s">
        <v>5</v>
      </c>
      <c r="D38" s="1">
        <v>2696.1022630000002</v>
      </c>
      <c r="E38" s="18">
        <v>389.06899099999998</v>
      </c>
      <c r="F38" s="28">
        <f>4*365</f>
        <v>1460</v>
      </c>
      <c r="G38" s="24"/>
    </row>
    <row r="39" spans="1:7" x14ac:dyDescent="0.2">
      <c r="A39" s="1"/>
      <c r="B39" t="s">
        <v>1</v>
      </c>
      <c r="C39" t="s">
        <v>6</v>
      </c>
      <c r="D39" s="1">
        <v>0</v>
      </c>
      <c r="E39" s="18">
        <v>0</v>
      </c>
      <c r="F39" s="28"/>
      <c r="G39" s="24"/>
    </row>
    <row r="40" spans="1:7" x14ac:dyDescent="0.2">
      <c r="A40" s="1"/>
      <c r="C40" t="s">
        <v>5</v>
      </c>
      <c r="D40" s="1">
        <v>2799.358577</v>
      </c>
      <c r="E40" s="18">
        <v>403.90938699999998</v>
      </c>
      <c r="F40" s="28"/>
      <c r="G40" s="24"/>
    </row>
    <row r="41" spans="1:7" x14ac:dyDescent="0.2">
      <c r="A41" s="1"/>
      <c r="B41" t="s">
        <v>0</v>
      </c>
      <c r="C41" t="s">
        <v>6</v>
      </c>
      <c r="D41" s="1">
        <v>0</v>
      </c>
      <c r="E41" s="18">
        <v>0</v>
      </c>
      <c r="F41" s="28">
        <f>5*365</f>
        <v>1825</v>
      </c>
      <c r="G41" s="24"/>
    </row>
    <row r="42" spans="1:7" x14ac:dyDescent="0.2">
      <c r="A42" s="1"/>
      <c r="C42" t="s">
        <v>5</v>
      </c>
      <c r="D42" s="1">
        <v>123.736752</v>
      </c>
      <c r="E42" s="18">
        <v>26.468942999999999</v>
      </c>
      <c r="F42" s="28"/>
      <c r="G42" s="24"/>
    </row>
    <row r="43" spans="1:7" x14ac:dyDescent="0.2">
      <c r="A43" s="1"/>
      <c r="D43" s="1">
        <f>AVERAGE(D35:D42)</f>
        <v>1055.3058541250002</v>
      </c>
      <c r="E43" s="19">
        <f>AVERAGE(E35:E42)</f>
        <v>153.28560662500001</v>
      </c>
      <c r="F43" s="28"/>
      <c r="G43" s="24"/>
    </row>
    <row r="44" spans="1:7" x14ac:dyDescent="0.2">
      <c r="A44" s="25" t="s">
        <v>11</v>
      </c>
      <c r="B44" s="26"/>
      <c r="C44" s="26"/>
      <c r="D44" s="5"/>
      <c r="E44" s="4"/>
      <c r="F44" s="21"/>
      <c r="G44" s="14"/>
    </row>
    <row r="45" spans="1:7" x14ac:dyDescent="0.2">
      <c r="A45" s="15" t="s">
        <v>9</v>
      </c>
      <c r="B45" s="3"/>
      <c r="C45" s="3"/>
      <c r="D45" s="8" t="s">
        <v>14</v>
      </c>
      <c r="E45" s="9" t="s">
        <v>15</v>
      </c>
      <c r="F45" s="22" t="s">
        <v>13</v>
      </c>
      <c r="G45" s="9" t="s">
        <v>16</v>
      </c>
    </row>
    <row r="46" spans="1:7" x14ac:dyDescent="0.2">
      <c r="A46" s="1" t="s">
        <v>20</v>
      </c>
      <c r="B46" t="s">
        <v>3</v>
      </c>
      <c r="D46" s="1">
        <v>4060.3968249999998</v>
      </c>
      <c r="E46" s="18">
        <v>14.273114</v>
      </c>
      <c r="F46" s="19">
        <v>4060.6</v>
      </c>
      <c r="G46" s="11">
        <f>IF(F46&gt;D46+E46,F46-(D46+E46),IF(F46&lt;D46-E46,(D46-E46)-F46,0))</f>
        <v>0</v>
      </c>
    </row>
    <row r="47" spans="1:7" x14ac:dyDescent="0.2">
      <c r="A47" s="1"/>
      <c r="B47" t="s">
        <v>2</v>
      </c>
      <c r="D47" s="1">
        <v>3166.8412699999999</v>
      </c>
      <c r="E47" s="18">
        <v>14.345655000000001</v>
      </c>
      <c r="F47" s="19">
        <v>3151.7</v>
      </c>
      <c r="G47" s="11">
        <f t="shared" ref="G47:G56" si="1">IF(F47&gt;D47+E47,F47-(D47+E47),IF(F47&lt;D47-E47,(D47-E47)-F47,0))</f>
        <v>0.79561499999999796</v>
      </c>
    </row>
    <row r="48" spans="1:7" x14ac:dyDescent="0.2">
      <c r="A48" s="1"/>
      <c r="B48" t="s">
        <v>1</v>
      </c>
      <c r="D48" s="1">
        <v>1013.555556</v>
      </c>
      <c r="E48" s="18">
        <v>8.5249260000000007</v>
      </c>
      <c r="F48" s="19">
        <v>1013.7</v>
      </c>
      <c r="G48" s="11">
        <f t="shared" si="1"/>
        <v>0</v>
      </c>
    </row>
    <row r="49" spans="1:10" x14ac:dyDescent="0.2">
      <c r="A49" s="1"/>
      <c r="B49" t="s">
        <v>0</v>
      </c>
      <c r="D49" s="1">
        <v>289.79365100000001</v>
      </c>
      <c r="E49" s="18">
        <v>4.1700710000000001</v>
      </c>
      <c r="F49" s="19">
        <v>293.3</v>
      </c>
      <c r="G49" s="11">
        <f t="shared" si="1"/>
        <v>0</v>
      </c>
    </row>
    <row r="50" spans="1:10" x14ac:dyDescent="0.2">
      <c r="A50" s="1" t="s">
        <v>21</v>
      </c>
      <c r="B50" t="s">
        <v>3</v>
      </c>
      <c r="D50" s="1">
        <v>3736.2698409999998</v>
      </c>
      <c r="E50" s="18">
        <v>15.112171999999999</v>
      </c>
      <c r="F50" s="19">
        <v>3742.6</v>
      </c>
      <c r="G50" s="11">
        <f t="shared" si="1"/>
        <v>0</v>
      </c>
    </row>
    <row r="51" spans="1:10" x14ac:dyDescent="0.2">
      <c r="A51" s="1"/>
      <c r="B51" t="s">
        <v>2</v>
      </c>
      <c r="D51" s="1">
        <v>1625.1746029999999</v>
      </c>
      <c r="E51" s="18">
        <v>10.130330000000001</v>
      </c>
      <c r="F51" s="19">
        <v>1626.7</v>
      </c>
      <c r="G51" s="11">
        <f t="shared" si="1"/>
        <v>0</v>
      </c>
    </row>
    <row r="52" spans="1:10" x14ac:dyDescent="0.2">
      <c r="A52" s="1"/>
      <c r="B52" t="s">
        <v>1</v>
      </c>
      <c r="D52" s="1">
        <v>490.25396799999999</v>
      </c>
      <c r="E52" s="18">
        <v>5.261431</v>
      </c>
      <c r="F52" s="19">
        <v>487.2</v>
      </c>
      <c r="G52" s="11">
        <f t="shared" si="1"/>
        <v>0</v>
      </c>
    </row>
    <row r="53" spans="1:10" x14ac:dyDescent="0.2">
      <c r="A53" s="1"/>
      <c r="B53" t="s">
        <v>0</v>
      </c>
      <c r="D53" s="1">
        <v>74.714286000000001</v>
      </c>
      <c r="E53" s="18">
        <v>2.0154990000000002</v>
      </c>
      <c r="F53" s="19">
        <v>75.5</v>
      </c>
      <c r="G53" s="11">
        <f t="shared" si="1"/>
        <v>0</v>
      </c>
    </row>
    <row r="54" spans="1:10" x14ac:dyDescent="0.2">
      <c r="A54" s="1" t="s">
        <v>4</v>
      </c>
      <c r="B54" t="s">
        <v>3</v>
      </c>
      <c r="D54" s="1">
        <v>9.0015999999999999E-2</v>
      </c>
      <c r="E54" s="18">
        <v>4.8999999999999998E-5</v>
      </c>
      <c r="F54" s="19">
        <v>8.9888193862975932E-2</v>
      </c>
      <c r="G54" s="11">
        <f>IF(F54&gt;D54+E54,F54-(D54+E54),IF(F54&lt;D54-E54,(D54-E54)-F54,0))</f>
        <v>7.8806137024073353E-5</v>
      </c>
    </row>
    <row r="55" spans="1:10" x14ac:dyDescent="0.2">
      <c r="A55" s="1"/>
      <c r="B55" t="s">
        <v>2</v>
      </c>
      <c r="D55" s="1">
        <v>0.114798</v>
      </c>
      <c r="E55" s="18">
        <v>8.7000000000000001E-5</v>
      </c>
      <c r="F55" s="19">
        <v>0.11581051496018022</v>
      </c>
      <c r="G55" s="11">
        <f t="shared" si="1"/>
        <v>9.255149601802154E-4</v>
      </c>
    </row>
    <row r="56" spans="1:10" x14ac:dyDescent="0.2">
      <c r="A56" s="1"/>
      <c r="B56" t="s">
        <v>1</v>
      </c>
      <c r="D56" s="1">
        <v>0.36002899999999999</v>
      </c>
      <c r="E56" s="18">
        <v>3.2600000000000001E-4</v>
      </c>
      <c r="F56" s="19">
        <v>0.36006708099043105</v>
      </c>
      <c r="G56" s="11">
        <f t="shared" si="1"/>
        <v>0</v>
      </c>
    </row>
    <row r="57" spans="1:10" x14ac:dyDescent="0.2">
      <c r="A57" s="2"/>
      <c r="B57" s="3" t="s">
        <v>0</v>
      </c>
      <c r="C57" s="3"/>
      <c r="D57" s="2">
        <v>1.2583150000000001</v>
      </c>
      <c r="E57" s="20">
        <v>2.5439999999999998E-3</v>
      </c>
      <c r="F57" s="23">
        <v>1.2444595976815547</v>
      </c>
      <c r="G57" s="13">
        <f>IF(F57&gt;D57+E57,F57-(D57+E57),IF(F57&lt;D57-E57,(D57-E57)-F57,0))</f>
        <v>1.1311402318445296E-2</v>
      </c>
    </row>
    <row r="58" spans="1:10" x14ac:dyDescent="0.2">
      <c r="A58" s="25" t="s">
        <v>25</v>
      </c>
      <c r="B58" s="27"/>
      <c r="C58" s="27"/>
      <c r="D58" s="5"/>
      <c r="E58" s="4"/>
      <c r="F58" s="21"/>
      <c r="G58" s="4"/>
    </row>
    <row r="59" spans="1:10" s="10" customFormat="1" x14ac:dyDescent="0.2">
      <c r="A59" s="6" t="s">
        <v>9</v>
      </c>
      <c r="B59" s="7"/>
      <c r="C59" s="7"/>
      <c r="D59" s="8" t="s">
        <v>14</v>
      </c>
      <c r="E59" s="9" t="s">
        <v>15</v>
      </c>
      <c r="F59" s="22" t="s">
        <v>13</v>
      </c>
      <c r="G59" s="9" t="s">
        <v>16</v>
      </c>
      <c r="I59"/>
      <c r="J59"/>
    </row>
    <row r="60" spans="1:10" x14ac:dyDescent="0.2">
      <c r="A60" s="1" t="s">
        <v>26</v>
      </c>
      <c r="B60" t="s">
        <v>3</v>
      </c>
      <c r="C60" t="s">
        <v>6</v>
      </c>
      <c r="D60" s="1">
        <v>16.492063000000002</v>
      </c>
      <c r="E60" s="18">
        <v>1.103234</v>
      </c>
      <c r="F60" s="21">
        <v>10</v>
      </c>
      <c r="G60" s="11">
        <f>IF(F60&gt;D60+E60,F60-(D60+E60),IF(F60&lt;D60-E60,(D60-E60)-F60,0))</f>
        <v>5.3888290000000012</v>
      </c>
      <c r="H60" s="10"/>
    </row>
    <row r="61" spans="1:10" x14ac:dyDescent="0.2">
      <c r="A61" s="1"/>
      <c r="C61" t="s">
        <v>5</v>
      </c>
      <c r="D61" s="1">
        <v>6744.8095240000002</v>
      </c>
      <c r="E61" s="18">
        <v>24.184557999999999</v>
      </c>
      <c r="F61" s="19">
        <v>7605</v>
      </c>
      <c r="G61" s="11">
        <f t="shared" ref="G61:G67" si="2">IF(F61&gt;D61+E61,F61-(D61+E61),IF(F61&lt;D61-E61,(D61-E61)-F61,0))</f>
        <v>836.00591799999984</v>
      </c>
      <c r="H61" s="10"/>
    </row>
    <row r="62" spans="1:10" x14ac:dyDescent="0.2">
      <c r="A62" s="1"/>
      <c r="B62" t="s">
        <v>2</v>
      </c>
      <c r="C62" t="s">
        <v>6</v>
      </c>
      <c r="D62" s="1">
        <v>9.2222220000000004</v>
      </c>
      <c r="E62" s="18">
        <v>0.82473600000000002</v>
      </c>
      <c r="F62" s="19">
        <v>6</v>
      </c>
      <c r="G62" s="11">
        <f t="shared" si="2"/>
        <v>2.3974860000000007</v>
      </c>
      <c r="H62" s="10"/>
    </row>
    <row r="63" spans="1:10" x14ac:dyDescent="0.2">
      <c r="A63" s="1"/>
      <c r="C63" t="s">
        <v>5</v>
      </c>
      <c r="D63" s="1">
        <v>4698.9206350000004</v>
      </c>
      <c r="E63" s="18">
        <v>24.998566</v>
      </c>
      <c r="F63" s="19">
        <v>6052</v>
      </c>
      <c r="G63" s="11">
        <f t="shared" si="2"/>
        <v>1328.0807989999994</v>
      </c>
      <c r="H63" s="10"/>
    </row>
    <row r="64" spans="1:10" x14ac:dyDescent="0.2">
      <c r="A64" s="1"/>
      <c r="B64" t="s">
        <v>1</v>
      </c>
      <c r="C64" t="s">
        <v>6</v>
      </c>
      <c r="D64" s="1">
        <v>5.1111110000000002</v>
      </c>
      <c r="E64" s="18">
        <v>0.63826799999999995</v>
      </c>
      <c r="F64" s="19">
        <v>4.3</v>
      </c>
      <c r="G64" s="11">
        <f t="shared" si="2"/>
        <v>0.1728430000000003</v>
      </c>
      <c r="H64" s="10"/>
    </row>
    <row r="65" spans="1:8" x14ac:dyDescent="0.2">
      <c r="A65" s="1"/>
      <c r="C65" t="s">
        <v>5</v>
      </c>
      <c r="D65" s="1">
        <v>2056.619048</v>
      </c>
      <c r="E65" s="18">
        <v>17.311567</v>
      </c>
      <c r="F65" s="19">
        <v>2279.5</v>
      </c>
      <c r="G65" s="11">
        <f t="shared" si="2"/>
        <v>205.56938499999978</v>
      </c>
      <c r="H65" s="10"/>
    </row>
    <row r="66" spans="1:8" x14ac:dyDescent="0.2">
      <c r="A66" s="1"/>
      <c r="B66" t="s">
        <v>0</v>
      </c>
      <c r="C66" t="s">
        <v>6</v>
      </c>
      <c r="D66" s="1">
        <v>1.9523809999999999</v>
      </c>
      <c r="E66" s="18">
        <v>0.41067100000000001</v>
      </c>
      <c r="F66" s="19">
        <v>0.9</v>
      </c>
      <c r="G66" s="11">
        <f t="shared" si="2"/>
        <v>0.64170999999999989</v>
      </c>
      <c r="H66" s="10"/>
    </row>
    <row r="67" spans="1:8" x14ac:dyDescent="0.2">
      <c r="A67" s="1"/>
      <c r="C67" t="s">
        <v>5</v>
      </c>
      <c r="D67" s="1">
        <v>908.38095199999998</v>
      </c>
      <c r="E67" s="18">
        <v>17.014914000000001</v>
      </c>
      <c r="F67" s="19">
        <v>835</v>
      </c>
      <c r="G67" s="11">
        <f t="shared" si="2"/>
        <v>56.366038000000003</v>
      </c>
      <c r="H67" s="10"/>
    </row>
    <row r="68" spans="1:8" x14ac:dyDescent="0.2">
      <c r="A68" s="1" t="s">
        <v>27</v>
      </c>
      <c r="B68" t="s">
        <v>3</v>
      </c>
      <c r="C68" t="s">
        <v>6</v>
      </c>
      <c r="D68" s="1">
        <v>0.12582781000000001</v>
      </c>
      <c r="E68" s="18"/>
      <c r="F68" s="28">
        <v>0.13</v>
      </c>
      <c r="G68" s="11">
        <f>ABS(AVERAGE(D$68:D$69)-F$68)</f>
        <v>2.0401649999999827E-3</v>
      </c>
      <c r="H68" s="10"/>
    </row>
    <row r="69" spans="1:8" x14ac:dyDescent="0.2">
      <c r="A69" s="1"/>
      <c r="C69" t="s">
        <v>5</v>
      </c>
      <c r="D69" s="1">
        <v>0.13009186</v>
      </c>
      <c r="E69" s="18"/>
      <c r="F69" s="28"/>
      <c r="G69" s="11">
        <f t="shared" ref="G69" si="3">ABS(AVERAGE(D$68:D$69)-F$68)</f>
        <v>2.0401649999999827E-3</v>
      </c>
      <c r="H69" s="10"/>
    </row>
    <row r="70" spans="1:8" x14ac:dyDescent="0.2">
      <c r="A70" s="1"/>
      <c r="B70" t="s">
        <v>2</v>
      </c>
      <c r="C70" t="s">
        <v>6</v>
      </c>
      <c r="D70" s="1">
        <v>0.15625</v>
      </c>
      <c r="E70" s="18"/>
      <c r="F70" s="28">
        <v>0.13</v>
      </c>
      <c r="G70" s="11">
        <f>ABS(AVERAGE(D$70:D$71)-F$70)</f>
        <v>1.3410654999999994E-2</v>
      </c>
    </row>
    <row r="71" spans="1:8" x14ac:dyDescent="0.2">
      <c r="A71" s="1"/>
      <c r="C71" t="s">
        <v>5</v>
      </c>
      <c r="D71" s="1">
        <v>0.13057131</v>
      </c>
      <c r="E71" s="18"/>
      <c r="F71" s="28"/>
      <c r="G71" s="11">
        <f>ABS(AVERAGE(D$70:D$71)-F$70)</f>
        <v>1.3410654999999994E-2</v>
      </c>
    </row>
    <row r="72" spans="1:8" x14ac:dyDescent="0.2">
      <c r="A72" s="1"/>
      <c r="B72" t="s">
        <v>1</v>
      </c>
      <c r="C72" t="s">
        <v>6</v>
      </c>
      <c r="D72" s="1">
        <v>0.14782609000000002</v>
      </c>
      <c r="E72" s="18"/>
      <c r="F72" s="28">
        <v>0.13</v>
      </c>
      <c r="G72" s="11">
        <f>ABS(AVERAGE(D$72:D$73)-F$72)</f>
        <v>8.7886400000000142E-3</v>
      </c>
    </row>
    <row r="73" spans="1:8" x14ac:dyDescent="0.2">
      <c r="A73" s="1"/>
      <c r="C73" t="s">
        <v>5</v>
      </c>
      <c r="D73" s="1">
        <v>0.12975118999999999</v>
      </c>
      <c r="E73" s="18"/>
      <c r="F73" s="28"/>
      <c r="G73" s="11">
        <f>ABS(AVERAGE(D$72:D$73)-F$72)</f>
        <v>8.7886400000000142E-3</v>
      </c>
    </row>
    <row r="74" spans="1:8" x14ac:dyDescent="0.2">
      <c r="A74" s="1"/>
      <c r="B74" t="s">
        <v>0</v>
      </c>
      <c r="C74" t="s">
        <v>6</v>
      </c>
      <c r="D74" s="1">
        <v>0.10810810999999999</v>
      </c>
      <c r="E74" s="18"/>
      <c r="F74" s="28">
        <v>0.13</v>
      </c>
      <c r="G74" s="11">
        <f>ABS(AVERAGE(D$74:D$75)-F$74)</f>
        <v>1.1089679999999991E-2</v>
      </c>
    </row>
    <row r="75" spans="1:8" x14ac:dyDescent="0.2">
      <c r="A75" s="1"/>
      <c r="C75" t="s">
        <v>5</v>
      </c>
      <c r="D75" s="1">
        <v>0.12971253000000002</v>
      </c>
      <c r="E75" s="18"/>
      <c r="F75" s="29"/>
      <c r="G75" s="11">
        <f>ABS(AVERAGE(D$74:D$75)-F$74)</f>
        <v>1.1089679999999991E-2</v>
      </c>
    </row>
    <row r="76" spans="1:8" x14ac:dyDescent="0.2">
      <c r="A76" s="25" t="s">
        <v>12</v>
      </c>
      <c r="B76" s="26"/>
      <c r="C76" s="26"/>
      <c r="D76" s="5"/>
      <c r="E76" s="4"/>
      <c r="F76" s="21"/>
      <c r="G76" s="14"/>
    </row>
    <row r="77" spans="1:8" x14ac:dyDescent="0.2">
      <c r="A77" s="15" t="s">
        <v>9</v>
      </c>
      <c r="B77" s="3"/>
      <c r="C77" s="3"/>
      <c r="D77" s="8" t="s">
        <v>14</v>
      </c>
      <c r="E77" s="9" t="s">
        <v>15</v>
      </c>
      <c r="F77" s="22" t="s">
        <v>13</v>
      </c>
      <c r="G77" s="9" t="s">
        <v>16</v>
      </c>
    </row>
    <row r="78" spans="1:8" x14ac:dyDescent="0.2">
      <c r="A78" s="1" t="s">
        <v>22</v>
      </c>
      <c r="B78" t="s">
        <v>3</v>
      </c>
      <c r="D78" s="1">
        <v>4197.6031750000002</v>
      </c>
      <c r="E78" s="18">
        <v>15.407437</v>
      </c>
      <c r="F78" s="19">
        <v>4195.3999999999996</v>
      </c>
      <c r="G78" s="11">
        <f>IF(F78&gt;D78+E78,F78-(D78+E78),IF(F78&lt;D78-E78,(D78-E78)-F78,0))</f>
        <v>0</v>
      </c>
    </row>
    <row r="79" spans="1:8" x14ac:dyDescent="0.2">
      <c r="A79" s="1"/>
      <c r="B79" t="s">
        <v>2</v>
      </c>
      <c r="D79" s="1">
        <v>2876.6507940000001</v>
      </c>
      <c r="E79" s="18">
        <v>12.666062999999999</v>
      </c>
      <c r="F79" s="19">
        <v>2886.5</v>
      </c>
      <c r="G79" s="11">
        <f t="shared" ref="G79:G89" si="4">IF(F79&gt;D79+E79,F79-(D79+E79),IF(F79&lt;D79-E79,(D79-E79)-F79,0))</f>
        <v>0</v>
      </c>
    </row>
    <row r="80" spans="1:8" x14ac:dyDescent="0.2">
      <c r="A80" s="1"/>
      <c r="B80" t="s">
        <v>1</v>
      </c>
      <c r="D80" s="1">
        <v>1290.619048</v>
      </c>
      <c r="E80" s="18">
        <v>8.3139489999999991</v>
      </c>
      <c r="F80" s="19">
        <v>1287.3</v>
      </c>
      <c r="G80" s="11">
        <f t="shared" si="4"/>
        <v>0</v>
      </c>
    </row>
    <row r="81" spans="1:7" x14ac:dyDescent="0.2">
      <c r="A81" s="1"/>
      <c r="B81" t="s">
        <v>0</v>
      </c>
      <c r="D81" s="1">
        <v>345.69841300000002</v>
      </c>
      <c r="E81" s="18">
        <v>5.0334070000000004</v>
      </c>
      <c r="F81" s="19">
        <v>344.2</v>
      </c>
      <c r="G81" s="11">
        <f t="shared" si="4"/>
        <v>0</v>
      </c>
    </row>
    <row r="82" spans="1:7" x14ac:dyDescent="0.2">
      <c r="A82" s="1" t="s">
        <v>23</v>
      </c>
      <c r="B82" t="s">
        <v>3</v>
      </c>
      <c r="D82" s="1">
        <v>1461.936508</v>
      </c>
      <c r="E82" s="18">
        <v>8.7563999999999993</v>
      </c>
      <c r="F82" s="19">
        <v>1459.7</v>
      </c>
      <c r="G82" s="11">
        <f t="shared" si="4"/>
        <v>0</v>
      </c>
    </row>
    <row r="83" spans="1:7" x14ac:dyDescent="0.2">
      <c r="A83" s="1"/>
      <c r="B83" t="s">
        <v>2</v>
      </c>
      <c r="D83" s="1">
        <v>863.85714299999995</v>
      </c>
      <c r="E83" s="18">
        <v>6.4948139999999999</v>
      </c>
      <c r="F83" s="19">
        <v>863.3</v>
      </c>
      <c r="G83" s="11">
        <f t="shared" si="4"/>
        <v>0</v>
      </c>
    </row>
    <row r="84" spans="1:7" x14ac:dyDescent="0.2">
      <c r="A84" s="1"/>
      <c r="B84" t="s">
        <v>1</v>
      </c>
      <c r="D84" s="1">
        <v>446.74603200000001</v>
      </c>
      <c r="E84" s="18">
        <v>5.2210279999999996</v>
      </c>
      <c r="F84" s="19">
        <v>447.8</v>
      </c>
      <c r="G84" s="11">
        <f t="shared" si="4"/>
        <v>0</v>
      </c>
    </row>
    <row r="85" spans="1:7" x14ac:dyDescent="0.2">
      <c r="A85" s="1"/>
      <c r="B85" t="s">
        <v>0</v>
      </c>
      <c r="D85" s="1">
        <v>85.904762000000005</v>
      </c>
      <c r="E85" s="18">
        <v>2.404471</v>
      </c>
      <c r="F85" s="19">
        <v>86.6</v>
      </c>
      <c r="G85" s="11">
        <f t="shared" si="4"/>
        <v>0</v>
      </c>
    </row>
    <row r="86" spans="1:7" x14ac:dyDescent="0.2">
      <c r="A86" s="1" t="s">
        <v>24</v>
      </c>
      <c r="B86" t="s">
        <v>3</v>
      </c>
      <c r="D86" s="1">
        <v>3057.2380950000002</v>
      </c>
      <c r="E86" s="18">
        <v>14.339700000000001</v>
      </c>
      <c r="F86" s="19">
        <v>4122.1000000000004</v>
      </c>
      <c r="G86" s="11">
        <f t="shared" si="4"/>
        <v>1050.5222050000002</v>
      </c>
    </row>
    <row r="87" spans="1:7" x14ac:dyDescent="0.2">
      <c r="A87" s="1"/>
      <c r="B87" t="s">
        <v>2</v>
      </c>
      <c r="D87" s="1">
        <v>2099.380952</v>
      </c>
      <c r="E87" s="18">
        <v>10.608412</v>
      </c>
      <c r="F87" s="19">
        <v>2441.3000000000002</v>
      </c>
      <c r="G87" s="11">
        <f t="shared" si="4"/>
        <v>331.31063600000016</v>
      </c>
    </row>
    <row r="88" spans="1:7" x14ac:dyDescent="0.2">
      <c r="A88" s="1"/>
      <c r="B88" t="s">
        <v>1</v>
      </c>
      <c r="D88" s="1">
        <v>941.90476200000001</v>
      </c>
      <c r="E88" s="18">
        <v>8.3995540000000002</v>
      </c>
      <c r="F88" s="19">
        <v>1271.5</v>
      </c>
      <c r="G88" s="11">
        <f t="shared" si="4"/>
        <v>321.19568400000003</v>
      </c>
    </row>
    <row r="89" spans="1:7" x14ac:dyDescent="0.2">
      <c r="A89" s="2"/>
      <c r="B89" s="3" t="s">
        <v>0</v>
      </c>
      <c r="C89" s="3"/>
      <c r="D89" s="2">
        <v>239.079365</v>
      </c>
      <c r="E89" s="20">
        <v>4.106077</v>
      </c>
      <c r="F89" s="23">
        <v>241.9</v>
      </c>
      <c r="G89" s="13">
        <f t="shared" si="4"/>
        <v>0</v>
      </c>
    </row>
    <row r="91" spans="1:7" x14ac:dyDescent="0.2">
      <c r="E91" s="16"/>
    </row>
  </sheetData>
  <mergeCells count="12">
    <mergeCell ref="G35:G43"/>
    <mergeCell ref="A44:C44"/>
    <mergeCell ref="A76:C76"/>
    <mergeCell ref="A1:C1"/>
    <mergeCell ref="F35:F37"/>
    <mergeCell ref="F38:F40"/>
    <mergeCell ref="F41:F43"/>
    <mergeCell ref="A58:C58"/>
    <mergeCell ref="F68:F69"/>
    <mergeCell ref="F70:F71"/>
    <mergeCell ref="F72:F73"/>
    <mergeCell ref="F74:F75"/>
  </mergeCells>
  <conditionalFormatting sqref="G3:G44 G46:G57 G60:G76 G78:G104857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4144-995C-413A-BEAF-9F8542301A7D}">
  <dimension ref="A1:M8"/>
  <sheetViews>
    <sheetView workbookViewId="0">
      <selection activeCell="M1" sqref="M1:M8"/>
    </sheetView>
  </sheetViews>
  <sheetFormatPr defaultRowHeight="12.75" x14ac:dyDescent="0.2"/>
  <sheetData>
    <row r="1" spans="1:13" x14ac:dyDescent="0.2">
      <c r="A1" s="1">
        <v>7</v>
      </c>
      <c r="B1">
        <v>7</v>
      </c>
      <c r="C1">
        <v>4</v>
      </c>
      <c r="D1">
        <v>11</v>
      </c>
      <c r="E1">
        <v>8</v>
      </c>
      <c r="F1">
        <v>8</v>
      </c>
      <c r="G1">
        <v>17</v>
      </c>
      <c r="H1">
        <v>8</v>
      </c>
      <c r="I1">
        <v>18</v>
      </c>
      <c r="J1">
        <v>12</v>
      </c>
      <c r="L1">
        <f>SUM(A1:J1)</f>
        <v>100</v>
      </c>
      <c r="M1">
        <f>L1/10</f>
        <v>10</v>
      </c>
    </row>
    <row r="2" spans="1:13" x14ac:dyDescent="0.2">
      <c r="A2" s="1">
        <v>9814</v>
      </c>
      <c r="B2">
        <v>8761</v>
      </c>
      <c r="C2">
        <v>8280</v>
      </c>
      <c r="D2">
        <v>7896</v>
      </c>
      <c r="E2">
        <v>7427</v>
      </c>
      <c r="F2">
        <v>6944</v>
      </c>
      <c r="G2">
        <v>6876</v>
      </c>
      <c r="H2">
        <v>6588</v>
      </c>
      <c r="I2">
        <v>6785</v>
      </c>
      <c r="J2">
        <v>6679</v>
      </c>
      <c r="L2">
        <f t="shared" ref="L2:L8" si="0">SUM(A2:J2)</f>
        <v>76050</v>
      </c>
      <c r="M2">
        <f t="shared" ref="M2:M9" si="1">L2/10</f>
        <v>7605</v>
      </c>
    </row>
    <row r="3" spans="1:13" x14ac:dyDescent="0.2">
      <c r="A3" s="1">
        <v>5</v>
      </c>
      <c r="B3">
        <v>2</v>
      </c>
      <c r="C3">
        <v>4</v>
      </c>
      <c r="D3">
        <v>2</v>
      </c>
      <c r="E3">
        <v>4</v>
      </c>
      <c r="F3">
        <v>9</v>
      </c>
      <c r="G3">
        <v>4</v>
      </c>
      <c r="H3">
        <v>8</v>
      </c>
      <c r="I3">
        <v>8</v>
      </c>
      <c r="J3">
        <v>14</v>
      </c>
      <c r="L3">
        <f t="shared" si="0"/>
        <v>60</v>
      </c>
      <c r="M3">
        <f t="shared" si="1"/>
        <v>6</v>
      </c>
    </row>
    <row r="4" spans="1:13" x14ac:dyDescent="0.2">
      <c r="A4" s="1">
        <v>7614</v>
      </c>
      <c r="B4">
        <v>6801</v>
      </c>
      <c r="C4">
        <v>6506</v>
      </c>
      <c r="D4">
        <v>6367</v>
      </c>
      <c r="E4">
        <v>5863</v>
      </c>
      <c r="F4">
        <v>5699</v>
      </c>
      <c r="G4">
        <v>5526</v>
      </c>
      <c r="H4">
        <v>5439</v>
      </c>
      <c r="I4">
        <v>5422</v>
      </c>
      <c r="J4">
        <v>5283</v>
      </c>
      <c r="L4">
        <f t="shared" si="0"/>
        <v>60520</v>
      </c>
      <c r="M4">
        <f t="shared" si="1"/>
        <v>6052</v>
      </c>
    </row>
    <row r="5" spans="1:13" x14ac:dyDescent="0.2">
      <c r="A5" s="1">
        <v>2</v>
      </c>
      <c r="B5">
        <v>4</v>
      </c>
      <c r="C5">
        <v>2</v>
      </c>
      <c r="D5">
        <v>5</v>
      </c>
      <c r="E5">
        <v>4</v>
      </c>
      <c r="F5">
        <v>6</v>
      </c>
      <c r="G5">
        <v>5</v>
      </c>
      <c r="H5">
        <v>1</v>
      </c>
      <c r="I5">
        <v>4</v>
      </c>
      <c r="J5">
        <v>10</v>
      </c>
      <c r="L5">
        <f t="shared" si="0"/>
        <v>43</v>
      </c>
      <c r="M5">
        <f t="shared" si="1"/>
        <v>4.3</v>
      </c>
    </row>
    <row r="6" spans="1:13" x14ac:dyDescent="0.2">
      <c r="A6" s="1">
        <v>2963</v>
      </c>
      <c r="B6">
        <v>2827</v>
      </c>
      <c r="C6">
        <v>2470</v>
      </c>
      <c r="D6">
        <v>2377</v>
      </c>
      <c r="E6">
        <v>2178</v>
      </c>
      <c r="F6">
        <v>2074</v>
      </c>
      <c r="G6">
        <v>1977</v>
      </c>
      <c r="H6">
        <v>1943</v>
      </c>
      <c r="I6">
        <v>1945</v>
      </c>
      <c r="J6">
        <v>2041</v>
      </c>
      <c r="L6">
        <f t="shared" si="0"/>
        <v>22795</v>
      </c>
      <c r="M6">
        <f t="shared" si="1"/>
        <v>2279.5</v>
      </c>
    </row>
    <row r="7" spans="1:13" x14ac:dyDescent="0.2">
      <c r="A7" s="1">
        <v>3</v>
      </c>
      <c r="B7">
        <v>0</v>
      </c>
      <c r="C7">
        <v>1</v>
      </c>
      <c r="D7">
        <v>0</v>
      </c>
      <c r="E7">
        <v>0</v>
      </c>
      <c r="F7">
        <v>1</v>
      </c>
      <c r="G7">
        <v>2</v>
      </c>
      <c r="H7">
        <v>0</v>
      </c>
      <c r="I7">
        <v>2</v>
      </c>
      <c r="J7">
        <v>0</v>
      </c>
      <c r="L7">
        <f t="shared" si="0"/>
        <v>9</v>
      </c>
      <c r="M7">
        <f t="shared" si="1"/>
        <v>0.9</v>
      </c>
    </row>
    <row r="8" spans="1:13" x14ac:dyDescent="0.2">
      <c r="A8" s="1">
        <v>1100</v>
      </c>
      <c r="B8">
        <v>952</v>
      </c>
      <c r="C8">
        <v>896</v>
      </c>
      <c r="D8">
        <v>797</v>
      </c>
      <c r="E8">
        <v>883</v>
      </c>
      <c r="F8">
        <v>728</v>
      </c>
      <c r="G8">
        <v>744</v>
      </c>
      <c r="H8">
        <v>773</v>
      </c>
      <c r="I8">
        <v>746</v>
      </c>
      <c r="J8">
        <v>731</v>
      </c>
      <c r="L8">
        <f t="shared" si="0"/>
        <v>8350</v>
      </c>
      <c r="M8">
        <f t="shared" si="1"/>
        <v>835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ABO Compatible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2023-08-24T09:43:50Z</dcterms:modified>
</cp:coreProperties>
</file>