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139" documentId="11_B2CD3B23B734BEB69962A3A2F81BCE609405F408" xr6:coauthVersionLast="47" xr6:coauthVersionMax="47" xr10:uidLastSave="{C892A061-DC3A-40AC-BC56-81C91297D769}"/>
  <bookViews>
    <workbookView xWindow="-120" yWindow="-120" windowWidth="20730" windowHeight="11160" tabRatio="500" activeTab="2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Note" sheetId="7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C5" i="4"/>
  <c r="C6" i="4"/>
  <c r="C7" i="4"/>
  <c r="C8" i="4"/>
  <c r="C9" i="4"/>
  <c r="C10" i="4"/>
  <c r="C11" i="4"/>
  <c r="C12" i="4"/>
  <c r="C13" i="4"/>
  <c r="C14" i="4"/>
  <c r="C15" i="4"/>
  <c r="C4" i="4"/>
  <c r="H31" i="4"/>
  <c r="F31" i="4"/>
  <c r="F30" i="4"/>
  <c r="F29" i="4"/>
  <c r="F28" i="4"/>
  <c r="H27" i="4"/>
  <c r="F27" i="4"/>
  <c r="F26" i="4"/>
  <c r="F25" i="4"/>
  <c r="F24" i="4"/>
  <c r="H23" i="4"/>
  <c r="F23" i="4"/>
  <c r="F22" i="4"/>
  <c r="F21" i="4"/>
  <c r="H20" i="4"/>
  <c r="F20" i="4"/>
  <c r="I10" i="4"/>
  <c r="C69" i="3"/>
  <c r="D69" i="3" s="1"/>
  <c r="C31" i="4" s="1"/>
  <c r="C68" i="3"/>
  <c r="D68" i="3" s="1"/>
  <c r="C30" i="4" s="1"/>
  <c r="C67" i="3"/>
  <c r="C66" i="3"/>
  <c r="D66" i="3" s="1"/>
  <c r="C65" i="3"/>
  <c r="C64" i="3"/>
  <c r="C63" i="3"/>
  <c r="C62" i="3"/>
  <c r="D62" i="3" s="1"/>
  <c r="C61" i="3"/>
  <c r="C60" i="3"/>
  <c r="C59" i="3"/>
  <c r="C58" i="3"/>
  <c r="D58" i="3" s="1"/>
  <c r="C57" i="3"/>
  <c r="C56" i="3"/>
  <c r="C55" i="3"/>
  <c r="C54" i="3"/>
  <c r="D54" i="3" s="1"/>
  <c r="C53" i="3"/>
  <c r="D53" i="3" s="1"/>
  <c r="C52" i="3"/>
  <c r="C51" i="3"/>
  <c r="F51" i="3" s="1"/>
  <c r="C50" i="3"/>
  <c r="G50" i="3" s="1"/>
  <c r="C22" i="3"/>
  <c r="C21" i="3"/>
  <c r="D21" i="3" s="1"/>
  <c r="C43" i="3"/>
  <c r="D43" i="3" s="1"/>
  <c r="C20" i="3"/>
  <c r="C19" i="3"/>
  <c r="D19" i="3" s="1"/>
  <c r="C18" i="3"/>
  <c r="C17" i="3"/>
  <c r="D17" i="3" s="1"/>
  <c r="C16" i="3"/>
  <c r="C15" i="3"/>
  <c r="D15" i="3" s="1"/>
  <c r="C37" i="3"/>
  <c r="D37" i="3" s="1"/>
  <c r="C14" i="3"/>
  <c r="C13" i="3"/>
  <c r="C12" i="3"/>
  <c r="C11" i="3"/>
  <c r="C10" i="3"/>
  <c r="C9" i="3"/>
  <c r="C8" i="3"/>
  <c r="C7" i="3"/>
  <c r="C29" i="3"/>
  <c r="D29" i="3" s="1"/>
  <c r="C6" i="3"/>
  <c r="C5" i="3"/>
  <c r="D5" i="3" s="1"/>
  <c r="C4" i="3"/>
  <c r="C3" i="3"/>
  <c r="E3" i="3" s="1"/>
  <c r="E27" i="2"/>
  <c r="F27" i="2" s="1"/>
  <c r="D27" i="2"/>
  <c r="I15" i="4" s="1"/>
  <c r="C27" i="2"/>
  <c r="E26" i="2"/>
  <c r="F26" i="2" s="1"/>
  <c r="D26" i="2"/>
  <c r="I14" i="4" s="1"/>
  <c r="C26" i="2"/>
  <c r="E25" i="2"/>
  <c r="F25" i="2" s="1"/>
  <c r="D25" i="2"/>
  <c r="I13" i="4" s="1"/>
  <c r="C25" i="2"/>
  <c r="E24" i="2"/>
  <c r="F24" i="2" s="1"/>
  <c r="D24" i="2"/>
  <c r="I12" i="4" s="1"/>
  <c r="C24" i="2"/>
  <c r="E23" i="2"/>
  <c r="F23" i="2" s="1"/>
  <c r="D23" i="2"/>
  <c r="I11" i="4" s="1"/>
  <c r="C23" i="2"/>
  <c r="E22" i="2"/>
  <c r="F22" i="2" s="1"/>
  <c r="D22" i="2"/>
  <c r="C22" i="2"/>
  <c r="E21" i="2"/>
  <c r="F21" i="2" s="1"/>
  <c r="D21" i="2"/>
  <c r="C21" i="2"/>
  <c r="E20" i="2"/>
  <c r="F20" i="2" s="1"/>
  <c r="D20" i="2"/>
  <c r="I8" i="4" s="1"/>
  <c r="C20" i="2"/>
  <c r="E19" i="2"/>
  <c r="F19" i="2" s="1"/>
  <c r="D19" i="2"/>
  <c r="C19" i="2"/>
  <c r="E18" i="2"/>
  <c r="F18" i="2" s="1"/>
  <c r="D18" i="2"/>
  <c r="C18" i="2"/>
  <c r="E17" i="2"/>
  <c r="F17" i="2" s="1"/>
  <c r="D17" i="2"/>
  <c r="C17" i="2"/>
  <c r="E16" i="2"/>
  <c r="F16" i="2" s="1"/>
  <c r="D16" i="2"/>
  <c r="C16" i="2"/>
  <c r="E13" i="2"/>
  <c r="F13" i="2" s="1"/>
  <c r="D13" i="2"/>
  <c r="C13" i="2"/>
  <c r="E12" i="2"/>
  <c r="F12" i="2" s="1"/>
  <c r="D12" i="2"/>
  <c r="C12" i="2"/>
  <c r="E11" i="2"/>
  <c r="F11" i="2" s="1"/>
  <c r="D11" i="2"/>
  <c r="C11" i="2"/>
  <c r="E10" i="2"/>
  <c r="F10" i="2" s="1"/>
  <c r="D10" i="2"/>
  <c r="C10" i="2"/>
  <c r="E9" i="2"/>
  <c r="F9" i="2" s="1"/>
  <c r="D9" i="2"/>
  <c r="C9" i="2"/>
  <c r="E8" i="2"/>
  <c r="F8" i="2" s="1"/>
  <c r="D8" i="2"/>
  <c r="C8" i="2"/>
  <c r="E7" i="2"/>
  <c r="F7" i="2" s="1"/>
  <c r="D7" i="2"/>
  <c r="C7" i="2"/>
  <c r="E6" i="2"/>
  <c r="F6" i="2" s="1"/>
  <c r="D6" i="2"/>
  <c r="C6" i="2"/>
  <c r="E5" i="2"/>
  <c r="F5" i="2" s="1"/>
  <c r="D5" i="2"/>
  <c r="C5" i="2"/>
  <c r="E4" i="2"/>
  <c r="F4" i="2" s="1"/>
  <c r="D4" i="2"/>
  <c r="C4" i="2"/>
  <c r="E3" i="2"/>
  <c r="F3" i="2" s="1"/>
  <c r="D3" i="2"/>
  <c r="C3" i="2"/>
  <c r="E2" i="2"/>
  <c r="F2" i="2" s="1"/>
  <c r="D2" i="2"/>
  <c r="C2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Z68" i="1"/>
  <c r="Y68" i="1"/>
  <c r="X68" i="1"/>
  <c r="W68" i="1"/>
  <c r="V68" i="1"/>
  <c r="U68" i="1"/>
  <c r="T68" i="1"/>
  <c r="S68" i="1"/>
  <c r="R68" i="1"/>
  <c r="Q68" i="1"/>
  <c r="C45" i="3" s="1"/>
  <c r="D45" i="3" s="1"/>
  <c r="AA67" i="1"/>
  <c r="Z67" i="1"/>
  <c r="Y67" i="1"/>
  <c r="X67" i="1"/>
  <c r="W67" i="1"/>
  <c r="V67" i="1"/>
  <c r="U67" i="1"/>
  <c r="T67" i="1"/>
  <c r="S67" i="1"/>
  <c r="R67" i="1"/>
  <c r="Q67" i="1"/>
  <c r="AA66" i="1"/>
  <c r="Z66" i="1"/>
  <c r="Y66" i="1"/>
  <c r="X66" i="1"/>
  <c r="W66" i="1"/>
  <c r="V66" i="1"/>
  <c r="U66" i="1"/>
  <c r="T66" i="1"/>
  <c r="S66" i="1"/>
  <c r="R66" i="1"/>
  <c r="Q66" i="1"/>
  <c r="AA65" i="1"/>
  <c r="Z65" i="1"/>
  <c r="Y65" i="1"/>
  <c r="X65" i="1"/>
  <c r="W65" i="1"/>
  <c r="V65" i="1"/>
  <c r="U65" i="1"/>
  <c r="T65" i="1"/>
  <c r="S65" i="1"/>
  <c r="R65" i="1"/>
  <c r="Q65" i="1"/>
  <c r="C42" i="3" s="1"/>
  <c r="D42" i="3" s="1"/>
  <c r="AA64" i="1"/>
  <c r="Z64" i="1"/>
  <c r="Y64" i="1"/>
  <c r="X64" i="1"/>
  <c r="W64" i="1"/>
  <c r="V64" i="1"/>
  <c r="U64" i="1"/>
  <c r="T64" i="1"/>
  <c r="S64" i="1"/>
  <c r="R64" i="1"/>
  <c r="Q64" i="1"/>
  <c r="C41" i="3" s="1"/>
  <c r="D41" i="3" s="1"/>
  <c r="AA63" i="1"/>
  <c r="Z63" i="1"/>
  <c r="Y63" i="1"/>
  <c r="X63" i="1"/>
  <c r="W63" i="1"/>
  <c r="V63" i="1"/>
  <c r="U63" i="1"/>
  <c r="T63" i="1"/>
  <c r="S63" i="1"/>
  <c r="R63" i="1"/>
  <c r="Q63" i="1"/>
  <c r="AA62" i="1"/>
  <c r="Z62" i="1"/>
  <c r="Y62" i="1"/>
  <c r="X62" i="1"/>
  <c r="W62" i="1"/>
  <c r="V62" i="1"/>
  <c r="U62" i="1"/>
  <c r="T62" i="1"/>
  <c r="S62" i="1"/>
  <c r="R62" i="1"/>
  <c r="C39" i="3" s="1"/>
  <c r="D39" i="3" s="1"/>
  <c r="Q62" i="1"/>
  <c r="AA61" i="1"/>
  <c r="Z61" i="1"/>
  <c r="Y61" i="1"/>
  <c r="X61" i="1"/>
  <c r="W61" i="1"/>
  <c r="V61" i="1"/>
  <c r="U61" i="1"/>
  <c r="T61" i="1"/>
  <c r="S61" i="1"/>
  <c r="R61" i="1"/>
  <c r="Q61" i="1"/>
  <c r="C38" i="3" s="1"/>
  <c r="D38" i="3" s="1"/>
  <c r="AA60" i="1"/>
  <c r="Z60" i="1"/>
  <c r="Y60" i="1"/>
  <c r="X60" i="1"/>
  <c r="W60" i="1"/>
  <c r="V60" i="1"/>
  <c r="U60" i="1"/>
  <c r="T60" i="1"/>
  <c r="S60" i="1"/>
  <c r="R60" i="1"/>
  <c r="Q60" i="1"/>
  <c r="AA59" i="1"/>
  <c r="Z59" i="1"/>
  <c r="Y59" i="1"/>
  <c r="X59" i="1"/>
  <c r="W59" i="1"/>
  <c r="V59" i="1"/>
  <c r="U59" i="1"/>
  <c r="T59" i="1"/>
  <c r="S59" i="1"/>
  <c r="R59" i="1"/>
  <c r="Q59" i="1"/>
  <c r="AA58" i="1"/>
  <c r="Z58" i="1"/>
  <c r="Y58" i="1"/>
  <c r="X58" i="1"/>
  <c r="W58" i="1"/>
  <c r="V58" i="1"/>
  <c r="U58" i="1"/>
  <c r="T58" i="1"/>
  <c r="S58" i="1"/>
  <c r="R58" i="1"/>
  <c r="C35" i="3" s="1"/>
  <c r="D35" i="3" s="1"/>
  <c r="Q58" i="1"/>
  <c r="AA57" i="1"/>
  <c r="Z57" i="1"/>
  <c r="Y57" i="1"/>
  <c r="X57" i="1"/>
  <c r="W57" i="1"/>
  <c r="V57" i="1"/>
  <c r="U57" i="1"/>
  <c r="T57" i="1"/>
  <c r="S57" i="1"/>
  <c r="R57" i="1"/>
  <c r="Q57" i="1"/>
  <c r="C34" i="3" s="1"/>
  <c r="D34" i="3" s="1"/>
  <c r="AA56" i="1"/>
  <c r="Z56" i="1"/>
  <c r="Y56" i="1"/>
  <c r="X56" i="1"/>
  <c r="W56" i="1"/>
  <c r="V56" i="1"/>
  <c r="U56" i="1"/>
  <c r="T56" i="1"/>
  <c r="S56" i="1"/>
  <c r="R56" i="1"/>
  <c r="Q56" i="1"/>
  <c r="C33" i="3" s="1"/>
  <c r="D33" i="3" s="1"/>
  <c r="AA55" i="1"/>
  <c r="Z55" i="1"/>
  <c r="Y55" i="1"/>
  <c r="X55" i="1"/>
  <c r="W55" i="1"/>
  <c r="V55" i="1"/>
  <c r="U55" i="1"/>
  <c r="T55" i="1"/>
  <c r="S55" i="1"/>
  <c r="R55" i="1"/>
  <c r="Q55" i="1"/>
  <c r="AA54" i="1"/>
  <c r="Z54" i="1"/>
  <c r="Y54" i="1"/>
  <c r="X54" i="1"/>
  <c r="W54" i="1"/>
  <c r="V54" i="1"/>
  <c r="U54" i="1"/>
  <c r="T54" i="1"/>
  <c r="S54" i="1"/>
  <c r="R54" i="1"/>
  <c r="C31" i="3" s="1"/>
  <c r="D31" i="3" s="1"/>
  <c r="Q54" i="1"/>
  <c r="AA53" i="1"/>
  <c r="Z53" i="1"/>
  <c r="Y53" i="1"/>
  <c r="X53" i="1"/>
  <c r="W53" i="1"/>
  <c r="V53" i="1"/>
  <c r="U53" i="1"/>
  <c r="T53" i="1"/>
  <c r="S53" i="1"/>
  <c r="R53" i="1"/>
  <c r="Q53" i="1"/>
  <c r="C30" i="3" s="1"/>
  <c r="D30" i="3" s="1"/>
  <c r="AA52" i="1"/>
  <c r="Z52" i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C27" i="3" s="1"/>
  <c r="D27" i="3" s="1"/>
  <c r="Q50" i="1"/>
  <c r="AA49" i="1"/>
  <c r="Z49" i="1"/>
  <c r="Y49" i="1"/>
  <c r="X49" i="1"/>
  <c r="W49" i="1"/>
  <c r="V49" i="1"/>
  <c r="U49" i="1"/>
  <c r="T49" i="1"/>
  <c r="S49" i="1"/>
  <c r="R49" i="1"/>
  <c r="Q49" i="1"/>
  <c r="C26" i="3" s="1"/>
  <c r="G55" i="3" l="1"/>
  <c r="G58" i="3"/>
  <c r="E54" i="3"/>
  <c r="E51" i="3"/>
  <c r="E66" i="3"/>
  <c r="D50" i="3"/>
  <c r="F62" i="3"/>
  <c r="F53" i="3"/>
  <c r="G62" i="3"/>
  <c r="F58" i="3"/>
  <c r="E50" i="3"/>
  <c r="E58" i="3"/>
  <c r="F66" i="3"/>
  <c r="G53" i="3"/>
  <c r="G66" i="3"/>
  <c r="E69" i="3"/>
  <c r="F50" i="3"/>
  <c r="F54" i="3"/>
  <c r="E62" i="3"/>
  <c r="F69" i="3"/>
  <c r="G54" i="3"/>
  <c r="G69" i="3"/>
  <c r="E17" i="3"/>
  <c r="E20" i="3"/>
  <c r="E21" i="3"/>
  <c r="D65" i="3"/>
  <c r="C28" i="4" s="1"/>
  <c r="G28" i="4" s="1"/>
  <c r="G65" i="3"/>
  <c r="F65" i="3"/>
  <c r="D3" i="3"/>
  <c r="E9" i="3"/>
  <c r="D9" i="3"/>
  <c r="E13" i="3"/>
  <c r="D13" i="3"/>
  <c r="E15" i="3"/>
  <c r="D56" i="3"/>
  <c r="C21" i="4" s="1"/>
  <c r="G21" i="4" s="1"/>
  <c r="G56" i="3"/>
  <c r="F56" i="3"/>
  <c r="G59" i="3"/>
  <c r="F59" i="3"/>
  <c r="E59" i="3"/>
  <c r="D59" i="3"/>
  <c r="C23" i="4" s="1"/>
  <c r="G23" i="4" s="1"/>
  <c r="D57" i="3"/>
  <c r="C22" i="4" s="1"/>
  <c r="G22" i="4" s="1"/>
  <c r="E57" i="3"/>
  <c r="G57" i="3"/>
  <c r="D60" i="3"/>
  <c r="C24" i="4" s="1"/>
  <c r="G24" i="4" s="1"/>
  <c r="G60" i="3"/>
  <c r="F60" i="3"/>
  <c r="G63" i="3"/>
  <c r="F63" i="3"/>
  <c r="E63" i="3"/>
  <c r="D63" i="3"/>
  <c r="C26" i="4" s="1"/>
  <c r="G26" i="4" s="1"/>
  <c r="E5" i="3"/>
  <c r="E7" i="3"/>
  <c r="D7" i="3"/>
  <c r="E11" i="3"/>
  <c r="D11" i="3"/>
  <c r="E19" i="3"/>
  <c r="D52" i="3"/>
  <c r="F52" i="3"/>
  <c r="G52" i="3"/>
  <c r="D61" i="3"/>
  <c r="C25" i="4" s="1"/>
  <c r="G25" i="4" s="1"/>
  <c r="G61" i="3"/>
  <c r="F61" i="3"/>
  <c r="D64" i="3"/>
  <c r="C27" i="4" s="1"/>
  <c r="G27" i="4" s="1"/>
  <c r="G64" i="3"/>
  <c r="F64" i="3"/>
  <c r="D67" i="3"/>
  <c r="C29" i="4" s="1"/>
  <c r="G29" i="4" s="1"/>
  <c r="G67" i="3"/>
  <c r="F67" i="3"/>
  <c r="F57" i="3"/>
  <c r="E22" i="3"/>
  <c r="E55" i="3"/>
  <c r="F55" i="3"/>
  <c r="F68" i="3"/>
  <c r="G51" i="3"/>
  <c r="G68" i="3"/>
  <c r="D51" i="3"/>
  <c r="D55" i="3"/>
  <c r="C20" i="4" s="1"/>
  <c r="G20" i="4" s="1"/>
  <c r="I9" i="4"/>
  <c r="E12" i="3"/>
  <c r="D12" i="3"/>
  <c r="G31" i="4"/>
  <c r="I31" i="4"/>
  <c r="H21" i="4"/>
  <c r="D26" i="3"/>
  <c r="E45" i="3"/>
  <c r="E43" i="3"/>
  <c r="E41" i="3"/>
  <c r="E39" i="3"/>
  <c r="E37" i="3"/>
  <c r="E35" i="3"/>
  <c r="E33" i="3"/>
  <c r="E31" i="3"/>
  <c r="E29" i="3"/>
  <c r="E27" i="3"/>
  <c r="E30" i="3"/>
  <c r="E10" i="3"/>
  <c r="D10" i="3"/>
  <c r="E38" i="3"/>
  <c r="E8" i="3"/>
  <c r="D8" i="3"/>
  <c r="E16" i="3"/>
  <c r="D16" i="3"/>
  <c r="E42" i="3"/>
  <c r="H22" i="4"/>
  <c r="H29" i="4"/>
  <c r="I5" i="4"/>
  <c r="E4" i="3"/>
  <c r="D4" i="3"/>
  <c r="I4" i="4"/>
  <c r="E18" i="3"/>
  <c r="D18" i="3"/>
  <c r="I7" i="4"/>
  <c r="C28" i="3"/>
  <c r="D28" i="3" s="1"/>
  <c r="C32" i="3"/>
  <c r="C36" i="3"/>
  <c r="D36" i="3" s="1"/>
  <c r="C40" i="3"/>
  <c r="C44" i="3"/>
  <c r="I6" i="4"/>
  <c r="E26" i="3"/>
  <c r="E6" i="3"/>
  <c r="D6" i="3"/>
  <c r="E34" i="3"/>
  <c r="E14" i="3"/>
  <c r="D14" i="3"/>
  <c r="E65" i="3"/>
  <c r="H24" i="4"/>
  <c r="H26" i="4"/>
  <c r="D20" i="3"/>
  <c r="D22" i="3"/>
  <c r="E53" i="3"/>
  <c r="E61" i="3"/>
  <c r="H28" i="4"/>
  <c r="G30" i="4"/>
  <c r="H30" i="4"/>
  <c r="I30" i="4" s="1"/>
  <c r="E68" i="3"/>
  <c r="E52" i="3"/>
  <c r="E56" i="3"/>
  <c r="E60" i="3"/>
  <c r="E64" i="3"/>
  <c r="E67" i="3"/>
  <c r="H25" i="4"/>
  <c r="F12" i="4" l="1"/>
  <c r="I27" i="4"/>
  <c r="F4" i="4"/>
  <c r="I26" i="4"/>
  <c r="F9" i="4"/>
  <c r="Q12" i="4"/>
  <c r="E28" i="3"/>
  <c r="F6" i="4"/>
  <c r="I25" i="4"/>
  <c r="I22" i="4"/>
  <c r="F15" i="4"/>
  <c r="I20" i="4"/>
  <c r="I21" i="4"/>
  <c r="F7" i="4"/>
  <c r="Q15" i="4"/>
  <c r="Q13" i="4"/>
  <c r="I23" i="4"/>
  <c r="I28" i="4"/>
  <c r="I24" i="4"/>
  <c r="I29" i="4"/>
  <c r="D40" i="3"/>
  <c r="E40" i="3"/>
  <c r="F11" i="4" s="1"/>
  <c r="D32" i="3"/>
  <c r="E32" i="3"/>
  <c r="F5" i="4"/>
  <c r="F13" i="4"/>
  <c r="F10" i="4"/>
  <c r="E36" i="3"/>
  <c r="F8" i="4" s="1"/>
  <c r="D44" i="3"/>
  <c r="E44" i="3"/>
  <c r="F14" i="4" s="1"/>
  <c r="Q7" i="4" l="1"/>
  <c r="Q8" i="4"/>
  <c r="Q11" i="4"/>
  <c r="Q10" i="4"/>
  <c r="Q14" i="4"/>
  <c r="Q9" i="4"/>
  <c r="Q6" i="4"/>
  <c r="Q4" i="4"/>
  <c r="J7" i="4"/>
  <c r="J4" i="4"/>
  <c r="J5" i="4" s="1"/>
  <c r="J6" i="4" s="1"/>
  <c r="K6" i="4" s="1"/>
  <c r="J13" i="4"/>
  <c r="J14" i="4" s="1"/>
  <c r="J15" i="4" s="1"/>
  <c r="K15" i="4" s="1"/>
  <c r="J10" i="4"/>
  <c r="J11" i="4" s="1"/>
  <c r="J12" i="4" s="1"/>
  <c r="K12" i="4" s="1"/>
  <c r="K11" i="4" l="1"/>
  <c r="K10" i="4"/>
  <c r="L10" i="4" s="1"/>
  <c r="L11" i="4" s="1"/>
  <c r="L12" i="4" s="1"/>
  <c r="Q5" i="4"/>
  <c r="K14" i="4"/>
  <c r="K13" i="4"/>
  <c r="L13" i="4" s="1"/>
  <c r="K5" i="4"/>
  <c r="K4" i="4"/>
  <c r="J8" i="4"/>
  <c r="K7" i="4"/>
  <c r="M10" i="4"/>
  <c r="M11" i="4" l="1"/>
  <c r="N11" i="4" s="1"/>
  <c r="P11" i="4" s="1"/>
  <c r="M12" i="4"/>
  <c r="N12" i="4" s="1"/>
  <c r="P12" i="4" s="1"/>
  <c r="L4" i="4"/>
  <c r="M4" i="4" s="1"/>
  <c r="O10" i="4"/>
  <c r="N10" i="4"/>
  <c r="P10" i="4" s="1"/>
  <c r="J9" i="4"/>
  <c r="K9" i="4" s="1"/>
  <c r="K8" i="4"/>
  <c r="O11" i="4"/>
  <c r="L14" i="4"/>
  <c r="L15" i="4" s="1"/>
  <c r="M13" i="4"/>
  <c r="M15" i="4"/>
  <c r="M14" i="4"/>
  <c r="L5" i="4" l="1"/>
  <c r="L6" i="4" s="1"/>
  <c r="O12" i="4"/>
  <c r="M5" i="4"/>
  <c r="N5" i="4" s="1"/>
  <c r="P5" i="4" s="1"/>
  <c r="M6" i="4"/>
  <c r="N6" i="4" s="1"/>
  <c r="P6" i="4" s="1"/>
  <c r="L7" i="4"/>
  <c r="M7" i="4" s="1"/>
  <c r="N4" i="4"/>
  <c r="P4" i="4" s="1"/>
  <c r="O4" i="4"/>
  <c r="O15" i="4"/>
  <c r="N15" i="4"/>
  <c r="P15" i="4" s="1"/>
  <c r="O14" i="4"/>
  <c r="N14" i="4"/>
  <c r="P14" i="4" s="1"/>
  <c r="O5" i="4"/>
  <c r="O13" i="4"/>
  <c r="N13" i="4"/>
  <c r="P13" i="4" s="1"/>
  <c r="O6" i="4" l="1"/>
  <c r="M8" i="4"/>
  <c r="O8" i="4" s="1"/>
  <c r="M9" i="4"/>
  <c r="O9" i="4" s="1"/>
  <c r="L8" i="4"/>
  <c r="L9" i="4" s="1"/>
  <c r="N7" i="4"/>
  <c r="P7" i="4" s="1"/>
  <c r="O7" i="4"/>
  <c r="N9" i="4" l="1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H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<sst xmlns="http://schemas.openxmlformats.org/spreadsheetml/2006/main" count="462" uniqueCount="83">
  <si>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</si>
  <si>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</si>
  <si>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</si>
  <si>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</si>
  <si>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</si>
  <si>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</si>
  <si>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</si>
  <si>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</si>
  <si>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</si>
  <si>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</si>
  <si>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</si>
  <si>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</si>
  <si>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</si>
  <si>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</si>
  <si>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</si>
  <si>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</si>
  <si>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</si>
  <si>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</si>
  <si>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</si>
  <si>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</si>
  <si>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</si>
  <si>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</si>
  <si>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</si>
  <si>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</si>
  <si>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</si>
  <si>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</si>
  <si>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</si>
  <si>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</si>
  <si>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</si>
  <si>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</si>
  <si>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</si>
  <si>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</si>
  <si>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</si>
  <si>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</si>
  <si>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</si>
  <si>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</si>
  <si>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</si>
  <si>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</si>
  <si>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Lambda-Pazienti</t>
  </si>
  <si>
    <t>p/anno (2014-2019)</t>
  </si>
  <si>
    <t>p/giorno (2014-2019)</t>
  </si>
  <si>
    <t>p/anno (2009-2013)</t>
  </si>
  <si>
    <t>p/giorno (2009-2013)</t>
  </si>
  <si>
    <t>Lambda - Organi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</si>
  <si>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</si>
  <si>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</si>
  <si>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</si>
  <si>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</si>
  <si>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</si>
  <si>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</si>
  <si>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</si>
  <si>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P(Bt AND Pr)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</si>
  <si>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</si>
  <si>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</si>
  <si>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</si>
  <si>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</si>
  <si>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</si>
  <si>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</si>
  <si>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</si>
  <si>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</si>
  <si>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</si>
  <si>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</si>
  <si>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</si>
  <si>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</si>
  <si>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</si>
  <si>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</si>
  <si>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</si>
  <si>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</si>
  <si>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</si>
  <si>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</si>
  <si>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</si>
  <si>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</si>
  <si>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</si>
  <si>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</si>
  <si>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</si>
  <si>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</si>
  <si>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</si>
  <si>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</si>
  <si>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di rigetto</t>
  </si>
  <si>
    <t>Tasso di successo</t>
  </si>
  <si>
    <t>Tasso d'ingresso totale</t>
  </si>
  <si>
    <t>P(Bt | Pr)</t>
  </si>
  <si>
    <t>P(Pr | 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</si>
</sst>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name val="Calibri"/>
      <family val="2"/>
      <charset val="1"/>
    </font>
    <font>
      <b/>
      <sz val="10"/>
      <color rgb="FF000000"/>
      <name val="Arial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3" fillId="11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10" fontId="0" fillId="0" borderId="0" xfId="0" applyNumberFormat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e" xfId="0" builtinId="0"/>
  </cellStyles>
  <dxfs count="1">
    <dxf>
      <numFmt numFmtId="165" formatCode="0.000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/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/>
    <tableColumn id="4" xr3:uid="{00000000-0010-0000-0000-000004000000}" name="2018"/>
    <tableColumn id="5" xr3:uid="{00000000-0010-0000-0000-000005000000}" name="2017"/>
    <tableColumn id="6" xr3:uid="{00000000-0010-0000-0000-000006000000}" name="2016"/>
    <tableColumn id="7" xr3:uid="{00000000-0010-0000-0000-000007000000}" name="2015"/>
    <tableColumn id="8" xr3:uid="{00000000-0010-0000-0000-000008000000}" name="2014"/>
    <tableColumn id="9" xr3:uid="{00000000-0010-0000-0000-000009000000}" name="2013"/>
    <tableColumn id="10" xr3:uid="{00000000-0010-0000-0000-00000A000000}" name="2012"/>
    <tableColumn id="11" xr3:uid="{00000000-0010-0000-0000-00000B000000}" name="2011"/>
    <tableColumn id="12" xr3:uid="{00000000-0010-0000-0000-00000C000000}" name="2010"/>
    <tableColumn id="13" xr3:uid="{00000000-0010-0000-0000-00000D000000}" name="20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G22" totalsRowShown="0">
  <autoFilter ref="A2:G22" xr:uid="{00000000-0009-0000-0100-000005000000}"/>
  <tableColumns count="7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5" xr3:uid="{00000000-0010-0000-0900-000005000000}" name="P(Bt AND Pr)"/>
    <tableColumn id="6" xr3:uid="{BA9696CB-973E-4C10-A048-3F2E161E3E03}" name="P(Bt | Pr)"/>
    <tableColumn id="7" xr3:uid="{556A604F-B354-4937-B17D-BE37408A5600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25:G45" totalsRowShown="0">
  <autoFilter ref="A25:G45" xr:uid="{00000000-0009-0000-0100-000006000000}">
    <filterColumn colId="0">
      <filters blank="1">
        <filter val="A"/>
        <filter val="AB"/>
        <filter val="B"/>
        <filter val="O"/>
      </filters>
    </filterColumn>
    <filterColumn colId="1">
      <filters>
        <filter val="Critical"/>
        <filter val="Low"/>
        <filter val="Normal"/>
      </filters>
    </filterColumn>
  </autoFilter>
  <tableColumns count="7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AVERAGE(Dati_OPTN!Q49:V49)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(Bt AND Pr)">
      <calculatedColumnFormula>Tabella511[[#This Row],[r/anno (2014-2019)]]/$C$26</calculatedColumnFormula>
    </tableColumn>
    <tableColumn id="6" xr3:uid="{E91D55C8-AA3E-42C5-9822-44CC27598042}" name="P(Bt | Pr)">
      <calculatedColumnFormula>Tabella512[[#This Row],[t/anno (2014-2019)]]/$C10</calculatedColumnFormula>
    </tableColumn>
    <tableColumn id="7" xr3:uid="{FA8A30BA-728B-45BF-9A31-1E3623916B71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49:G69" totalsRowShown="0">
  <autoFilter ref="A49:G69" xr:uid="{00000000-0009-0000-0100-000007000000}"/>
  <tableColumns count="7">
    <tableColumn id="1" xr3:uid="{00000000-0010-0000-0B00-000001000000}" name="ABO"/>
    <tableColumn id="2" xr3:uid="{00000000-0010-0000-0B00-000002000000}" name="Priorità"/>
    <tableColumn id="3" xr3:uid="{00000000-0010-0000-0B00-000003000000}" name="t/anno (2014-2019)"/>
    <tableColumn id="4" xr3:uid="{00000000-0010-0000-0B00-000004000000}" name="t/giorno (2014-2019)"/>
    <tableColumn id="5" xr3:uid="{00000000-0010-0000-0B00-000005000000}" name="P(Bt AND Pr)" dataDxfId="0"/>
    <tableColumn id="6" xr3:uid="{425A1A75-06E6-4CC9-B972-727A212EC0D3}" name="P(Bt | Pr)"/>
    <tableColumn id="7" xr3:uid="{74CF2C72-BA58-4801-A149-31F371AAE7DA}" name="P(Pr | B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/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1:F13" totalsRowShown="0">
  <autoFilter ref="A1:F13" xr:uid="{00000000-0009-0000-0100-000003000000}"/>
  <tableColumns count="6">
    <tableColumn id="1" xr3:uid="{00000000-0010-0000-0700-000001000000}" name="Lambda-Pazienti"/>
    <tableColumn id="2" xr3:uid="{00000000-0010-0000-0700-000002000000}" name="Priorità"/>
    <tableColumn id="3" xr3:uid="{00000000-0010-0000-0700-000003000000}" name="p/anno (2014-2019)"/>
    <tableColumn id="4" xr3:uid="{00000000-0010-0000-0700-000004000000}" name="p/giorno (2014-2019)"/>
    <tableColumn id="5" xr3:uid="{00000000-0010-0000-0700-000005000000}" name="p/anno (2009-2013)"/>
    <tableColumn id="6" xr3:uid="{00000000-0010-0000-0700-000006000000}" name="p/giorno (2009-2013)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15:F27" totalsRowShown="0">
  <autoFilter ref="A15:F27" xr:uid="{00000000-0009-0000-0100-000004000000}"/>
  <tableColumns count="6">
    <tableColumn id="1" xr3:uid="{00000000-0010-0000-0800-000001000000}" name="Lambda - Organi"/>
    <tableColumn id="2" xr3:uid="{00000000-0010-0000-0800-000002000000}" name="Tipo"/>
    <tableColumn id="3" xr3:uid="{00000000-0010-0000-0800-000003000000}" name="o/anno (2014-2019)"/>
    <tableColumn id="4" xr3:uid="{00000000-0010-0000-0800-000004000000}" name="o/giorno (2014-2019)"/>
    <tableColumn id="5" xr3:uid="{00000000-0010-0000-0800-000005000000}" name="o/anno (2009-2013)"/>
    <tableColumn id="6" xr3:uid="{00000000-0010-0000-0800-000006000000}" name="o/giorno (2009-2013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opLeftCell="A16" zoomScaleNormal="100" workbookViewId="0">
      <selection activeCell="I78" sqref="I78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16" max="16" width="9.7109375" customWidth="1"/>
  </cols>
  <sheetData>
    <row r="1" spans="1:27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1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11">
        <v>36393</v>
      </c>
      <c r="J3" s="11">
        <v>34831</v>
      </c>
      <c r="K3" s="11">
        <v>33560</v>
      </c>
      <c r="L3" s="11">
        <v>34400</v>
      </c>
      <c r="M3" s="11">
        <v>33646</v>
      </c>
      <c r="O3" t="s">
        <v>16</v>
      </c>
      <c r="P3" t="s">
        <v>18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11">
        <v>13282</v>
      </c>
      <c r="X3" s="11">
        <v>13040</v>
      </c>
      <c r="Y3" s="11">
        <v>13207</v>
      </c>
      <c r="Z3" s="11">
        <v>13519</v>
      </c>
      <c r="AA3" s="11">
        <v>13636</v>
      </c>
    </row>
    <row r="4" spans="1:27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11">
        <v>29</v>
      </c>
      <c r="J4" s="11">
        <v>28</v>
      </c>
      <c r="K4" s="11">
        <v>29</v>
      </c>
      <c r="L4" s="11">
        <v>34</v>
      </c>
      <c r="M4" s="11">
        <v>35</v>
      </c>
      <c r="P4" t="s">
        <v>20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11">
        <v>7548</v>
      </c>
      <c r="X4" s="11">
        <v>7421</v>
      </c>
      <c r="Y4" s="11">
        <v>7434</v>
      </c>
      <c r="Z4" s="11">
        <v>7241</v>
      </c>
      <c r="AA4" s="11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11">
        <v>25120</v>
      </c>
      <c r="J5" s="11">
        <v>24125</v>
      </c>
      <c r="K5" s="11">
        <v>23502</v>
      </c>
      <c r="L5" s="11">
        <v>24367</v>
      </c>
      <c r="M5" s="11">
        <v>24299</v>
      </c>
      <c r="P5" t="s">
        <v>22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11">
        <v>5734</v>
      </c>
      <c r="X5" s="11">
        <v>5619</v>
      </c>
      <c r="Y5" s="11">
        <v>5773</v>
      </c>
      <c r="Z5" s="11">
        <v>6278</v>
      </c>
      <c r="AA5" s="11">
        <v>6388</v>
      </c>
    </row>
    <row r="6" spans="1:27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11">
        <v>11725</v>
      </c>
      <c r="J6" s="11">
        <v>11107</v>
      </c>
      <c r="K6" s="11">
        <v>10405</v>
      </c>
      <c r="L6" s="11">
        <v>10365</v>
      </c>
      <c r="M6" s="11">
        <v>9726</v>
      </c>
      <c r="O6" t="s">
        <v>24</v>
      </c>
      <c r="P6" t="s">
        <v>18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11">
        <v>7211</v>
      </c>
      <c r="X6" s="11">
        <v>7064</v>
      </c>
      <c r="Y6" s="11">
        <v>7244</v>
      </c>
      <c r="Z6" s="11">
        <v>7431</v>
      </c>
      <c r="AA6" s="11">
        <v>7653</v>
      </c>
    </row>
    <row r="7" spans="1:27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11">
        <v>17643</v>
      </c>
      <c r="J7" s="11">
        <v>16975</v>
      </c>
      <c r="K7" s="11">
        <v>16237</v>
      </c>
      <c r="L7" s="11">
        <v>16668</v>
      </c>
      <c r="M7" s="11">
        <v>16325</v>
      </c>
      <c r="P7" t="s">
        <v>20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11">
        <v>3614</v>
      </c>
      <c r="X7" s="11">
        <v>3463</v>
      </c>
      <c r="Y7" s="11">
        <v>3566</v>
      </c>
      <c r="Z7" s="11">
        <v>3449</v>
      </c>
      <c r="AA7" s="11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11">
        <v>13</v>
      </c>
      <c r="J8" s="11">
        <v>20</v>
      </c>
      <c r="K8" s="11">
        <v>16</v>
      </c>
      <c r="L8" s="11">
        <v>16</v>
      </c>
      <c r="M8" s="11">
        <v>15</v>
      </c>
      <c r="P8" t="s">
        <v>22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11">
        <v>3597</v>
      </c>
      <c r="X8" s="11">
        <v>3601</v>
      </c>
      <c r="Y8" s="11">
        <v>3678</v>
      </c>
      <c r="Z8" s="11">
        <v>3982</v>
      </c>
      <c r="AA8" s="11">
        <v>4195</v>
      </c>
    </row>
    <row r="9" spans="1:27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11">
        <v>12164</v>
      </c>
      <c r="J9" s="11">
        <v>11814</v>
      </c>
      <c r="K9" s="11">
        <v>11454</v>
      </c>
      <c r="L9" s="11">
        <v>11807</v>
      </c>
      <c r="M9" s="11">
        <v>11751</v>
      </c>
      <c r="O9" t="s">
        <v>25</v>
      </c>
      <c r="P9" t="s">
        <v>18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11">
        <v>4392</v>
      </c>
      <c r="X9" s="11">
        <v>4282</v>
      </c>
      <c r="Y9" s="11">
        <v>4257</v>
      </c>
      <c r="Z9" s="11">
        <v>4328</v>
      </c>
      <c r="AA9" s="11">
        <v>4360</v>
      </c>
    </row>
    <row r="10" spans="1:27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11">
        <v>5680</v>
      </c>
      <c r="J10" s="11">
        <v>5334</v>
      </c>
      <c r="K10" s="11">
        <v>4945</v>
      </c>
      <c r="L10" s="11">
        <v>5031</v>
      </c>
      <c r="M10" s="11">
        <v>4759</v>
      </c>
      <c r="P10" t="s">
        <v>20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11">
        <v>2815</v>
      </c>
      <c r="X10" s="11">
        <v>2766</v>
      </c>
      <c r="Y10" s="11">
        <v>2715</v>
      </c>
      <c r="Z10" s="11">
        <v>2638</v>
      </c>
      <c r="AA10" s="11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11">
        <v>11907</v>
      </c>
      <c r="J11" s="11">
        <v>11429</v>
      </c>
      <c r="K11" s="11">
        <v>11234</v>
      </c>
      <c r="L11" s="11">
        <v>11387</v>
      </c>
      <c r="M11" s="11">
        <v>11084</v>
      </c>
      <c r="P11" t="s">
        <v>22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11">
        <v>1577</v>
      </c>
      <c r="X11" s="11">
        <v>1516</v>
      </c>
      <c r="Y11" s="11">
        <v>1542</v>
      </c>
      <c r="Z11" s="11">
        <v>1690</v>
      </c>
      <c r="AA11" s="11">
        <v>1638</v>
      </c>
    </row>
    <row r="12" spans="1:27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11">
        <v>10</v>
      </c>
      <c r="J12" s="11">
        <v>7</v>
      </c>
      <c r="K12" s="11">
        <v>7</v>
      </c>
      <c r="L12" s="11">
        <v>12</v>
      </c>
      <c r="M12" s="11">
        <v>7</v>
      </c>
      <c r="O12" t="s">
        <v>26</v>
      </c>
      <c r="P12" t="s">
        <v>18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11">
        <v>1361</v>
      </c>
      <c r="X12" s="11">
        <v>1362</v>
      </c>
      <c r="Y12" s="11">
        <v>1374</v>
      </c>
      <c r="Z12" s="11">
        <v>1442</v>
      </c>
      <c r="AA12" s="11">
        <v>1349</v>
      </c>
    </row>
    <row r="13" spans="1:27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11">
        <v>8253</v>
      </c>
      <c r="J13" s="11">
        <v>7919</v>
      </c>
      <c r="K13" s="11">
        <v>7809</v>
      </c>
      <c r="L13" s="11">
        <v>8128</v>
      </c>
      <c r="M13" s="11">
        <v>8044</v>
      </c>
      <c r="P13" t="s">
        <v>20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11">
        <v>874</v>
      </c>
      <c r="X13" s="11">
        <v>935</v>
      </c>
      <c r="Y13" s="11">
        <v>889</v>
      </c>
      <c r="Z13" s="11">
        <v>896</v>
      </c>
      <c r="AA13" s="11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11">
        <v>3814</v>
      </c>
      <c r="J14" s="11">
        <v>3650</v>
      </c>
      <c r="K14" s="11">
        <v>3541</v>
      </c>
      <c r="L14" s="11">
        <v>3359</v>
      </c>
      <c r="M14" s="11">
        <v>3156</v>
      </c>
      <c r="P14" t="s">
        <v>22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11">
        <v>487</v>
      </c>
      <c r="X14" s="11">
        <v>427</v>
      </c>
      <c r="Y14" s="11">
        <v>485</v>
      </c>
      <c r="Z14" s="11">
        <v>546</v>
      </c>
      <c r="AA14" s="11">
        <v>499</v>
      </c>
    </row>
    <row r="15" spans="1:27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11">
        <v>5489</v>
      </c>
      <c r="J15" s="11">
        <v>5085</v>
      </c>
      <c r="K15" s="11">
        <v>4830</v>
      </c>
      <c r="L15" s="11">
        <v>4991</v>
      </c>
      <c r="M15" s="11">
        <v>4917</v>
      </c>
      <c r="O15" t="s">
        <v>27</v>
      </c>
      <c r="P15" t="s">
        <v>18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11">
        <v>318</v>
      </c>
      <c r="X15" s="11">
        <v>332</v>
      </c>
      <c r="Y15" s="11">
        <v>332</v>
      </c>
      <c r="Z15" s="11">
        <v>318</v>
      </c>
      <c r="AA15" s="11">
        <v>274</v>
      </c>
    </row>
    <row r="16" spans="1:27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11">
        <v>5</v>
      </c>
      <c r="J16" s="11">
        <v>1</v>
      </c>
      <c r="K16" s="11">
        <v>3</v>
      </c>
      <c r="L16" s="11">
        <v>5</v>
      </c>
      <c r="M16" s="11">
        <v>13</v>
      </c>
      <c r="P16" t="s">
        <v>20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11">
        <v>245</v>
      </c>
      <c r="X16" s="11">
        <v>257</v>
      </c>
      <c r="Y16" s="11">
        <v>264</v>
      </c>
      <c r="Z16" s="11">
        <v>258</v>
      </c>
      <c r="AA16" s="11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11">
        <v>3790</v>
      </c>
      <c r="J17" s="11">
        <v>3478</v>
      </c>
      <c r="K17" s="11">
        <v>3371</v>
      </c>
      <c r="L17" s="11">
        <v>3517</v>
      </c>
      <c r="M17" s="11">
        <v>3554</v>
      </c>
      <c r="P17" t="s">
        <v>22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11">
        <v>73</v>
      </c>
      <c r="X17" s="11">
        <v>75</v>
      </c>
      <c r="Y17" s="11">
        <v>68</v>
      </c>
      <c r="Z17" s="11">
        <v>60</v>
      </c>
      <c r="AA17" s="11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11">
        <v>1773</v>
      </c>
      <c r="J18" s="11">
        <v>1680</v>
      </c>
      <c r="K18" s="11">
        <v>1517</v>
      </c>
      <c r="L18" s="11">
        <v>1518</v>
      </c>
      <c r="M18" s="11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11">
        <v>1355</v>
      </c>
      <c r="J19" s="11">
        <v>1343</v>
      </c>
      <c r="K19" s="11">
        <v>1260</v>
      </c>
      <c r="L19" s="11">
        <v>1354</v>
      </c>
      <c r="M19" s="11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11">
        <v>1</v>
      </c>
      <c r="J20" s="11">
        <v>0</v>
      </c>
      <c r="K20" s="11">
        <v>3</v>
      </c>
      <c r="L20" s="11">
        <v>1</v>
      </c>
      <c r="M20" s="11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11">
        <v>914</v>
      </c>
      <c r="J21" s="11">
        <v>915</v>
      </c>
      <c r="K21" s="11">
        <v>869</v>
      </c>
      <c r="L21" s="11">
        <v>915</v>
      </c>
      <c r="M21" s="11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11">
        <v>458</v>
      </c>
      <c r="J22" s="11">
        <v>443</v>
      </c>
      <c r="K22" s="11">
        <v>402</v>
      </c>
      <c r="L22" s="11">
        <v>457</v>
      </c>
      <c r="M22" s="11">
        <v>388</v>
      </c>
    </row>
    <row r="23" spans="1:27" x14ac:dyDescent="0.25">
      <c r="I23" s="11"/>
      <c r="J23" s="11"/>
      <c r="K23" s="11"/>
      <c r="L23" s="11"/>
      <c r="M23" s="11"/>
    </row>
    <row r="24" spans="1:27" x14ac:dyDescent="0.25">
      <c r="A24" s="10" t="s">
        <v>28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O24" s="10" t="s">
        <v>29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9" t="s">
        <v>31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O47" s="10" t="s">
        <v>32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8" t="s">
        <v>33</v>
      </c>
      <c r="B70" s="8"/>
      <c r="C70" s="8"/>
      <c r="D70" s="8"/>
      <c r="E70" s="8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11">
        <v>0.94599999999999995</v>
      </c>
      <c r="E72" s="11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11">
        <v>0.878</v>
      </c>
      <c r="E73" s="11">
        <f>1-Tabella6[[#This Row],[P(successo)]]</f>
        <v>0.122</v>
      </c>
    </row>
    <row r="74" spans="1:27" x14ac:dyDescent="0.25">
      <c r="B74">
        <v>5</v>
      </c>
      <c r="C74">
        <v>47638</v>
      </c>
      <c r="D74" s="11">
        <v>0.78674999999999995</v>
      </c>
      <c r="E74" s="11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11">
        <v>0.94599999999999995</v>
      </c>
      <c r="E75" s="11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11">
        <v>0.876</v>
      </c>
      <c r="E76" s="11">
        <f>1-Tabella6[[#This Row],[P(successo)]]</f>
        <v>0.124</v>
      </c>
    </row>
    <row r="77" spans="1:27" x14ac:dyDescent="0.25">
      <c r="B77">
        <v>5</v>
      </c>
      <c r="C77">
        <v>21429</v>
      </c>
      <c r="D77" s="11">
        <v>0.78500000000000003</v>
      </c>
      <c r="E77" s="11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11">
        <v>0.94699999999999995</v>
      </c>
      <c r="E78" s="11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11">
        <v>0.878</v>
      </c>
      <c r="E79" s="11">
        <f>1-Tabella6[[#This Row],[P(successo)]]</f>
        <v>0.122</v>
      </c>
    </row>
    <row r="80" spans="1:27" x14ac:dyDescent="0.25">
      <c r="B80">
        <v>5</v>
      </c>
      <c r="C80">
        <v>17602</v>
      </c>
      <c r="D80" s="11">
        <v>0.78500000000000003</v>
      </c>
      <c r="E80" s="11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11">
        <v>0.94399999999999995</v>
      </c>
      <c r="E81" s="11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11">
        <v>0.876</v>
      </c>
      <c r="E82" s="11">
        <f>1-Tabella6[[#This Row],[P(successo)]]</f>
        <v>0.124</v>
      </c>
    </row>
    <row r="83" spans="1:5" x14ac:dyDescent="0.25">
      <c r="B83">
        <v>5</v>
      </c>
      <c r="C83">
        <v>6279</v>
      </c>
      <c r="D83" s="11">
        <v>0.77600000000000002</v>
      </c>
      <c r="E83" s="11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11">
        <v>0.94699999999999995</v>
      </c>
      <c r="E84" s="11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11">
        <v>0.88200000000000001</v>
      </c>
      <c r="E85" s="11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11">
        <v>0.80100000000000005</v>
      </c>
      <c r="E86" s="11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4" zoomScaleNormal="100" workbookViewId="0">
      <selection activeCell="D4" sqref="D4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 x14ac:dyDescent="0.25">
      <c r="A1" s="12" t="s">
        <v>38</v>
      </c>
      <c r="B1" s="12" t="s">
        <v>3</v>
      </c>
      <c r="C1" s="12" t="s">
        <v>39</v>
      </c>
      <c r="D1" s="12" t="s">
        <v>40</v>
      </c>
      <c r="E1" s="12" t="s">
        <v>41</v>
      </c>
      <c r="F1" s="12" t="s">
        <v>42</v>
      </c>
    </row>
    <row r="2" spans="1:6" x14ac:dyDescent="0.25">
      <c r="A2" s="13" t="s">
        <v>24</v>
      </c>
      <c r="B2" t="s">
        <v>19</v>
      </c>
      <c r="C2" s="11">
        <f>AVERAGE(Dati_OPTN!C8:H8)</f>
        <v>19</v>
      </c>
      <c r="D2" s="11">
        <f>Tabella3[[#This Row],[p/anno (2014-2019)]]/365</f>
        <v>5.2054794520547946E-2</v>
      </c>
      <c r="E2" s="11">
        <f>AVERAGE(Dati_OPTN!I8:M8)</f>
        <v>16</v>
      </c>
      <c r="F2" s="11">
        <f>Tabella3[[#This Row],[p/anno (2009-2013)]]/365</f>
        <v>4.3835616438356165E-2</v>
      </c>
    </row>
    <row r="3" spans="1:6" x14ac:dyDescent="0.25">
      <c r="A3" s="13"/>
      <c r="B3" t="s">
        <v>21</v>
      </c>
      <c r="C3" s="11">
        <f>AVERAGE(Dati_OPTN!C9:H9)</f>
        <v>13753.333333333334</v>
      </c>
      <c r="D3" s="11">
        <f>Tabella3[[#This Row],[p/anno (2014-2019)]]/365</f>
        <v>37.680365296803657</v>
      </c>
      <c r="E3" s="11">
        <f>AVERAGE(Dati_OPTN!I9:M9)</f>
        <v>11798</v>
      </c>
      <c r="F3" s="11">
        <f>Tabella3[[#This Row],[p/anno (2009-2013)]]/365</f>
        <v>32.323287671232876</v>
      </c>
    </row>
    <row r="4" spans="1:6" x14ac:dyDescent="0.25">
      <c r="A4" s="13"/>
      <c r="B4" t="s">
        <v>23</v>
      </c>
      <c r="C4" s="11">
        <f>AVERAGE(Dati_OPTN!C10:H10)</f>
        <v>4465</v>
      </c>
      <c r="D4" s="11">
        <f>Tabella3[[#This Row],[p/anno (2014-2019)]]/365</f>
        <v>12.232876712328768</v>
      </c>
      <c r="E4" s="11">
        <f>AVERAGE(Dati_OPTN!I10:M10)</f>
        <v>5149.8</v>
      </c>
      <c r="F4" s="11">
        <f>Tabella3[[#This Row],[p/anno (2009-2013)]]/365</f>
        <v>14.109041095890412</v>
      </c>
    </row>
    <row r="5" spans="1:6" x14ac:dyDescent="0.25">
      <c r="A5" s="13" t="s">
        <v>25</v>
      </c>
      <c r="B5" t="s">
        <v>19</v>
      </c>
      <c r="C5" s="11">
        <f>AVERAGE(Dati_OPTN!C12:H12)</f>
        <v>10.666666666666666</v>
      </c>
      <c r="D5" s="11">
        <f>Tabella3[[#This Row],[p/anno (2014-2019)]]/365</f>
        <v>2.9223744292237442E-2</v>
      </c>
      <c r="E5" s="11">
        <f>AVERAGE(Dati_OPTN!I12:M12)</f>
        <v>8.6</v>
      </c>
      <c r="F5" s="11">
        <f>Tabella3[[#This Row],[p/anno (2009-2013)]]/365</f>
        <v>2.3561643835616437E-2</v>
      </c>
    </row>
    <row r="6" spans="1:6" x14ac:dyDescent="0.25">
      <c r="A6" s="13"/>
      <c r="B6" t="s">
        <v>21</v>
      </c>
      <c r="C6" s="11">
        <f>AVERAGE(Dati_OPTN!C13:H13)</f>
        <v>9003.1666666666661</v>
      </c>
      <c r="D6" s="11">
        <f>Tabella3[[#This Row],[p/anno (2014-2019)]]/365</f>
        <v>24.666210045662098</v>
      </c>
      <c r="E6" s="11">
        <f>AVERAGE(Dati_OPTN!I13:M13)</f>
        <v>8030.6</v>
      </c>
      <c r="F6" s="11">
        <f>Tabella3[[#This Row],[p/anno (2009-2013)]]/365</f>
        <v>22.001643835616438</v>
      </c>
    </row>
    <row r="7" spans="1:6" x14ac:dyDescent="0.25">
      <c r="A7" s="13"/>
      <c r="B7" t="s">
        <v>23</v>
      </c>
      <c r="C7" s="11">
        <f>AVERAGE(Dati_OPTN!C14:H14)</f>
        <v>3154.3333333333335</v>
      </c>
      <c r="D7" s="11">
        <f>Tabella3[[#This Row],[p/anno (2014-2019)]]/365</f>
        <v>8.6420091324200925</v>
      </c>
      <c r="E7" s="11">
        <f>AVERAGE(Dati_OPTN!I14:M14)</f>
        <v>3504</v>
      </c>
      <c r="F7" s="11">
        <f>Tabella3[[#This Row],[p/anno (2009-2013)]]/365</f>
        <v>9.6</v>
      </c>
    </row>
    <row r="8" spans="1:6" x14ac:dyDescent="0.25">
      <c r="A8" s="13" t="s">
        <v>26</v>
      </c>
      <c r="B8" t="s">
        <v>19</v>
      </c>
      <c r="C8" s="11">
        <f>AVERAGE(Dati_OPTN!C16:H16)</f>
        <v>6</v>
      </c>
      <c r="D8" s="11">
        <f>Tabella3[[#This Row],[p/anno (2014-2019)]]/365</f>
        <v>1.643835616438356E-2</v>
      </c>
      <c r="E8" s="11">
        <f>AVERAGE(Dati_OPTN!I16:M16)</f>
        <v>5.4</v>
      </c>
      <c r="F8" s="11">
        <f>Tabella3[[#This Row],[p/anno (2009-2013)]]/365</f>
        <v>1.4794520547945207E-2</v>
      </c>
    </row>
    <row r="9" spans="1:6" x14ac:dyDescent="0.25">
      <c r="A9" s="13"/>
      <c r="B9" t="s">
        <v>21</v>
      </c>
      <c r="C9" s="11">
        <f>AVERAGE(Dati_OPTN!C17:H17)</f>
        <v>4198</v>
      </c>
      <c r="D9" s="11">
        <f>Tabella3[[#This Row],[p/anno (2014-2019)]]/365</f>
        <v>11.501369863013698</v>
      </c>
      <c r="E9" s="11">
        <f>AVERAGE(Dati_OPTN!I17:M17)</f>
        <v>3542</v>
      </c>
      <c r="F9" s="11">
        <f>Tabella3[[#This Row],[p/anno (2009-2013)]]/365</f>
        <v>9.7041095890410958</v>
      </c>
    </row>
    <row r="10" spans="1:6" x14ac:dyDescent="0.25">
      <c r="A10" s="13"/>
      <c r="B10" t="s">
        <v>23</v>
      </c>
      <c r="C10" s="11">
        <f>AVERAGE(Dati_OPTN!C18:H18)</f>
        <v>1359.5</v>
      </c>
      <c r="D10" s="11">
        <f>Tabella3[[#This Row],[p/anno (2014-2019)]]/365</f>
        <v>3.7246575342465755</v>
      </c>
      <c r="E10" s="11">
        <f>AVERAGE(Dati_OPTN!I18:M18)</f>
        <v>1582.4</v>
      </c>
      <c r="F10" s="11">
        <f>Tabella3[[#This Row],[p/anno (2009-2013)]]/365</f>
        <v>4.335342465753425</v>
      </c>
    </row>
    <row r="11" spans="1:6" x14ac:dyDescent="0.25">
      <c r="A11" s="13" t="s">
        <v>27</v>
      </c>
      <c r="B11" t="s">
        <v>19</v>
      </c>
      <c r="C11" s="11">
        <f>AVERAGE(Dati_OPTN!C20:H20)</f>
        <v>1.6666666666666667</v>
      </c>
      <c r="D11" s="11">
        <f>Tabella3[[#This Row],[p/anno (2014-2019)]]/365</f>
        <v>4.5662100456621011E-3</v>
      </c>
      <c r="E11" s="11">
        <f>AVERAGE(Dati_OPTN!I20:M20)</f>
        <v>1</v>
      </c>
      <c r="F11" s="11">
        <f>Tabella3[[#This Row],[p/anno (2009-2013)]]/365</f>
        <v>2.7397260273972603E-3</v>
      </c>
    </row>
    <row r="12" spans="1:6" x14ac:dyDescent="0.25">
      <c r="A12" s="13"/>
      <c r="B12" t="s">
        <v>21</v>
      </c>
      <c r="C12" s="11">
        <f>AVERAGE(Dati_OPTN!C21:H21)</f>
        <v>1051.1666666666667</v>
      </c>
      <c r="D12" s="11">
        <f>Tabella3[[#This Row],[p/anno (2014-2019)]]/365</f>
        <v>2.8799086757990868</v>
      </c>
      <c r="E12" s="11">
        <f>AVERAGE(Dati_OPTN!I21:M21)</f>
        <v>913</v>
      </c>
      <c r="F12" s="11">
        <f>Tabella3[[#This Row],[p/anno (2009-2013)]]/365</f>
        <v>2.5013698630136987</v>
      </c>
    </row>
    <row r="13" spans="1:6" x14ac:dyDescent="0.25">
      <c r="A13" s="13"/>
      <c r="B13" t="s">
        <v>23</v>
      </c>
      <c r="C13" s="11">
        <f>AVERAGE(Dati_OPTN!C22:H22)</f>
        <v>372</v>
      </c>
      <c r="D13" s="11">
        <f>Tabella3[[#This Row],[p/anno (2014-2019)]]/365</f>
        <v>1.0191780821917809</v>
      </c>
      <c r="E13" s="11">
        <f>AVERAGE(Dati_OPTN!I22:M22)</f>
        <v>429.6</v>
      </c>
      <c r="F13" s="11">
        <f>Tabella3[[#This Row],[p/anno (2009-2013)]]/365</f>
        <v>1.1769863013698632</v>
      </c>
    </row>
    <row r="15" spans="1:6" x14ac:dyDescent="0.25">
      <c r="A15" s="12" t="s">
        <v>43</v>
      </c>
      <c r="B15" s="12" t="s">
        <v>44</v>
      </c>
      <c r="C15" s="12" t="s">
        <v>45</v>
      </c>
      <c r="D15" s="12" t="s">
        <v>46</v>
      </c>
      <c r="E15" s="12" t="s">
        <v>47</v>
      </c>
      <c r="F15" s="12" t="s">
        <v>48</v>
      </c>
    </row>
    <row r="16" spans="1:6" x14ac:dyDescent="0.25">
      <c r="A16" t="s">
        <v>24</v>
      </c>
      <c r="B16" t="s">
        <v>18</v>
      </c>
      <c r="C16" s="11">
        <f>AVERAGE(Dati_OPTN!Q6:V6)</f>
        <v>8180.333333333333</v>
      </c>
      <c r="D16" s="11">
        <f t="shared" ref="D16:D27" si="0">C16/365</f>
        <v>22.411872146118721</v>
      </c>
      <c r="E16" s="11">
        <f>AVERAGE(Dati_OPTN!W6:AA6)</f>
        <v>7320.6</v>
      </c>
      <c r="F16" s="11">
        <f t="shared" ref="F16:F27" si="1">E16/365</f>
        <v>20.056438356164385</v>
      </c>
    </row>
    <row r="17" spans="1:6" x14ac:dyDescent="0.25">
      <c r="B17" t="s">
        <v>20</v>
      </c>
      <c r="C17" s="11">
        <f>AVERAGE(Dati_OPTN!Q7:V7)</f>
        <v>4419</v>
      </c>
      <c r="D17" s="11">
        <f t="shared" si="0"/>
        <v>12.106849315068493</v>
      </c>
      <c r="E17" s="11">
        <f>AVERAGE(Dati_OPTN!W7:AA7)</f>
        <v>3510</v>
      </c>
      <c r="F17" s="11">
        <f t="shared" si="1"/>
        <v>9.6164383561643838</v>
      </c>
    </row>
    <row r="18" spans="1:6" x14ac:dyDescent="0.25">
      <c r="B18" t="s">
        <v>22</v>
      </c>
      <c r="C18" s="11">
        <f>AVERAGE(Dati_OPTN!Q8:V8)</f>
        <v>3761.3333333333335</v>
      </c>
      <c r="D18" s="11">
        <f t="shared" si="0"/>
        <v>10.305022831050229</v>
      </c>
      <c r="E18" s="11">
        <f>AVERAGE(Dati_OPTN!W8:AA8)</f>
        <v>3810.6</v>
      </c>
      <c r="F18" s="11">
        <f t="shared" si="1"/>
        <v>10.44</v>
      </c>
    </row>
    <row r="19" spans="1:6" x14ac:dyDescent="0.25">
      <c r="A19" t="s">
        <v>25</v>
      </c>
      <c r="B19" t="s">
        <v>18</v>
      </c>
      <c r="C19" s="11">
        <f>AVERAGE(Dati_OPTN!Q9:V9)</f>
        <v>5087.5</v>
      </c>
      <c r="D19" s="11">
        <f t="shared" si="0"/>
        <v>13.938356164383562</v>
      </c>
      <c r="E19" s="11">
        <f>AVERAGE(Dati_OPTN!W9:AA9)</f>
        <v>4323.8</v>
      </c>
      <c r="F19" s="11">
        <f t="shared" si="1"/>
        <v>11.846027397260274</v>
      </c>
    </row>
    <row r="20" spans="1:6" x14ac:dyDescent="0.25">
      <c r="B20" t="s">
        <v>20</v>
      </c>
      <c r="C20" s="11">
        <f>AVERAGE(Dati_OPTN!Q10:V10)</f>
        <v>3430.5</v>
      </c>
      <c r="D20" s="11">
        <f t="shared" si="0"/>
        <v>9.3986301369863021</v>
      </c>
      <c r="E20" s="11">
        <f>AVERAGE(Dati_OPTN!W10:AA10)</f>
        <v>2731.2</v>
      </c>
      <c r="F20" s="11">
        <f t="shared" si="1"/>
        <v>7.4827397260273969</v>
      </c>
    </row>
    <row r="21" spans="1:6" x14ac:dyDescent="0.25">
      <c r="B21" t="s">
        <v>22</v>
      </c>
      <c r="C21" s="11">
        <f>AVERAGE(Dati_OPTN!Q11:V11)</f>
        <v>1657</v>
      </c>
      <c r="D21" s="11">
        <f t="shared" si="0"/>
        <v>4.5397260273972604</v>
      </c>
      <c r="E21" s="11">
        <f>AVERAGE(Dati_OPTN!W11:AA11)</f>
        <v>1592.6</v>
      </c>
      <c r="F21" s="11">
        <f t="shared" si="1"/>
        <v>4.3632876712328761</v>
      </c>
    </row>
    <row r="22" spans="1:6" x14ac:dyDescent="0.25">
      <c r="A22" t="s">
        <v>26</v>
      </c>
      <c r="B22" t="s">
        <v>18</v>
      </c>
      <c r="C22" s="11">
        <f>AVERAGE(Dati_OPTN!Q12:V12)</f>
        <v>1578.3333333333333</v>
      </c>
      <c r="D22" s="11">
        <f t="shared" si="0"/>
        <v>4.3242009132420085</v>
      </c>
      <c r="E22" s="11">
        <f>AVERAGE(Dati_OPTN!W12:AA12)</f>
        <v>1377.6</v>
      </c>
      <c r="F22" s="11">
        <f t="shared" si="1"/>
        <v>3.7742465753424654</v>
      </c>
    </row>
    <row r="23" spans="1:6" x14ac:dyDescent="0.25">
      <c r="B23" t="s">
        <v>20</v>
      </c>
      <c r="C23" s="11">
        <f>AVERAGE(Dati_OPTN!Q13:V13)</f>
        <v>1090.5</v>
      </c>
      <c r="D23" s="11">
        <f t="shared" si="0"/>
        <v>2.9876712328767123</v>
      </c>
      <c r="E23" s="11">
        <f>AVERAGE(Dati_OPTN!W13:AA13)</f>
        <v>888.8</v>
      </c>
      <c r="F23" s="11">
        <f t="shared" si="1"/>
        <v>2.435068493150685</v>
      </c>
    </row>
    <row r="24" spans="1:6" x14ac:dyDescent="0.25">
      <c r="B24" t="s">
        <v>22</v>
      </c>
      <c r="C24" s="11">
        <f>AVERAGE(Dati_OPTN!Q14:V14)</f>
        <v>487.83333333333331</v>
      </c>
      <c r="D24" s="11">
        <f t="shared" si="0"/>
        <v>1.3365296803652968</v>
      </c>
      <c r="E24" s="11">
        <f>AVERAGE(Dati_OPTN!W14:AA14)</f>
        <v>488.8</v>
      </c>
      <c r="F24" s="11">
        <f t="shared" si="1"/>
        <v>1.3391780821917809</v>
      </c>
    </row>
    <row r="25" spans="1:6" x14ac:dyDescent="0.25">
      <c r="A25" t="s">
        <v>27</v>
      </c>
      <c r="B25" t="s">
        <v>18</v>
      </c>
      <c r="C25" s="11">
        <f>AVERAGE(Dati_OPTN!Q15:V15)</f>
        <v>398</v>
      </c>
      <c r="D25" s="11">
        <f t="shared" si="0"/>
        <v>1.0904109589041096</v>
      </c>
      <c r="E25" s="11">
        <f>AVERAGE(Dati_OPTN!W15:AA15)</f>
        <v>314.8</v>
      </c>
      <c r="F25" s="11">
        <f t="shared" si="1"/>
        <v>0.86246575342465759</v>
      </c>
    </row>
    <row r="26" spans="1:6" x14ac:dyDescent="0.25">
      <c r="B26" t="s">
        <v>20</v>
      </c>
      <c r="C26" s="11">
        <f>AVERAGE(Dati_OPTN!Q16:V16)</f>
        <v>318.16666666666669</v>
      </c>
      <c r="D26" s="11">
        <f t="shared" si="0"/>
        <v>0.87168949771689508</v>
      </c>
      <c r="E26" s="11">
        <f>AVERAGE(Dati_OPTN!W16:AA16)</f>
        <v>248.4</v>
      </c>
      <c r="F26" s="11">
        <f t="shared" si="1"/>
        <v>0.68054794520547945</v>
      </c>
    </row>
    <row r="27" spans="1:6" x14ac:dyDescent="0.25">
      <c r="B27" t="s">
        <v>22</v>
      </c>
      <c r="C27" s="11">
        <f>AVERAGE(Dati_OPTN!Q17:V17)</f>
        <v>79.833333333333329</v>
      </c>
      <c r="D27" s="11">
        <f t="shared" si="0"/>
        <v>0.21872146118721461</v>
      </c>
      <c r="E27" s="11">
        <f>AVERAGE(Dati_OPTN!W17:AA17)</f>
        <v>66.400000000000006</v>
      </c>
      <c r="F27" s="11">
        <f t="shared" si="1"/>
        <v>0.18191780821917811</v>
      </c>
    </row>
  </sheetData>
  <pageMargins left="0.7" right="0.7" top="0.75" bottom="0.75" header="0.511811023622047" footer="0.511811023622047"/>
  <pageSetup paperSize="9" orientation="portrait" horizontalDpi="300" verticalDpi="30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2"/>
  <sheetViews>
    <sheetView tabSelected="1" topLeftCell="A52" zoomScaleNormal="100" workbookViewId="0">
      <selection activeCell="E50" sqref="E50:E69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21.42578125" customWidth="1"/>
    <col min="10" max="10" width="21.5703125" customWidth="1"/>
    <col min="11" max="11" width="11.85546875" customWidth="1"/>
    <col min="14" max="14" width="11.7109375" customWidth="1"/>
  </cols>
  <sheetData>
    <row r="1" spans="1:7" x14ac:dyDescent="0.25">
      <c r="A1" s="7" t="s">
        <v>28</v>
      </c>
      <c r="B1" s="7"/>
      <c r="C1" s="7"/>
      <c r="D1" s="7"/>
      <c r="E1" s="7"/>
    </row>
    <row r="2" spans="1:7" x14ac:dyDescent="0.25">
      <c r="A2" s="14" t="s">
        <v>2</v>
      </c>
      <c r="B2" s="14" t="s">
        <v>3</v>
      </c>
      <c r="C2" s="14" t="s">
        <v>49</v>
      </c>
      <c r="D2" s="14" t="s">
        <v>50</v>
      </c>
      <c r="E2" s="14" t="s">
        <v>51</v>
      </c>
      <c r="F2" s="14" t="s">
        <v>81</v>
      </c>
      <c r="G2" s="14" t="s">
        <v>82</v>
      </c>
    </row>
    <row r="3" spans="1:7" x14ac:dyDescent="0.25">
      <c r="A3" s="12" t="s">
        <v>16</v>
      </c>
      <c r="B3" s="12" t="s">
        <v>17</v>
      </c>
      <c r="C3" s="15">
        <f>AVERAGE(Dati_OPTN!C26:H26)</f>
        <v>4418.5</v>
      </c>
      <c r="D3" s="15">
        <f>Tabella5[[#This Row],[d/anno (2014-2019)]]/365</f>
        <v>12.105479452054794</v>
      </c>
      <c r="E3" s="15">
        <f t="shared" ref="E3:E22" si="0">C3/$C$3</f>
        <v>1</v>
      </c>
      <c r="F3">
        <f>Tabella5[[#This Row],[d/anno (2014-2019)]]/$C3</f>
        <v>1</v>
      </c>
      <c r="G3" t="e">
        <f>Tabella512[[#This Row],[t/anno (2014-2019)]]/$C$50</f>
        <v>#VALUE!</v>
      </c>
    </row>
    <row r="4" spans="1:7" x14ac:dyDescent="0.25">
      <c r="A4" s="12"/>
      <c r="B4" s="12" t="s">
        <v>19</v>
      </c>
      <c r="C4" s="15">
        <f>AVERAGE(Dati_OPTN!C27:H27)</f>
        <v>1.3333333333333333</v>
      </c>
      <c r="D4" s="15">
        <f>Tabella5[[#This Row],[d/anno (2014-2019)]]/365</f>
        <v>3.6529680365296802E-3</v>
      </c>
      <c r="E4" s="15">
        <f t="shared" si="0"/>
        <v>3.0176153294858739E-4</v>
      </c>
      <c r="F4" t="e">
        <f>Tabella512[[#This Row],[t/anno (2014-2019)]]/$C4</f>
        <v>#VALUE!</v>
      </c>
      <c r="G4" t="e">
        <f>Tabella512[[#This Row],[t/anno (2014-2019)]]/$C$50</f>
        <v>#VALUE!</v>
      </c>
    </row>
    <row r="5" spans="1:7" x14ac:dyDescent="0.25">
      <c r="A5" s="12"/>
      <c r="B5" s="12" t="s">
        <v>21</v>
      </c>
      <c r="C5" s="15">
        <f>AVERAGE(Dati_OPTN!C28:H28)</f>
        <v>1681</v>
      </c>
      <c r="D5" s="15">
        <f>Tabella5[[#This Row],[d/anno (2014-2019)]]/365</f>
        <v>4.6054794520547944</v>
      </c>
      <c r="E5" s="15">
        <f t="shared" si="0"/>
        <v>0.38044585266493153</v>
      </c>
      <c r="F5" t="e">
        <f>Tabella512[[#This Row],[t/anno (2014-2019)]]/$C5</f>
        <v>#VALUE!</v>
      </c>
      <c r="G5" t="e">
        <f>Tabella512[[#This Row],[t/anno (2014-2019)]]/$C$50</f>
        <v>#VALUE!</v>
      </c>
    </row>
    <row r="6" spans="1:7" x14ac:dyDescent="0.25">
      <c r="A6" s="12"/>
      <c r="B6" s="12" t="s">
        <v>23</v>
      </c>
      <c r="C6" s="15">
        <f>AVERAGE(Dati_OPTN!C29:H29)</f>
        <v>2813.5</v>
      </c>
      <c r="D6" s="15">
        <f>Tabella5[[#This Row],[d/anno (2014-2019)]]/365</f>
        <v>7.7082191780821914</v>
      </c>
      <c r="E6" s="15">
        <f t="shared" si="0"/>
        <v>0.63675455471313791</v>
      </c>
      <c r="F6" t="e">
        <f>Tabella512[[#This Row],[t/anno (2014-2019)]]/$C6</f>
        <v>#VALUE!</v>
      </c>
      <c r="G6" t="e">
        <f>Tabella512[[#This Row],[t/anno (2014-2019)]]/$C$50</f>
        <v>#VALUE!</v>
      </c>
    </row>
    <row r="7" spans="1:7" x14ac:dyDescent="0.25">
      <c r="A7" s="12" t="s">
        <v>24</v>
      </c>
      <c r="B7" s="12" t="s">
        <v>17</v>
      </c>
      <c r="C7" s="15">
        <f>AVERAGE(Dati_OPTN!C30:H30)</f>
        <v>2313.5</v>
      </c>
      <c r="D7" s="15">
        <f>Tabella5[[#This Row],[d/anno (2014-2019)]]/365</f>
        <v>6.338356164383562</v>
      </c>
      <c r="E7" s="15">
        <f t="shared" si="0"/>
        <v>0.52359397985741762</v>
      </c>
      <c r="F7" t="e">
        <f>Tabella512[[#This Row],[t/anno (2014-2019)]]/$C3</f>
        <v>#VALUE!</v>
      </c>
      <c r="G7" t="e">
        <f>Tabella512[[#This Row],[t/anno (2014-2019)]]/$C$54</f>
        <v>#VALUE!</v>
      </c>
    </row>
    <row r="8" spans="1:7" x14ac:dyDescent="0.25">
      <c r="A8" s="12"/>
      <c r="B8" s="12" t="s">
        <v>19</v>
      </c>
      <c r="C8" s="15">
        <f>AVERAGE(Dati_OPTN!C31:H31)</f>
        <v>1</v>
      </c>
      <c r="D8" s="15">
        <f>Tabella5[[#This Row],[d/anno (2014-2019)]]/365</f>
        <v>2.7397260273972603E-3</v>
      </c>
      <c r="E8" s="15">
        <f t="shared" si="0"/>
        <v>2.2632114971144054E-4</v>
      </c>
      <c r="F8" t="e">
        <f>Tabella512[[#This Row],[t/anno (2014-2019)]]/$C4</f>
        <v>#VALUE!</v>
      </c>
      <c r="G8" t="e">
        <f>Tabella512[[#This Row],[t/anno (2014-2019)]]/$C$54</f>
        <v>#VALUE!</v>
      </c>
    </row>
    <row r="9" spans="1:7" x14ac:dyDescent="0.25">
      <c r="A9" s="12"/>
      <c r="B9" s="12" t="s">
        <v>21</v>
      </c>
      <c r="C9" s="15">
        <f>AVERAGE(Dati_OPTN!C32:H32)</f>
        <v>913.83333333333337</v>
      </c>
      <c r="D9" s="15">
        <f>Tabella5[[#This Row],[d/anno (2014-2019)]]/365</f>
        <v>2.5036529680365298</v>
      </c>
      <c r="E9" s="15">
        <f t="shared" si="0"/>
        <v>0.20681981064463809</v>
      </c>
      <c r="F9" t="e">
        <f>Tabella512[[#This Row],[t/anno (2014-2019)]]/$C5</f>
        <v>#VALUE!</v>
      </c>
      <c r="G9" t="e">
        <f>Tabella512[[#This Row],[t/anno (2014-2019)]]/$C$54</f>
        <v>#VALUE!</v>
      </c>
    </row>
    <row r="10" spans="1:7" x14ac:dyDescent="0.25">
      <c r="A10" s="12"/>
      <c r="B10" s="12" t="s">
        <v>23</v>
      </c>
      <c r="C10" s="15">
        <f>AVERAGE(Dati_OPTN!C33:H33)</f>
        <v>1440.6666666666667</v>
      </c>
      <c r="D10" s="15">
        <f>Tabella5[[#This Row],[d/anno (2014-2019)]]/365</f>
        <v>3.9470319634703199</v>
      </c>
      <c r="E10" s="15">
        <f t="shared" si="0"/>
        <v>0.32605333635094869</v>
      </c>
      <c r="F10" t="e">
        <f>Tabella512[[#This Row],[t/anno (2014-2019)]]/$C6</f>
        <v>#VALUE!</v>
      </c>
      <c r="G10" t="e">
        <f>Tabella512[[#This Row],[t/anno (2014-2019)]]/$C$54</f>
        <v>#VALUE!</v>
      </c>
    </row>
    <row r="11" spans="1:7" x14ac:dyDescent="0.25">
      <c r="A11" s="12" t="s">
        <v>25</v>
      </c>
      <c r="B11" s="12" t="s">
        <v>17</v>
      </c>
      <c r="C11" s="15">
        <f>AVERAGE(Dati_OPTN!C34:H34)</f>
        <v>1276.8333333333333</v>
      </c>
      <c r="D11" s="15">
        <f>Tabella5[[#This Row],[d/anno (2014-2019)]]/365</f>
        <v>3.4981735159817351</v>
      </c>
      <c r="E11" s="15">
        <f t="shared" si="0"/>
        <v>0.28897438798989095</v>
      </c>
      <c r="F11" t="e">
        <f>Tabella512[[#This Row],[t/anno (2014-2019)]]/$C3</f>
        <v>#VALUE!</v>
      </c>
      <c r="G11" t="e">
        <f>Tabella512[[#This Row],[t/anno (2014-2019)]]/$C$58</f>
        <v>#VALUE!</v>
      </c>
    </row>
    <row r="12" spans="1:7" x14ac:dyDescent="0.25">
      <c r="A12" s="12"/>
      <c r="B12" s="12" t="s">
        <v>19</v>
      </c>
      <c r="C12" s="15">
        <f>AVERAGE(Dati_OPTN!C35:H35)</f>
        <v>0.33333333333333331</v>
      </c>
      <c r="D12" s="15">
        <f>Tabella5[[#This Row],[d/anno (2014-2019)]]/365</f>
        <v>9.1324200913242006E-4</v>
      </c>
      <c r="E12" s="15">
        <f t="shared" si="0"/>
        <v>7.5440383237146847E-5</v>
      </c>
      <c r="F12" t="e">
        <f>Tabella512[[#This Row],[t/anno (2014-2019)]]/$C4</f>
        <v>#VALUE!</v>
      </c>
      <c r="G12" t="e">
        <f>Tabella512[[#This Row],[t/anno (2014-2019)]]/$C$58</f>
        <v>#VALUE!</v>
      </c>
    </row>
    <row r="13" spans="1:7" x14ac:dyDescent="0.25">
      <c r="A13" s="12"/>
      <c r="B13" s="12" t="s">
        <v>21</v>
      </c>
      <c r="C13" s="15">
        <f>AVERAGE(Dati_OPTN!C36:H36)</f>
        <v>445.5</v>
      </c>
      <c r="D13" s="15">
        <f>Tabella5[[#This Row],[d/anno (2014-2019)]]/365</f>
        <v>1.2205479452054795</v>
      </c>
      <c r="E13" s="15">
        <f t="shared" si="0"/>
        <v>0.10082607219644676</v>
      </c>
      <c r="F13" t="e">
        <f>Tabella512[[#This Row],[t/anno (2014-2019)]]/$C5</f>
        <v>#VALUE!</v>
      </c>
      <c r="G13" t="e">
        <f>Tabella512[[#This Row],[t/anno (2014-2019)]]/$C$58</f>
        <v>#VALUE!</v>
      </c>
    </row>
    <row r="14" spans="1:7" x14ac:dyDescent="0.25">
      <c r="A14" s="12"/>
      <c r="B14" s="12" t="s">
        <v>23</v>
      </c>
      <c r="C14" s="15">
        <f>AVERAGE(Dati_OPTN!C37:H37)</f>
        <v>848.16666666666663</v>
      </c>
      <c r="D14" s="15">
        <f>Tabella5[[#This Row],[d/anno (2014-2019)]]/365</f>
        <v>2.3237442922374427</v>
      </c>
      <c r="E14" s="15">
        <f t="shared" si="0"/>
        <v>0.19195805514692013</v>
      </c>
      <c r="F14" t="e">
        <f>Tabella512[[#This Row],[t/anno (2014-2019)]]/$C6</f>
        <v>#VALUE!</v>
      </c>
      <c r="G14" t="e">
        <f>Tabella512[[#This Row],[t/anno (2014-2019)]]/$C$58</f>
        <v>#VALUE!</v>
      </c>
    </row>
    <row r="15" spans="1:7" x14ac:dyDescent="0.25">
      <c r="A15" s="12" t="s">
        <v>26</v>
      </c>
      <c r="B15" s="12" t="s">
        <v>17</v>
      </c>
      <c r="C15" s="15">
        <f>AVERAGE(Dati_OPTN!C38:H38)</f>
        <v>708.83333333333337</v>
      </c>
      <c r="D15" s="15">
        <f>Tabella5[[#This Row],[d/anno (2014-2019)]]/365</f>
        <v>1.9420091324200914</v>
      </c>
      <c r="E15" s="15">
        <f t="shared" si="0"/>
        <v>0.16042397495379276</v>
      </c>
      <c r="F15" t="e">
        <f>Tabella512[[#This Row],[t/anno (2014-2019)]]/$C3</f>
        <v>#VALUE!</v>
      </c>
      <c r="G15" t="e">
        <f>Tabella512[[#This Row],[t/anno (2014-2019)]]/$C$62</f>
        <v>#VALUE!</v>
      </c>
    </row>
    <row r="16" spans="1:7" x14ac:dyDescent="0.25">
      <c r="A16" s="12"/>
      <c r="B16" s="12" t="s">
        <v>19</v>
      </c>
      <c r="C16" s="15">
        <f>AVERAGE(Dati_OPTN!C39:H39)</f>
        <v>0</v>
      </c>
      <c r="D16" s="15">
        <f>Tabella5[[#This Row],[d/anno (2014-2019)]]/365</f>
        <v>0</v>
      </c>
      <c r="E16" s="15">
        <f t="shared" si="0"/>
        <v>0</v>
      </c>
      <c r="F16" t="e">
        <f>Tabella512[[#This Row],[t/anno (2014-2019)]]/$C4</f>
        <v>#VALUE!</v>
      </c>
      <c r="G16" t="e">
        <f>Tabella512[[#This Row],[t/anno (2014-2019)]]/$C$62</f>
        <v>#VALUE!</v>
      </c>
    </row>
    <row r="17" spans="1:15" x14ac:dyDescent="0.25">
      <c r="A17" s="12"/>
      <c r="B17" s="12" t="s">
        <v>21</v>
      </c>
      <c r="C17" s="15">
        <f>AVERAGE(Dati_OPTN!C40:H40)</f>
        <v>283.16666666666669</v>
      </c>
      <c r="D17" s="15">
        <f>Tabella5[[#This Row],[d/anno (2014-2019)]]/365</f>
        <v>0.77579908675799092</v>
      </c>
      <c r="E17" s="15">
        <f t="shared" si="0"/>
        <v>6.4086605559956253E-2</v>
      </c>
      <c r="F17" t="e">
        <f>Tabella512[[#This Row],[t/anno (2014-2019)]]/$C5</f>
        <v>#VALUE!</v>
      </c>
      <c r="G17" t="e">
        <f>Tabella512[[#This Row],[t/anno (2014-2019)]]/$C$62</f>
        <v>#VALUE!</v>
      </c>
    </row>
    <row r="18" spans="1:15" x14ac:dyDescent="0.25">
      <c r="A18" s="12"/>
      <c r="B18" s="12" t="s">
        <v>23</v>
      </c>
      <c r="C18" s="15">
        <f>AVERAGE(Dati_OPTN!C41:H41)</f>
        <v>442.5</v>
      </c>
      <c r="D18" s="15">
        <f>Tabella5[[#This Row],[d/anno (2014-2019)]]/365</f>
        <v>1.2123287671232876</v>
      </c>
      <c r="E18" s="15">
        <f t="shared" si="0"/>
        <v>0.10014710874731243</v>
      </c>
      <c r="F18" t="e">
        <f>Tabella512[[#This Row],[t/anno (2014-2019)]]/$C6</f>
        <v>#VALUE!</v>
      </c>
      <c r="G18" t="e">
        <f>Tabella512[[#This Row],[t/anno (2014-2019)]]/$C$62</f>
        <v>#VALUE!</v>
      </c>
      <c r="L18" s="16"/>
      <c r="M18" s="16"/>
      <c r="N18" s="16"/>
      <c r="O18" s="16"/>
    </row>
    <row r="19" spans="1:15" x14ac:dyDescent="0.25">
      <c r="A19" s="12" t="s">
        <v>27</v>
      </c>
      <c r="B19" s="12" t="s">
        <v>17</v>
      </c>
      <c r="C19" s="15">
        <f>AVERAGE(Dati_OPTN!C42:H42)</f>
        <v>119.33333333333333</v>
      </c>
      <c r="D19" s="15">
        <f>Tabella5[[#This Row],[d/anno (2014-2019)]]/365</f>
        <v>0.32694063926940636</v>
      </c>
      <c r="E19" s="15">
        <f t="shared" si="0"/>
        <v>2.7007657198898569E-2</v>
      </c>
      <c r="F19" t="e">
        <f>Tabella512[[#This Row],[t/anno (2014-2019)]]/$C3</f>
        <v>#VALUE!</v>
      </c>
      <c r="G19" t="e">
        <f>Tabella512[[#This Row],[t/anno (2014-2019)]]/$C$66</f>
        <v>#VALUE!</v>
      </c>
      <c r="L19" s="16"/>
      <c r="M19" s="16"/>
      <c r="N19" s="16"/>
      <c r="O19" s="16"/>
    </row>
    <row r="20" spans="1:15" x14ac:dyDescent="0.25">
      <c r="A20" s="12"/>
      <c r="B20" s="12" t="s">
        <v>19</v>
      </c>
      <c r="C20" s="15">
        <f>AVERAGE(Dati_OPTN!C43:H43)</f>
        <v>0</v>
      </c>
      <c r="D20" s="15">
        <f>Tabella5[[#This Row],[d/anno (2014-2019)]]/365</f>
        <v>0</v>
      </c>
      <c r="E20" s="15">
        <f t="shared" si="0"/>
        <v>0</v>
      </c>
      <c r="F20" t="e">
        <f>Tabella512[[#This Row],[t/anno (2014-2019)]]/$C4</f>
        <v>#VALUE!</v>
      </c>
      <c r="G20" t="e">
        <f>Tabella512[[#This Row],[t/anno (2014-2019)]]/$C$66</f>
        <v>#VALUE!</v>
      </c>
      <c r="L20" s="16"/>
      <c r="M20" s="16"/>
      <c r="N20" s="16"/>
      <c r="O20" s="16"/>
    </row>
    <row r="21" spans="1:15" x14ac:dyDescent="0.25">
      <c r="A21" s="12"/>
      <c r="B21" s="12" t="s">
        <v>21</v>
      </c>
      <c r="C21" s="15">
        <f>AVERAGE(Dati_OPTN!C44:H44)</f>
        <v>38.5</v>
      </c>
      <c r="D21" s="15">
        <f>Tabella5[[#This Row],[d/anno (2014-2019)]]/365</f>
        <v>0.10547945205479452</v>
      </c>
      <c r="E21" s="15">
        <f t="shared" si="0"/>
        <v>8.7133642638904611E-3</v>
      </c>
      <c r="F21" t="e">
        <f>Tabella512[[#This Row],[t/anno (2014-2019)]]/$C5</f>
        <v>#VALUE!</v>
      </c>
      <c r="G21" t="e">
        <f>Tabella512[[#This Row],[t/anno (2014-2019)]]/$C$66</f>
        <v>#VALUE!</v>
      </c>
      <c r="L21" s="16"/>
      <c r="M21" s="16"/>
      <c r="N21" s="16"/>
      <c r="O21" s="16"/>
    </row>
    <row r="22" spans="1:15" x14ac:dyDescent="0.25">
      <c r="A22" s="12"/>
      <c r="B22" s="12" t="s">
        <v>23</v>
      </c>
      <c r="C22" s="15">
        <f>AVERAGE(Dati_OPTN!C45:H45)</f>
        <v>82.166666666666671</v>
      </c>
      <c r="D22" s="15">
        <f>Tabella5[[#This Row],[d/anno (2014-2019)]]/365</f>
        <v>0.22511415525114156</v>
      </c>
      <c r="E22" s="15">
        <f t="shared" si="0"/>
        <v>1.8596054467956698E-2</v>
      </c>
      <c r="F22" t="e">
        <f>Tabella512[[#This Row],[t/anno (2014-2019)]]/$C6</f>
        <v>#VALUE!</v>
      </c>
      <c r="G22" t="e">
        <f>Tabella512[[#This Row],[t/anno (2014-2019)]]/$C$66</f>
        <v>#VALUE!</v>
      </c>
      <c r="L22" s="16"/>
      <c r="M22" s="16"/>
      <c r="N22" s="16"/>
      <c r="O22" s="16"/>
    </row>
    <row r="23" spans="1:15" x14ac:dyDescent="0.25">
      <c r="A23" s="12"/>
      <c r="B23" s="12"/>
      <c r="C23" s="15"/>
      <c r="D23" s="15"/>
      <c r="E23" s="15"/>
      <c r="G23" s="12"/>
      <c r="H23" s="12"/>
      <c r="I23" s="15"/>
      <c r="J23" s="15"/>
      <c r="K23" s="16"/>
      <c r="L23" s="16"/>
      <c r="M23" s="16"/>
      <c r="N23" s="16"/>
      <c r="O23" s="16"/>
    </row>
    <row r="24" spans="1:15" x14ac:dyDescent="0.25">
      <c r="A24" s="7" t="s">
        <v>32</v>
      </c>
      <c r="B24" s="7"/>
      <c r="C24" s="7"/>
      <c r="D24" s="7"/>
      <c r="E24" s="7"/>
    </row>
    <row r="25" spans="1:15" x14ac:dyDescent="0.25">
      <c r="A25" s="14" t="s">
        <v>2</v>
      </c>
      <c r="B25" s="14" t="s">
        <v>3</v>
      </c>
      <c r="C25" s="14" t="s">
        <v>52</v>
      </c>
      <c r="D25" s="14" t="s">
        <v>53</v>
      </c>
      <c r="E25" s="14" t="s">
        <v>51</v>
      </c>
      <c r="F25" s="14" t="s">
        <v>81</v>
      </c>
      <c r="G25" s="14" t="s">
        <v>82</v>
      </c>
    </row>
    <row r="26" spans="1:15" hidden="1" x14ac:dyDescent="0.25">
      <c r="A26" s="12" t="s">
        <v>16</v>
      </c>
      <c r="B26" s="12" t="s">
        <v>17</v>
      </c>
      <c r="C26" s="15">
        <f>AVERAGE(Dati_OPTN!Q49:V49)</f>
        <v>11046.5</v>
      </c>
      <c r="D26" s="15">
        <f>Tabella511[[#This Row],[r/anno (2014-2019)]]/365</f>
        <v>30.264383561643836</v>
      </c>
      <c r="E26" s="15">
        <f>Tabella511[[#This Row],[r/anno (2014-2019)]]/$C$26</f>
        <v>1</v>
      </c>
      <c r="F26" t="e">
        <f>Tabella512[[#This Row],[t/anno (2014-2019)]]/$C26</f>
        <v>#VALUE!</v>
      </c>
      <c r="G26" t="e">
        <f>Tabella512[[#This Row],[t/anno (2014-2019)]]/$C$50</f>
        <v>#VALUE!</v>
      </c>
    </row>
    <row r="27" spans="1:15" x14ac:dyDescent="0.25">
      <c r="A27" s="12"/>
      <c r="B27" s="12" t="s">
        <v>19</v>
      </c>
      <c r="C27" s="15">
        <f>AVERAGE(Dati_OPTN!Q50:V50)</f>
        <v>3.3333333333333335</v>
      </c>
      <c r="D27" s="15">
        <f>Tabella511[[#This Row],[r/anno (2014-2019)]]/365</f>
        <v>9.1324200913242021E-3</v>
      </c>
      <c r="E27" s="15">
        <f>Tabella511[[#This Row],[r/anno (2014-2019)]]/$C$26</f>
        <v>3.0175470360144241E-4</v>
      </c>
      <c r="F27" t="e">
        <f>Tabella512[[#This Row],[t/anno (2014-2019)]]/$C27</f>
        <v>#VALUE!</v>
      </c>
      <c r="G27" t="e">
        <f>Tabella512[[#This Row],[t/anno (2014-2019)]]/$C$50</f>
        <v>#VALUE!</v>
      </c>
    </row>
    <row r="28" spans="1:15" x14ac:dyDescent="0.25">
      <c r="A28" s="12"/>
      <c r="B28" s="12" t="s">
        <v>21</v>
      </c>
      <c r="C28" s="15">
        <f>AVERAGE(Dati_OPTN!Q51:V51)</f>
        <v>2905.8333333333335</v>
      </c>
      <c r="D28" s="15">
        <f>Tabella511[[#This Row],[r/anno (2014-2019)]]/365</f>
        <v>7.961187214611873</v>
      </c>
      <c r="E28" s="15">
        <f>Tabella511[[#This Row],[r/anno (2014-2019)]]/$C$26</f>
        <v>0.26305466286455742</v>
      </c>
      <c r="F28" t="e">
        <f>Tabella512[[#This Row],[t/anno (2014-2019)]]/$C28</f>
        <v>#VALUE!</v>
      </c>
      <c r="G28" t="e">
        <f>Tabella512[[#This Row],[t/anno (2014-2019)]]/$C$50</f>
        <v>#VALUE!</v>
      </c>
    </row>
    <row r="29" spans="1:15" x14ac:dyDescent="0.25">
      <c r="A29" s="12"/>
      <c r="B29" s="12" t="s">
        <v>23</v>
      </c>
      <c r="C29" s="15">
        <f>AVERAGE(Dati_OPTN!Q52:V52)</f>
        <v>9278.6666666666661</v>
      </c>
      <c r="D29" s="15">
        <f>Tabella511[[#This Row],[r/anno (2014-2019)]]/365</f>
        <v>25.421004566210044</v>
      </c>
      <c r="E29" s="15">
        <f>Tabella511[[#This Row],[r/anno (2014-2019)]]/$C$26</f>
        <v>0.83996439294497494</v>
      </c>
      <c r="F29" t="e">
        <f>Tabella512[[#This Row],[t/anno (2014-2019)]]/$C29</f>
        <v>#VALUE!</v>
      </c>
      <c r="G29" t="e">
        <f>Tabella512[[#This Row],[t/anno (2014-2019)]]/$C$50</f>
        <v>#VALUE!</v>
      </c>
    </row>
    <row r="30" spans="1:15" hidden="1" x14ac:dyDescent="0.25">
      <c r="A30" s="12" t="s">
        <v>24</v>
      </c>
      <c r="B30" s="12" t="s">
        <v>17</v>
      </c>
      <c r="C30" s="15">
        <f>AVERAGE(Dati_OPTN!Q53:V53)</f>
        <v>5731.833333333333</v>
      </c>
      <c r="D30" s="15">
        <f>Tabella511[[#This Row],[r/anno (2014-2019)]]/365</f>
        <v>15.703652968036529</v>
      </c>
      <c r="E30" s="15">
        <f>Tabella511[[#This Row],[r/anno (2014-2019)]]/$C$26</f>
        <v>0.51888230057786022</v>
      </c>
      <c r="F30" t="e">
        <f>Tabella512[[#This Row],[t/anno (2014-2019)]]/$C26</f>
        <v>#VALUE!</v>
      </c>
      <c r="G30" t="e">
        <f>Tabella512[[#This Row],[t/anno (2014-2019)]]/$C$54</f>
        <v>#VALUE!</v>
      </c>
    </row>
    <row r="31" spans="1:15" x14ac:dyDescent="0.25">
      <c r="A31" s="12"/>
      <c r="B31" s="12" t="s">
        <v>19</v>
      </c>
      <c r="C31" s="15">
        <f>AVERAGE(Dati_OPTN!Q54:V54)</f>
        <v>2.3333333333333335</v>
      </c>
      <c r="D31" s="15">
        <f>Tabella511[[#This Row],[r/anno (2014-2019)]]/365</f>
        <v>6.392694063926941E-3</v>
      </c>
      <c r="E31" s="15">
        <f>Tabella511[[#This Row],[r/anno (2014-2019)]]/$C$26</f>
        <v>2.1122829252100968E-4</v>
      </c>
      <c r="F31" t="e">
        <f>Tabella512[[#This Row],[t/anno (2014-2019)]]/$C27</f>
        <v>#VALUE!</v>
      </c>
      <c r="G31" t="e">
        <f>Tabella512[[#This Row],[t/anno (2014-2019)]]/$C$54</f>
        <v>#VALUE!</v>
      </c>
    </row>
    <row r="32" spans="1:15" x14ac:dyDescent="0.25">
      <c r="A32" s="12"/>
      <c r="B32" s="12" t="s">
        <v>21</v>
      </c>
      <c r="C32" s="15">
        <f>AVERAGE(Dati_OPTN!Q55:V55)</f>
        <v>1521.5</v>
      </c>
      <c r="D32" s="15">
        <f>Tabella511[[#This Row],[r/anno (2014-2019)]]/365</f>
        <v>4.1684931506849319</v>
      </c>
      <c r="E32" s="15">
        <f>Tabella511[[#This Row],[r/anno (2014-2019)]]/$C$26</f>
        <v>0.13773593445887838</v>
      </c>
      <c r="F32" t="e">
        <f>Tabella512[[#This Row],[t/anno (2014-2019)]]/$C28</f>
        <v>#VALUE!</v>
      </c>
      <c r="G32" t="e">
        <f>Tabella512[[#This Row],[t/anno (2014-2019)]]/$C$54</f>
        <v>#VALUE!</v>
      </c>
    </row>
    <row r="33" spans="1:17" x14ac:dyDescent="0.25">
      <c r="A33" s="12"/>
      <c r="B33" s="12" t="s">
        <v>23</v>
      </c>
      <c r="C33" s="15">
        <f>AVERAGE(Dati_OPTN!Q56:V56)</f>
        <v>4760.833333333333</v>
      </c>
      <c r="D33" s="15">
        <f>Tabella511[[#This Row],[r/anno (2014-2019)]]/365</f>
        <v>13.043378995433789</v>
      </c>
      <c r="E33" s="15">
        <f>Tabella511[[#This Row],[r/anno (2014-2019)]]/$C$26</f>
        <v>0.43098115541876009</v>
      </c>
      <c r="F33" t="e">
        <f>Tabella512[[#This Row],[t/anno (2014-2019)]]/$C29</f>
        <v>#VALUE!</v>
      </c>
      <c r="G33" t="e">
        <f>Tabella512[[#This Row],[t/anno (2014-2019)]]/$C$54</f>
        <v>#VALUE!</v>
      </c>
    </row>
    <row r="34" spans="1:17" hidden="1" x14ac:dyDescent="0.25">
      <c r="A34" s="12" t="s">
        <v>25</v>
      </c>
      <c r="B34" s="12" t="s">
        <v>17</v>
      </c>
      <c r="C34" s="15">
        <f>AVERAGE(Dati_OPTN!Q57:V57)</f>
        <v>3254.1666666666665</v>
      </c>
      <c r="D34" s="15">
        <f>Tabella511[[#This Row],[r/anno (2014-2019)]]/365</f>
        <v>8.9155251141552512</v>
      </c>
      <c r="E34" s="15">
        <f>Tabella511[[#This Row],[r/anno (2014-2019)]]/$C$26</f>
        <v>0.29458802939090811</v>
      </c>
      <c r="F34" t="e">
        <f>Tabella512[[#This Row],[t/anno (2014-2019)]]/$C26</f>
        <v>#VALUE!</v>
      </c>
      <c r="G34" t="e">
        <f>Tabella512[[#This Row],[t/anno (2014-2019)]]/$C$58</f>
        <v>#VALUE!</v>
      </c>
    </row>
    <row r="35" spans="1:17" x14ac:dyDescent="0.25">
      <c r="A35" s="12"/>
      <c r="B35" s="12" t="s">
        <v>19</v>
      </c>
      <c r="C35" s="15">
        <f>AVERAGE(Dati_OPTN!Q58:V58)</f>
        <v>0.5</v>
      </c>
      <c r="D35" s="15">
        <f>Tabella511[[#This Row],[r/anno (2014-2019)]]/365</f>
        <v>1.3698630136986301E-3</v>
      </c>
      <c r="E35" s="15">
        <f>Tabella511[[#This Row],[r/anno (2014-2019)]]/$C$26</f>
        <v>4.5263205540216361E-5</v>
      </c>
      <c r="F35" t="e">
        <f>Tabella512[[#This Row],[t/anno (2014-2019)]]/$C27</f>
        <v>#VALUE!</v>
      </c>
      <c r="G35" t="e">
        <f>Tabella512[[#This Row],[t/anno (2014-2019)]]/$C$58</f>
        <v>#VALUE!</v>
      </c>
    </row>
    <row r="36" spans="1:17" x14ac:dyDescent="0.25">
      <c r="A36" s="12"/>
      <c r="B36" s="12" t="s">
        <v>21</v>
      </c>
      <c r="C36" s="15">
        <f>AVERAGE(Dati_OPTN!Q59:V59)</f>
        <v>853.33333333333337</v>
      </c>
      <c r="D36" s="15">
        <f>Tabella511[[#This Row],[r/anno (2014-2019)]]/365</f>
        <v>2.3378995433789957</v>
      </c>
      <c r="E36" s="15">
        <f>Tabella511[[#This Row],[r/anno (2014-2019)]]/$C$26</f>
        <v>7.7249204121969256E-2</v>
      </c>
      <c r="F36" t="e">
        <f>Tabella512[[#This Row],[t/anno (2014-2019)]]/$C28</f>
        <v>#VALUE!</v>
      </c>
      <c r="G36" t="e">
        <f>Tabella512[[#This Row],[t/anno (2014-2019)]]/$C$58</f>
        <v>#VALUE!</v>
      </c>
    </row>
    <row r="37" spans="1:17" x14ac:dyDescent="0.25">
      <c r="A37" s="12"/>
      <c r="B37" s="12" t="s">
        <v>23</v>
      </c>
      <c r="C37" s="15">
        <f>AVERAGE(Dati_OPTN!Q60:V60)</f>
        <v>2782.5</v>
      </c>
      <c r="D37" s="15">
        <f>Tabella511[[#This Row],[r/anno (2014-2019)]]/365</f>
        <v>7.6232876712328768</v>
      </c>
      <c r="E37" s="15">
        <f>Tabella511[[#This Row],[r/anno (2014-2019)]]/$C$26</f>
        <v>0.25188973883130406</v>
      </c>
      <c r="F37" t="e">
        <f>Tabella512[[#This Row],[t/anno (2014-2019)]]/$C29</f>
        <v>#VALUE!</v>
      </c>
      <c r="G37" t="e">
        <f>Tabella512[[#This Row],[t/anno (2014-2019)]]/$C$58</f>
        <v>#VALUE!</v>
      </c>
    </row>
    <row r="38" spans="1:17" hidden="1" x14ac:dyDescent="0.25">
      <c r="A38" s="12" t="s">
        <v>26</v>
      </c>
      <c r="B38" s="12" t="s">
        <v>17</v>
      </c>
      <c r="C38" s="15">
        <f>AVERAGE(Dati_OPTN!Q61:V61)</f>
        <v>1750.8333333333333</v>
      </c>
      <c r="D38" s="15">
        <f>Tabella511[[#This Row],[r/anno (2014-2019)]]/365</f>
        <v>4.7968036529680367</v>
      </c>
      <c r="E38" s="15">
        <f>Tabella511[[#This Row],[r/anno (2014-2019)]]/$C$26</f>
        <v>0.15849665806665761</v>
      </c>
      <c r="F38" t="e">
        <f>Tabella512[[#This Row],[t/anno (2014-2019)]]/$C26</f>
        <v>#VALUE!</v>
      </c>
      <c r="G38" t="e">
        <f>Tabella512[[#This Row],[t/anno (2014-2019)]]/$C$62</f>
        <v>#VALUE!</v>
      </c>
    </row>
    <row r="39" spans="1:17" x14ac:dyDescent="0.25">
      <c r="A39" s="12"/>
      <c r="B39" s="12" t="s">
        <v>19</v>
      </c>
      <c r="C39" s="15">
        <f>AVERAGE(Dati_OPTN!Q62:V62)</f>
        <v>0</v>
      </c>
      <c r="D39" s="15">
        <f>Tabella511[[#This Row],[r/anno (2014-2019)]]/365</f>
        <v>0</v>
      </c>
      <c r="E39" s="15">
        <f>Tabella511[[#This Row],[r/anno (2014-2019)]]/$C$26</f>
        <v>0</v>
      </c>
      <c r="F39" t="e">
        <f>Tabella512[[#This Row],[t/anno (2014-2019)]]/$C27</f>
        <v>#VALUE!</v>
      </c>
      <c r="G39" t="e">
        <f>Tabella512[[#This Row],[t/anno (2014-2019)]]/$C$62</f>
        <v>#VALUE!</v>
      </c>
    </row>
    <row r="40" spans="1:17" x14ac:dyDescent="0.25">
      <c r="A40" s="12"/>
      <c r="B40" s="12" t="s">
        <v>21</v>
      </c>
      <c r="C40" s="15">
        <f>AVERAGE(Dati_OPTN!Q63:V63)</f>
        <v>454</v>
      </c>
      <c r="D40" s="15">
        <f>Tabella511[[#This Row],[r/anno (2014-2019)]]/365</f>
        <v>1.2438356164383562</v>
      </c>
      <c r="E40" s="15">
        <f>Tabella511[[#This Row],[r/anno (2014-2019)]]/$C$26</f>
        <v>4.1098990630516453E-2</v>
      </c>
      <c r="F40" t="e">
        <f>Tabella512[[#This Row],[t/anno (2014-2019)]]/$C28</f>
        <v>#VALUE!</v>
      </c>
      <c r="G40" t="e">
        <f>Tabella512[[#This Row],[t/anno (2014-2019)]]/$C$62</f>
        <v>#VALUE!</v>
      </c>
    </row>
    <row r="41" spans="1:17" x14ac:dyDescent="0.25">
      <c r="A41" s="12"/>
      <c r="B41" s="12" t="s">
        <v>23</v>
      </c>
      <c r="C41" s="15">
        <f>AVERAGE(Dati_OPTN!Q64:V64)</f>
        <v>1459.6666666666667</v>
      </c>
      <c r="D41" s="15">
        <f>Tabella511[[#This Row],[r/anno (2014-2019)]]/365</f>
        <v>3.999086757990868</v>
      </c>
      <c r="E41" s="16">
        <f>Tabella511[[#This Row],[r/anno (2014-2019)]]/$C$26</f>
        <v>0.13213838470707162</v>
      </c>
      <c r="F41" t="e">
        <f>Tabella512[[#This Row],[t/anno (2014-2019)]]/$C29</f>
        <v>#VALUE!</v>
      </c>
      <c r="G41" t="e">
        <f>Tabella512[[#This Row],[t/anno (2014-2019)]]/$C$62</f>
        <v>#VALUE!</v>
      </c>
    </row>
    <row r="42" spans="1:17" hidden="1" x14ac:dyDescent="0.25">
      <c r="A42" s="12" t="s">
        <v>27</v>
      </c>
      <c r="B42" s="12" t="s">
        <v>17</v>
      </c>
      <c r="C42" s="15">
        <f>AVERAGE(Dati_OPTN!Q65:V65)</f>
        <v>309.83333333333331</v>
      </c>
      <c r="D42" s="15">
        <f>Tabella511[[#This Row],[r/anno (2014-2019)]]/365</f>
        <v>0.84885844748858441</v>
      </c>
      <c r="E42" s="16">
        <f>Tabella511[[#This Row],[r/anno (2014-2019)]]/$C$26</f>
        <v>2.8048099699754067E-2</v>
      </c>
      <c r="F42" t="e">
        <f>Tabella512[[#This Row],[t/anno (2014-2019)]]/$C26</f>
        <v>#VALUE!</v>
      </c>
      <c r="G42" t="e">
        <f>Tabella512[[#This Row],[t/anno (2014-2019)]]/$C$66</f>
        <v>#VALUE!</v>
      </c>
    </row>
    <row r="43" spans="1:17" x14ac:dyDescent="0.25">
      <c r="A43" s="12"/>
      <c r="B43" s="12" t="s">
        <v>19</v>
      </c>
      <c r="C43" s="15">
        <f>AVERAGE(Dati_OPTN!Q66:V66)</f>
        <v>0.5</v>
      </c>
      <c r="D43" s="15">
        <f>Tabella511[[#This Row],[r/anno (2014-2019)]]/365</f>
        <v>1.3698630136986301E-3</v>
      </c>
      <c r="E43" s="16">
        <f>Tabella511[[#This Row],[r/anno (2014-2019)]]/$C$26</f>
        <v>4.5263205540216361E-5</v>
      </c>
      <c r="F43" t="e">
        <f>Tabella512[[#This Row],[t/anno (2014-2019)]]/$C27</f>
        <v>#VALUE!</v>
      </c>
      <c r="G43" t="e">
        <f>Tabella512[[#This Row],[t/anno (2014-2019)]]/$C$66</f>
        <v>#VALUE!</v>
      </c>
    </row>
    <row r="44" spans="1:17" x14ac:dyDescent="0.25">
      <c r="A44" s="12"/>
      <c r="B44" s="12" t="s">
        <v>21</v>
      </c>
      <c r="C44" s="15">
        <f>AVERAGE(Dati_OPTN!Q67:V67)</f>
        <v>77</v>
      </c>
      <c r="D44" s="15">
        <f>Tabella511[[#This Row],[r/anno (2014-2019)]]/365</f>
        <v>0.21095890410958903</v>
      </c>
      <c r="E44" s="16">
        <f>Tabella511[[#This Row],[r/anno (2014-2019)]]/$C$26</f>
        <v>6.970533653193319E-3</v>
      </c>
      <c r="F44" t="e">
        <f>Tabella512[[#This Row],[t/anno (2014-2019)]]/$C28</f>
        <v>#VALUE!</v>
      </c>
      <c r="G44" t="e">
        <f>Tabella512[[#This Row],[t/anno (2014-2019)]]/$C$66</f>
        <v>#VALUE!</v>
      </c>
    </row>
    <row r="45" spans="1:17" x14ac:dyDescent="0.25">
      <c r="A45" s="12"/>
      <c r="B45" s="12" t="s">
        <v>23</v>
      </c>
      <c r="C45" s="15">
        <f>AVERAGE(Dati_OPTN!Q68:V68)</f>
        <v>275.83333333333331</v>
      </c>
      <c r="D45" s="15">
        <f>Tabella511[[#This Row],[r/anno (2014-2019)]]/365</f>
        <v>0.75570776255707761</v>
      </c>
      <c r="E45" s="16">
        <f>Tabella511[[#This Row],[r/anno (2014-2019)]]/$C$26</f>
        <v>2.4970201723019357E-2</v>
      </c>
      <c r="F45" t="e">
        <f>Tabella512[[#This Row],[t/anno (2014-2019)]]/$C29</f>
        <v>#VALUE!</v>
      </c>
      <c r="G45" t="e">
        <f>Tabella512[[#This Row],[t/anno (2014-2019)]]/$C$66</f>
        <v>#VALUE!</v>
      </c>
    </row>
    <row r="46" spans="1:17" x14ac:dyDescent="0.25">
      <c r="A46" s="12"/>
      <c r="B46" s="12"/>
      <c r="C46" s="15"/>
      <c r="D46" s="15"/>
      <c r="E46" s="15"/>
      <c r="G46" s="12"/>
      <c r="H46" s="12"/>
      <c r="I46" s="15"/>
      <c r="J46" s="15"/>
      <c r="K46" s="16"/>
      <c r="L46" s="16"/>
      <c r="M46" s="16"/>
      <c r="N46" s="16"/>
      <c r="O46" s="16"/>
    </row>
    <row r="47" spans="1:17" ht="15.75" thickBot="1" x14ac:dyDescent="0.3">
      <c r="A47" s="12"/>
      <c r="B47" s="12"/>
      <c r="C47" s="15"/>
      <c r="D47" s="15"/>
      <c r="E47" s="15"/>
      <c r="F47" s="15"/>
      <c r="G47" s="15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15.75" thickBot="1" x14ac:dyDescent="0.3">
      <c r="A48" s="46" t="s">
        <v>54</v>
      </c>
      <c r="B48" s="47"/>
      <c r="C48" s="47"/>
      <c r="D48" s="47"/>
      <c r="E48" s="47"/>
      <c r="F48" s="47"/>
      <c r="G48" s="48"/>
    </row>
    <row r="49" spans="1:7" x14ac:dyDescent="0.25">
      <c r="A49" s="14" t="s">
        <v>2</v>
      </c>
      <c r="B49" s="14" t="s">
        <v>3</v>
      </c>
      <c r="C49" s="14" t="s">
        <v>55</v>
      </c>
      <c r="D49" s="14" t="s">
        <v>56</v>
      </c>
      <c r="E49" s="14" t="s">
        <v>51</v>
      </c>
      <c r="F49" s="14" t="s">
        <v>81</v>
      </c>
      <c r="G49" s="14" t="s">
        <v>82</v>
      </c>
    </row>
    <row r="50" spans="1:7" x14ac:dyDescent="0.25">
      <c r="A50" s="12" t="s">
        <v>16</v>
      </c>
      <c r="B50" s="12" t="s">
        <v>17</v>
      </c>
      <c r="C50" s="15">
        <f>AVERAGE(Dati_OPTN!C49:H49)</f>
        <v>19743.833333333332</v>
      </c>
      <c r="D50" s="15">
        <f>Tabella512[[#This Row],[t/anno (2014-2019)]]/365</f>
        <v>54.092694063926935</v>
      </c>
      <c r="E50" s="16">
        <f>Tabella512[[#This Row],[t/anno (2014-2019)]]/$C$50</f>
        <v>1</v>
      </c>
      <c r="F50">
        <f>Tabella512[[#This Row],[t/anno (2014-2019)]]/$C50</f>
        <v>1</v>
      </c>
      <c r="G50">
        <f>Tabella512[[#This Row],[t/anno (2014-2019)]]/$C$50</f>
        <v>1</v>
      </c>
    </row>
    <row r="51" spans="1:7" x14ac:dyDescent="0.25">
      <c r="A51" s="12"/>
      <c r="B51" s="12" t="s">
        <v>19</v>
      </c>
      <c r="C51" s="15">
        <f>AVERAGE(Dati_OPTN!C50:H50)</f>
        <v>16.5</v>
      </c>
      <c r="D51" s="15">
        <f>Tabella512[[#This Row],[t/anno (2014-2019)]]/365</f>
        <v>4.5205479452054796E-2</v>
      </c>
      <c r="E51" s="16">
        <f>Tabella512[[#This Row],[t/anno (2014-2019)]]/$C$50</f>
        <v>8.3570397508082699E-4</v>
      </c>
      <c r="F51">
        <f>Tabella512[[#This Row],[t/anno (2014-2019)]]/$C51</f>
        <v>1</v>
      </c>
      <c r="G51">
        <f>Tabella512[[#This Row],[t/anno (2014-2019)]]/$C$50</f>
        <v>8.3570397508082699E-4</v>
      </c>
    </row>
    <row r="52" spans="1:7" x14ac:dyDescent="0.25">
      <c r="A52" s="12"/>
      <c r="B52" s="12" t="s">
        <v>21</v>
      </c>
      <c r="C52" s="15">
        <f>AVERAGE(Dati_OPTN!C51:H51)</f>
        <v>18036.166666666668</v>
      </c>
      <c r="D52" s="15">
        <f>Tabella512[[#This Row],[t/anno (2014-2019)]]/365</f>
        <v>49.414155251141558</v>
      </c>
      <c r="E52" s="16">
        <f>Tabella512[[#This Row],[t/anno (2014-2019)]]/$C$50</f>
        <v>0.91350885930628145</v>
      </c>
      <c r="F52">
        <f>Tabella512[[#This Row],[t/anno (2014-2019)]]/$C52</f>
        <v>1</v>
      </c>
      <c r="G52">
        <f>Tabella512[[#This Row],[t/anno (2014-2019)]]/$C$50</f>
        <v>0.91350885930628145</v>
      </c>
    </row>
    <row r="53" spans="1:7" x14ac:dyDescent="0.25">
      <c r="A53" s="12"/>
      <c r="B53" s="12" t="s">
        <v>23</v>
      </c>
      <c r="C53" s="15">
        <f>AVERAGE(Dati_OPTN!C52:H52)</f>
        <v>1546</v>
      </c>
      <c r="D53" s="15">
        <f>Tabella512[[#This Row],[t/anno (2014-2019)]]/365</f>
        <v>4.2356164383561641</v>
      </c>
      <c r="E53" s="16">
        <f>Tabella512[[#This Row],[t/anno (2014-2019)]]/$C$50</f>
        <v>7.830293002878537E-2</v>
      </c>
      <c r="F53">
        <f>Tabella512[[#This Row],[t/anno (2014-2019)]]/$C53</f>
        <v>1</v>
      </c>
      <c r="G53">
        <f>Tabella512[[#This Row],[t/anno (2014-2019)]]/$C$50</f>
        <v>7.830293002878537E-2</v>
      </c>
    </row>
    <row r="54" spans="1:7" x14ac:dyDescent="0.25">
      <c r="A54" s="12" t="s">
        <v>24</v>
      </c>
      <c r="B54" s="12" t="s">
        <v>17</v>
      </c>
      <c r="C54" s="15">
        <f>AVERAGE(Dati_OPTN!C53:H53)</f>
        <v>8915.5</v>
      </c>
      <c r="D54" s="15">
        <f>Tabella512[[#This Row],[t/anno (2014-2019)]]/365</f>
        <v>24.426027397260274</v>
      </c>
      <c r="E54" s="16">
        <f>Tabella512[[#This Row],[t/anno (2014-2019)]]/$C$50</f>
        <v>0.45155871453534019</v>
      </c>
      <c r="F54">
        <f>Tabella512[[#This Row],[t/anno (2014-2019)]]/$C50</f>
        <v>0.45155871453534019</v>
      </c>
      <c r="G54">
        <f>Tabella512[[#This Row],[t/anno (2014-2019)]]/$C$54</f>
        <v>1</v>
      </c>
    </row>
    <row r="55" spans="1:7" x14ac:dyDescent="0.25">
      <c r="A55" s="12"/>
      <c r="B55" s="12" t="s">
        <v>19</v>
      </c>
      <c r="C55" s="15">
        <f>AVERAGE(Dati_OPTN!C54:H54)</f>
        <v>7.5</v>
      </c>
      <c r="D55" s="15">
        <f>Tabella512[[#This Row],[t/anno (2014-2019)]]/365</f>
        <v>2.0547945205479451E-2</v>
      </c>
      <c r="E55" s="16">
        <f>Tabella512[[#This Row],[t/anno (2014-2019)]]/$C$50</f>
        <v>3.7986544321855773E-4</v>
      </c>
      <c r="F55">
        <f>Tabella512[[#This Row],[t/anno (2014-2019)]]/$C51</f>
        <v>0.45454545454545453</v>
      </c>
      <c r="G55">
        <f>Tabella512[[#This Row],[t/anno (2014-2019)]]/$C$54</f>
        <v>8.4123156300824409E-4</v>
      </c>
    </row>
    <row r="56" spans="1:7" x14ac:dyDescent="0.25">
      <c r="A56" s="12"/>
      <c r="B56" s="12" t="s">
        <v>21</v>
      </c>
      <c r="C56" s="15">
        <f>AVERAGE(Dati_OPTN!C55:H55)</f>
        <v>8187</v>
      </c>
      <c r="D56" s="15">
        <f>Tabella512[[#This Row],[t/anno (2014-2019)]]/365</f>
        <v>22.43013698630137</v>
      </c>
      <c r="E56" s="16">
        <f>Tabella512[[#This Row],[t/anno (2014-2019)]]/$C$50</f>
        <v>0.41466111781737758</v>
      </c>
      <c r="F56">
        <f>Tabella512[[#This Row],[t/anno (2014-2019)]]/$C52</f>
        <v>0.45392128778288066</v>
      </c>
      <c r="G56">
        <f>Tabella512[[#This Row],[t/anno (2014-2019)]]/$C$54</f>
        <v>0.91828837417979925</v>
      </c>
    </row>
    <row r="57" spans="1:7" x14ac:dyDescent="0.25">
      <c r="A57" s="12"/>
      <c r="B57" s="12" t="s">
        <v>23</v>
      </c>
      <c r="C57" s="15">
        <f>AVERAGE(Dati_OPTN!C56:H56)</f>
        <v>657.16666666666663</v>
      </c>
      <c r="D57" s="15">
        <f>Tabella512[[#This Row],[t/anno (2014-2019)]]/365</f>
        <v>1.800456621004566</v>
      </c>
      <c r="E57" s="16">
        <f>Tabella512[[#This Row],[t/anno (2014-2019)]]/$C$50</f>
        <v>3.3284654280239398E-2</v>
      </c>
      <c r="F57">
        <f>Tabella512[[#This Row],[t/anno (2014-2019)]]/$C53</f>
        <v>0.42507546356188008</v>
      </c>
      <c r="G57">
        <f>Tabella512[[#This Row],[t/anno (2014-2019)]]/$C$54</f>
        <v>7.3710578954255687E-2</v>
      </c>
    </row>
    <row r="58" spans="1:7" x14ac:dyDescent="0.25">
      <c r="A58" s="12" t="s">
        <v>25</v>
      </c>
      <c r="B58" s="12" t="s">
        <v>17</v>
      </c>
      <c r="C58" s="15">
        <f>AVERAGE(Dati_OPTN!C57:H57)</f>
        <v>7162.333333333333</v>
      </c>
      <c r="D58" s="15">
        <f>Tabella512[[#This Row],[t/anno (2014-2019)]]/365</f>
        <v>19.62283105022831</v>
      </c>
      <c r="E58" s="16">
        <f>Tabella512[[#This Row],[t/anno (2014-2019)]]/$C$50</f>
        <v>0.36276305681942883</v>
      </c>
      <c r="F58">
        <f>Tabella512[[#This Row],[t/anno (2014-2019)]]/$C50</f>
        <v>0.36276305681942883</v>
      </c>
      <c r="G58">
        <f>Tabella512[[#This Row],[t/anno (2014-2019)]]/$C$58</f>
        <v>1</v>
      </c>
    </row>
    <row r="59" spans="1:7" x14ac:dyDescent="0.25">
      <c r="A59" s="12"/>
      <c r="B59" s="12" t="s">
        <v>19</v>
      </c>
      <c r="C59" s="15">
        <f>AVERAGE(Dati_OPTN!C58:H58)</f>
        <v>4.333333333333333</v>
      </c>
      <c r="D59" s="15">
        <f>Tabella512[[#This Row],[t/anno (2014-2019)]]/365</f>
        <v>1.187214611872146E-2</v>
      </c>
      <c r="E59" s="16">
        <f>Tabella512[[#This Row],[t/anno (2014-2019)]]/$C$50</f>
        <v>2.1947781163738888E-4</v>
      </c>
      <c r="F59">
        <f>Tabella512[[#This Row],[t/anno (2014-2019)]]/$C51</f>
        <v>0.2626262626262626</v>
      </c>
      <c r="G59">
        <f>Tabella512[[#This Row],[t/anno (2014-2019)]]/$C$58</f>
        <v>6.0501698701540462E-4</v>
      </c>
    </row>
    <row r="60" spans="1:7" x14ac:dyDescent="0.25">
      <c r="A60" s="12"/>
      <c r="B60" s="12" t="s">
        <v>21</v>
      </c>
      <c r="C60" s="15">
        <f>AVERAGE(Dati_OPTN!C59:H59)</f>
        <v>6475</v>
      </c>
      <c r="D60" s="15">
        <f>Tabella512[[#This Row],[t/anno (2014-2019)]]/365</f>
        <v>17.739726027397261</v>
      </c>
      <c r="E60" s="16">
        <f>Tabella512[[#This Row],[t/anno (2014-2019)]]/$C$50</f>
        <v>0.32795049931202147</v>
      </c>
      <c r="F60">
        <f>Tabella512[[#This Row],[t/anno (2014-2019)]]/$C52</f>
        <v>0.35900089634715432</v>
      </c>
      <c r="G60">
        <f>Tabella512[[#This Row],[t/anno (2014-2019)]]/$C$58</f>
        <v>0.90403499790571051</v>
      </c>
    </row>
    <row r="61" spans="1:7" x14ac:dyDescent="0.25">
      <c r="A61" s="12"/>
      <c r="B61" s="12" t="s">
        <v>23</v>
      </c>
      <c r="C61" s="15">
        <f>AVERAGE(Dati_OPTN!C60:H60)</f>
        <v>625.33333333333337</v>
      </c>
      <c r="D61" s="15">
        <f>Tabella512[[#This Row],[t/anno (2014-2019)]]/365</f>
        <v>1.7132420091324201</v>
      </c>
      <c r="E61" s="16">
        <f>Tabella512[[#This Row],[t/anno (2014-2019)]]/$C$50</f>
        <v>3.1672336510133972E-2</v>
      </c>
      <c r="F61">
        <f>Tabella512[[#This Row],[t/anno (2014-2019)]]/$C53</f>
        <v>0.40448469167744722</v>
      </c>
      <c r="G61">
        <f>Tabella512[[#This Row],[t/anno (2014-2019)]]/$C$58</f>
        <v>8.7308605203146095E-2</v>
      </c>
    </row>
    <row r="62" spans="1:7" x14ac:dyDescent="0.25">
      <c r="A62" s="12" t="s">
        <v>26</v>
      </c>
      <c r="B62" s="12" t="s">
        <v>17</v>
      </c>
      <c r="C62" s="15">
        <f>AVERAGE(Dati_OPTN!C61:H61)</f>
        <v>2700.5</v>
      </c>
      <c r="D62" s="15">
        <f>Tabella512[[#This Row],[t/anno (2014-2019)]]/365</f>
        <v>7.3986301369863012</v>
      </c>
      <c r="E62" s="16">
        <f>Tabella512[[#This Row],[t/anno (2014-2019)]]/$C$50</f>
        <v>0.13677688392156201</v>
      </c>
      <c r="F62">
        <f>Tabella512[[#This Row],[t/anno (2014-2019)]]/$C50</f>
        <v>0.13677688392156201</v>
      </c>
      <c r="G62">
        <f>Tabella512[[#This Row],[t/anno (2014-2019)]]/$C$62</f>
        <v>1</v>
      </c>
    </row>
    <row r="63" spans="1:7" x14ac:dyDescent="0.25">
      <c r="A63" s="12"/>
      <c r="B63" s="12" t="s">
        <v>19</v>
      </c>
      <c r="C63" s="15">
        <f>AVERAGE(Dati_OPTN!C62:H62)</f>
        <v>3.8333333333333335</v>
      </c>
      <c r="D63" s="15">
        <f>Tabella512[[#This Row],[t/anno (2014-2019)]]/365</f>
        <v>1.0502283105022832E-2</v>
      </c>
      <c r="E63" s="16">
        <f>Tabella512[[#This Row],[t/anno (2014-2019)]]/$C$50</f>
        <v>1.9415344875615173E-4</v>
      </c>
      <c r="F63">
        <f>Tabella512[[#This Row],[t/anno (2014-2019)]]/$C51</f>
        <v>0.23232323232323232</v>
      </c>
      <c r="G63">
        <f>Tabella512[[#This Row],[t/anno (2014-2019)]]/$C$62</f>
        <v>1.4194902178608899E-3</v>
      </c>
    </row>
    <row r="64" spans="1:7" x14ac:dyDescent="0.25">
      <c r="A64" s="12"/>
      <c r="B64" s="12" t="s">
        <v>21</v>
      </c>
      <c r="C64" s="15">
        <f>AVERAGE(Dati_OPTN!C63:H63)</f>
        <v>2481.5</v>
      </c>
      <c r="D64" s="15">
        <f>Tabella512[[#This Row],[t/anno (2014-2019)]]/365</f>
        <v>6.7986301369863016</v>
      </c>
      <c r="E64" s="16">
        <f>Tabella512[[#This Row],[t/anno (2014-2019)]]/$C$50</f>
        <v>0.12568481297958012</v>
      </c>
      <c r="F64">
        <f>Tabella512[[#This Row],[t/anno (2014-2019)]]/$C52</f>
        <v>0.1375846678433148</v>
      </c>
      <c r="G64">
        <f>Tabella512[[#This Row],[t/anno (2014-2019)]]/$C$62</f>
        <v>0.91890390668394739</v>
      </c>
    </row>
    <row r="65" spans="1:7" x14ac:dyDescent="0.25">
      <c r="A65" s="12"/>
      <c r="B65" s="12" t="s">
        <v>23</v>
      </c>
      <c r="C65" s="15">
        <f>AVERAGE(Dati_OPTN!C64:H64)</f>
        <v>198.16666666666666</v>
      </c>
      <c r="D65" s="15">
        <f>Tabella512[[#This Row],[t/anno (2014-2019)]]/365</f>
        <v>0.54292237442922375</v>
      </c>
      <c r="E65" s="16">
        <f>Tabella512[[#This Row],[t/anno (2014-2019)]]/$C$50</f>
        <v>1.0036889155263668E-2</v>
      </c>
      <c r="F65">
        <f>Tabella512[[#This Row],[t/anno (2014-2019)]]/$C53</f>
        <v>0.12818025010780509</v>
      </c>
      <c r="G65">
        <f>Tabella512[[#This Row],[t/anno (2014-2019)]]/$C$62</f>
        <v>7.3381472566808617E-2</v>
      </c>
    </row>
    <row r="66" spans="1:7" x14ac:dyDescent="0.25">
      <c r="A66" s="12" t="s">
        <v>27</v>
      </c>
      <c r="B66" s="12" t="s">
        <v>17</v>
      </c>
      <c r="C66" s="15">
        <f>AVERAGE(Dati_OPTN!C65:H65)</f>
        <v>965.5</v>
      </c>
      <c r="D66" s="15">
        <f>Tabella512[[#This Row],[t/anno (2014-2019)]]/365</f>
        <v>2.6452054794520548</v>
      </c>
      <c r="E66" s="16">
        <f>Tabella512[[#This Row],[t/anno (2014-2019)]]/$C$50</f>
        <v>4.8901344723668999E-2</v>
      </c>
      <c r="F66">
        <f>Tabella512[[#This Row],[t/anno (2014-2019)]]/$C50</f>
        <v>4.8901344723668999E-2</v>
      </c>
      <c r="G66">
        <f>Tabella512[[#This Row],[t/anno (2014-2019)]]/$C$66</f>
        <v>1</v>
      </c>
    </row>
    <row r="67" spans="1:7" x14ac:dyDescent="0.25">
      <c r="A67" s="12"/>
      <c r="B67" s="12" t="s">
        <v>19</v>
      </c>
      <c r="C67" s="15">
        <f>AVERAGE(Dati_OPTN!C66:H66)</f>
        <v>0.83333333333333337</v>
      </c>
      <c r="D67" s="15">
        <f>Tabella512[[#This Row],[t/anno (2014-2019)]]/365</f>
        <v>2.2831050228310505E-3</v>
      </c>
      <c r="E67" s="16">
        <f>Tabella512[[#This Row],[t/anno (2014-2019)]]/$C$50</f>
        <v>4.2207271468728638E-5</v>
      </c>
      <c r="F67">
        <f>Tabella512[[#This Row],[t/anno (2014-2019)]]/$C51</f>
        <v>5.0505050505050504E-2</v>
      </c>
      <c r="G67">
        <f>Tabella512[[#This Row],[t/anno (2014-2019)]]/$C$66</f>
        <v>8.6311065078543069E-4</v>
      </c>
    </row>
    <row r="68" spans="1:7" x14ac:dyDescent="0.25">
      <c r="A68" s="12"/>
      <c r="B68" s="12" t="s">
        <v>21</v>
      </c>
      <c r="C68" s="15">
        <f>AVERAGE(Dati_OPTN!C67:H67)</f>
        <v>892.66666666666663</v>
      </c>
      <c r="D68" s="15">
        <f>Tabella512[[#This Row],[t/anno (2014-2019)]]/365</f>
        <v>2.4456621004566208</v>
      </c>
      <c r="E68" s="16">
        <f>Tabella512[[#This Row],[t/anno (2014-2019)]]/$C$50</f>
        <v>4.5212429197302111E-2</v>
      </c>
      <c r="F68">
        <f>Tabella512[[#This Row],[t/anno (2014-2019)]]/$C52</f>
        <v>4.9493148026650148E-2</v>
      </c>
      <c r="G68">
        <f>Tabella512[[#This Row],[t/anno (2014-2019)]]/$C$66</f>
        <v>0.92456412912135333</v>
      </c>
    </row>
    <row r="69" spans="1:7" x14ac:dyDescent="0.25">
      <c r="A69" s="12"/>
      <c r="B69" s="12" t="s">
        <v>23</v>
      </c>
      <c r="C69" s="15">
        <f>AVERAGE(Dati_OPTN!C68:H68)</f>
        <v>65.333333333333329</v>
      </c>
      <c r="D69" s="15">
        <f>Tabella512[[#This Row],[t/anno (2014-2019)]]/365</f>
        <v>0.17899543378995433</v>
      </c>
      <c r="E69" s="16">
        <f>Tabella512[[#This Row],[t/anno (2014-2019)]]/$C$50</f>
        <v>3.3090500831483246E-3</v>
      </c>
      <c r="F69">
        <f>Tabella512[[#This Row],[t/anno (2014-2019)]]/$C53</f>
        <v>4.2259594652867612E-2</v>
      </c>
      <c r="G69">
        <f>Tabella512[[#This Row],[t/anno (2014-2019)]]/$C$66</f>
        <v>6.7667875021577756E-2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</sheetData>
  <mergeCells count="3">
    <mergeCell ref="A1:E1"/>
    <mergeCell ref="A24:E24"/>
    <mergeCell ref="A48:G48"/>
  </mergeCells>
  <pageMargins left="0.7" right="0.7" top="0.75" bottom="0.75" header="0.511811023622047" footer="0.511811023622047"/>
  <pageSetup paperSize="9" orientation="portrait" horizontalDpi="300" verticalDpi="300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A13" zoomScaleNormal="100" workbookViewId="0">
      <selection activeCell="K19" sqref="K19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7.5703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7" x14ac:dyDescent="0.25">
      <c r="A1" s="6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7" x14ac:dyDescent="0.25">
      <c r="A2" s="5" t="s">
        <v>58</v>
      </c>
      <c r="B2" s="5"/>
      <c r="C2" s="5"/>
      <c r="D2" s="5"/>
      <c r="E2" s="5"/>
      <c r="F2" s="5"/>
      <c r="G2" s="4" t="s">
        <v>59</v>
      </c>
      <c r="H2" s="4"/>
      <c r="I2" s="4"/>
      <c r="J2" s="17" t="s">
        <v>60</v>
      </c>
      <c r="K2" s="3" t="s">
        <v>61</v>
      </c>
      <c r="L2" s="3"/>
      <c r="M2" s="18" t="s">
        <v>62</v>
      </c>
      <c r="N2" s="18" t="s">
        <v>63</v>
      </c>
      <c r="O2" s="18" t="s">
        <v>64</v>
      </c>
      <c r="P2" s="18" t="s">
        <v>65</v>
      </c>
    </row>
    <row r="3" spans="1:17" x14ac:dyDescent="0.25">
      <c r="A3" s="19" t="s">
        <v>2</v>
      </c>
      <c r="B3" s="20" t="s">
        <v>3</v>
      </c>
      <c r="C3" s="21" t="s">
        <v>66</v>
      </c>
      <c r="D3" s="21" t="s">
        <v>67</v>
      </c>
      <c r="E3" s="21" t="s">
        <v>68</v>
      </c>
      <c r="F3" s="21" t="s">
        <v>69</v>
      </c>
      <c r="G3" s="22" t="s">
        <v>2</v>
      </c>
      <c r="H3" s="23" t="s">
        <v>44</v>
      </c>
      <c r="I3" s="21" t="s">
        <v>70</v>
      </c>
      <c r="J3" s="24"/>
      <c r="K3" s="25" t="s">
        <v>71</v>
      </c>
      <c r="L3" s="26" t="s">
        <v>72</v>
      </c>
      <c r="M3" s="24"/>
      <c r="N3" s="24"/>
      <c r="O3" s="24"/>
      <c r="P3" s="24"/>
    </row>
    <row r="4" spans="1:17" x14ac:dyDescent="0.25">
      <c r="A4" s="27" t="s">
        <v>24</v>
      </c>
      <c r="B4" s="28" t="s">
        <v>19</v>
      </c>
      <c r="C4" s="45">
        <f>Arrivi!D2</f>
        <v>5.2054794520547946E-2</v>
      </c>
      <c r="D4" s="45">
        <v>2.7397260273972603E-3</v>
      </c>
      <c r="E4" s="45">
        <v>6.392694063926941E-3</v>
      </c>
      <c r="F4" s="45">
        <f>C4*(1-Uscite!E8-Uscite!E31)</f>
        <v>5.2032017974239959E-2</v>
      </c>
      <c r="G4" s="30" t="s">
        <v>24</v>
      </c>
      <c r="H4" s="31" t="s">
        <v>73</v>
      </c>
      <c r="I4" s="32">
        <f>Arrivi!D16</f>
        <v>22.411872146118721</v>
      </c>
      <c r="J4" s="33">
        <f>1/(I$4+SUM(F$4:F$6))</f>
        <v>1.9946762001335716E-2</v>
      </c>
      <c r="K4" s="34">
        <f t="shared" ref="K4:K15" si="0">F4*J4</f>
        <v>1.0378702789813866E-3</v>
      </c>
      <c r="L4" s="34">
        <f>SUM(K$4:K$6)</f>
        <v>0.55295572029700468</v>
      </c>
      <c r="M4" s="33">
        <f>IF(MOD(ROW(),3)=1,(L4*J4)/(1-K4),IF(MOD(ROW(),3)=2,(L4*J4)/((1-K4)*(1-K4-K5)), IF(MOD(ROW(),3)=0,(L4*J4)/((1-K4-K5)*(1-L4)))))</f>
        <v>1.1041135416336339E-2</v>
      </c>
      <c r="N4" s="33">
        <f t="shared" ref="N4:N15" si="1">M4+J4</f>
        <v>3.0987897417672057E-2</v>
      </c>
      <c r="O4" s="33">
        <f t="shared" ref="O4:O15" si="2">M4*F4</f>
        <v>5.7449255643882982E-4</v>
      </c>
      <c r="P4" s="33">
        <f t="shared" ref="P4:P15" si="3">N4*F4</f>
        <v>1.6123628354202165E-3</v>
      </c>
      <c r="Q4" s="35">
        <f t="shared" ref="Q4:Q15" si="4">(D4/E4)</f>
        <v>0.42857142857142855</v>
      </c>
    </row>
    <row r="5" spans="1:17" x14ac:dyDescent="0.25">
      <c r="A5" s="36"/>
      <c r="B5" s="28" t="s">
        <v>21</v>
      </c>
      <c r="C5" s="45">
        <f>Arrivi!D3</f>
        <v>37.680365296803657</v>
      </c>
      <c r="D5" s="45">
        <v>2.5036529680365298</v>
      </c>
      <c r="E5" s="45">
        <v>4.1684931506849319</v>
      </c>
      <c r="F5" s="45">
        <f>C5*(1-Uscite!E9-Uscite!E32)</f>
        <v>24.697378956190793</v>
      </c>
      <c r="G5" s="30"/>
      <c r="H5" s="31" t="s">
        <v>74</v>
      </c>
      <c r="I5" s="32">
        <f>Arrivi!D17</f>
        <v>12.106849315068493</v>
      </c>
      <c r="J5" s="33">
        <f>J4</f>
        <v>1.9946762001335716E-2</v>
      </c>
      <c r="K5" s="34">
        <f t="shared" si="0"/>
        <v>0.49263274009593488</v>
      </c>
      <c r="L5" s="34">
        <f>L4</f>
        <v>0.55295572029700468</v>
      </c>
      <c r="M5" s="33">
        <f>IF(MOD(ROW(),3)=1,(L4*J4)/(1-K4),IF(MOD(ROW(),3)=2,(L4*J4)/((1-K4)*(1-K4-K5)), IF(MOD(ROW(),3)=0,(L4*J4)/((1-K4-K5)*(1-L4)))))</f>
        <v>2.1806230573563679E-2</v>
      </c>
      <c r="N5" s="33">
        <f t="shared" si="1"/>
        <v>4.1752992574899395E-2</v>
      </c>
      <c r="O5" s="33">
        <f t="shared" si="2"/>
        <v>0.53855674008137588</v>
      </c>
      <c r="P5" s="33">
        <f t="shared" si="3"/>
        <v>1.0311894801773107</v>
      </c>
      <c r="Q5" s="35">
        <f t="shared" si="4"/>
        <v>0.60061342972943366</v>
      </c>
    </row>
    <row r="6" spans="1:17" x14ac:dyDescent="0.25">
      <c r="A6" s="36"/>
      <c r="B6" s="28" t="s">
        <v>23</v>
      </c>
      <c r="C6" s="45">
        <f>Arrivi!D4</f>
        <v>12.232876712328768</v>
      </c>
      <c r="D6" s="45">
        <v>3.9470319634703199</v>
      </c>
      <c r="E6" s="45">
        <v>13.043378995433789</v>
      </c>
      <c r="F6" s="45">
        <f>C6*(1-Uscite!E10-Uscite!E33)</f>
        <v>2.9721671075294531</v>
      </c>
      <c r="G6" s="30"/>
      <c r="H6" s="31" t="s">
        <v>75</v>
      </c>
      <c r="I6" s="32">
        <f>Arrivi!D18</f>
        <v>10.305022831050229</v>
      </c>
      <c r="J6" s="33">
        <f>J5</f>
        <v>1.9946762001335716E-2</v>
      </c>
      <c r="K6" s="34">
        <f t="shared" si="0"/>
        <v>5.928510992208838E-2</v>
      </c>
      <c r="L6" s="34">
        <f>L5</f>
        <v>0.55295572029700468</v>
      </c>
      <c r="M6" s="33">
        <f>IF(MOD(ROW(),3)=1,(L4*J4)/(1-K4),IF(MOD(ROW(),3)=2,(L4*J4)/((1-K4)*(1-K4-K5)), IF(MOD(ROW(),3)=0,(L4*J4)/((1-K4-K5)*(1-L4)))))</f>
        <v>4.8728055640097266E-2</v>
      </c>
      <c r="N6" s="33">
        <f t="shared" si="1"/>
        <v>6.8674817641432989E-2</v>
      </c>
      <c r="O6" s="33">
        <f t="shared" si="2"/>
        <v>0.14482792418736215</v>
      </c>
      <c r="P6" s="33">
        <f t="shared" si="3"/>
        <v>0.20411303410945056</v>
      </c>
      <c r="Q6" s="35">
        <f t="shared" si="4"/>
        <v>0.30260808681953444</v>
      </c>
    </row>
    <row r="7" spans="1:17" x14ac:dyDescent="0.25">
      <c r="A7" s="27" t="s">
        <v>25</v>
      </c>
      <c r="B7" s="28" t="s">
        <v>19</v>
      </c>
      <c r="C7" s="45">
        <f>Arrivi!D5</f>
        <v>2.9223744292237442E-2</v>
      </c>
      <c r="D7" s="45">
        <v>9.1324200913242006E-4</v>
      </c>
      <c r="E7" s="45">
        <v>1.3698630136986301E-3</v>
      </c>
      <c r="F7" s="45">
        <f>C7*(1-Uscite!E12-Uscite!E35)</f>
        <v>2.9220216881423858E-2</v>
      </c>
      <c r="G7" s="30" t="s">
        <v>25</v>
      </c>
      <c r="H7" s="31" t="s">
        <v>73</v>
      </c>
      <c r="I7" s="32">
        <f>Arrivi!D19</f>
        <v>13.938356164383562</v>
      </c>
      <c r="J7" s="33">
        <f>1/(I$7+SUM(F7:F9))</f>
        <v>2.5609757636762279E-2</v>
      </c>
      <c r="K7" s="34">
        <f t="shared" si="0"/>
        <v>7.4832267242689471E-4</v>
      </c>
      <c r="L7" s="34">
        <f>SUM(K$7:K$9)</f>
        <v>0.64304207677526548</v>
      </c>
      <c r="M7" s="33">
        <f>IF(MOD(ROW(),3)=1,(L7*J7)/(1-K7),IF(MOD(ROW(),3)=2,(L7*J7)/((1-K7)*(1-K7-K8)), IF(MOD(ROW(),3)=0,(L7*J7)/((1-K7-K8)*(1-L7)))))</f>
        <v>1.6480484456626303E-2</v>
      </c>
      <c r="N7" s="33">
        <f t="shared" si="1"/>
        <v>4.2090242093388582E-2</v>
      </c>
      <c r="O7" s="33">
        <f t="shared" si="2"/>
        <v>4.8156333013355538E-4</v>
      </c>
      <c r="P7" s="33">
        <f t="shared" si="3"/>
        <v>1.22988600256045E-3</v>
      </c>
      <c r="Q7" s="35">
        <f t="shared" si="4"/>
        <v>0.66666666666666663</v>
      </c>
    </row>
    <row r="8" spans="1:17" x14ac:dyDescent="0.25">
      <c r="A8" s="36"/>
      <c r="B8" s="28" t="s">
        <v>21</v>
      </c>
      <c r="C8" s="45">
        <f>Arrivi!D6</f>
        <v>24.666210045662098</v>
      </c>
      <c r="D8" s="45">
        <v>1.2205479452054795</v>
      </c>
      <c r="E8" s="45">
        <v>2.3378995433789957</v>
      </c>
      <c r="F8" s="45">
        <f>C8*(1-Uscite!E13-Uscite!E36)</f>
        <v>20.27376787605273</v>
      </c>
      <c r="G8" s="30"/>
      <c r="H8" s="31" t="s">
        <v>74</v>
      </c>
      <c r="I8" s="32">
        <f>Arrivi!D20</f>
        <v>9.3986301369863021</v>
      </c>
      <c r="J8" s="33">
        <f>J7</f>
        <v>2.5609757636762279E-2</v>
      </c>
      <c r="K8" s="34">
        <f t="shared" si="0"/>
        <v>0.51920628168968719</v>
      </c>
      <c r="L8" s="34">
        <f>L7</f>
        <v>0.64304207677526548</v>
      </c>
      <c r="M8" s="33">
        <f>IF(MOD(ROW(),3)=1,(L7*J7)/(1-K7),IF(MOD(ROW(),3)=2,(L7*J7)/((1-K7)*(1-K7-K8)), IF(MOD(ROW(),3)=0,(L7*J7)/((1-K7-K8)*(1-L7)))))</f>
        <v>3.4331095780487549E-2</v>
      </c>
      <c r="N8" s="33">
        <f t="shared" si="1"/>
        <v>5.9940853417249827E-2</v>
      </c>
      <c r="O8" s="33">
        <f t="shared" si="2"/>
        <v>0.69602066678413788</v>
      </c>
      <c r="P8" s="33">
        <f t="shared" si="3"/>
        <v>1.2152269484738252</v>
      </c>
      <c r="Q8" s="35">
        <f t="shared" si="4"/>
        <v>0.52207031249999991</v>
      </c>
    </row>
    <row r="9" spans="1:17" x14ac:dyDescent="0.25">
      <c r="A9" s="36"/>
      <c r="B9" s="28" t="s">
        <v>23</v>
      </c>
      <c r="C9" s="45">
        <f>Arrivi!D7</f>
        <v>8.6420091324200925</v>
      </c>
      <c r="D9" s="45">
        <v>2.3237442922374427</v>
      </c>
      <c r="E9" s="45">
        <v>7.6232876712328768</v>
      </c>
      <c r="F9" s="45">
        <f>C9*(1-Uscite!E14-Uscite!E37)</f>
        <v>4.806272443455768</v>
      </c>
      <c r="G9" s="30"/>
      <c r="H9" s="31" t="s">
        <v>75</v>
      </c>
      <c r="I9" s="32">
        <f>Arrivi!D21</f>
        <v>4.5397260273972604</v>
      </c>
      <c r="J9" s="33">
        <f>J8</f>
        <v>2.5609757636762279E-2</v>
      </c>
      <c r="K9" s="34">
        <f t="shared" si="0"/>
        <v>0.12308747241315145</v>
      </c>
      <c r="L9" s="34">
        <f>L8</f>
        <v>0.64304207677526548</v>
      </c>
      <c r="M9" s="33">
        <f>IF(MOD(ROW(),3)=1,(L7*J7)/(1-K7),IF(MOD(ROW(),3)=2,(L7*J7)/((1-K7)*(1-K7-K8)), IF(MOD(ROW(),3)=0,(L7*J7)/((1-K7-K8)*(1-L7)))))</f>
        <v>9.6104898676104361E-2</v>
      </c>
      <c r="N9" s="33">
        <f t="shared" si="1"/>
        <v>0.12171465631286664</v>
      </c>
      <c r="O9" s="33">
        <f t="shared" si="2"/>
        <v>0.46190632618806909</v>
      </c>
      <c r="P9" s="33">
        <f t="shared" si="3"/>
        <v>0.58499379860122058</v>
      </c>
      <c r="Q9" s="35">
        <f t="shared" si="4"/>
        <v>0.30482180293501043</v>
      </c>
    </row>
    <row r="10" spans="1:17" x14ac:dyDescent="0.25">
      <c r="A10" s="27" t="s">
        <v>26</v>
      </c>
      <c r="B10" s="28" t="s">
        <v>19</v>
      </c>
      <c r="C10" s="45">
        <f>Arrivi!D8</f>
        <v>1.643835616438356E-2</v>
      </c>
      <c r="D10" s="45">
        <v>0</v>
      </c>
      <c r="E10" s="45">
        <v>0</v>
      </c>
      <c r="F10" s="45">
        <f>C10*(1-Uscite!E16-Uscite!E39)</f>
        <v>1.643835616438356E-2</v>
      </c>
      <c r="G10" s="30" t="s">
        <v>26</v>
      </c>
      <c r="H10" s="31" t="s">
        <v>73</v>
      </c>
      <c r="I10" s="32">
        <f>Arrivi!D22</f>
        <v>4.3242009132420085</v>
      </c>
      <c r="J10" s="33">
        <f>1/(I$10+SUM(F10:F12))</f>
        <v>5.7169957965793758E-2</v>
      </c>
      <c r="K10" s="34">
        <f t="shared" si="0"/>
        <v>9.3978013094455487E-4</v>
      </c>
      <c r="L10" s="34">
        <f>SUM(K$10:K$12)</f>
        <v>0.75278561555430723</v>
      </c>
      <c r="M10" s="33">
        <f>IF(MOD(ROW(),3)=1,(L10*J10)/(1-K10),IF(MOD(ROW(),3)=2,(L10*J10)/((1-K10)*(1-K10-K11)), IF(MOD(ROW(),3)=0,(L10*J10)/((1-K10-K11)*(1-L10)))))</f>
        <v>4.3077205099943477E-2</v>
      </c>
      <c r="N10" s="33">
        <f t="shared" si="1"/>
        <v>0.10024716306573724</v>
      </c>
      <c r="O10" s="33">
        <f t="shared" si="2"/>
        <v>7.081184399990708E-4</v>
      </c>
      <c r="P10" s="33">
        <f t="shared" si="3"/>
        <v>1.6478985709436256E-3</v>
      </c>
      <c r="Q10" s="35" t="e">
        <f t="shared" si="4"/>
        <v>#DIV/0!</v>
      </c>
    </row>
    <row r="11" spans="1:17" x14ac:dyDescent="0.25">
      <c r="A11" s="36"/>
      <c r="B11" s="28" t="s">
        <v>21</v>
      </c>
      <c r="C11" s="45">
        <f>Arrivi!D9</f>
        <v>11.501369863013698</v>
      </c>
      <c r="D11" s="45">
        <v>0.77579908675799092</v>
      </c>
      <c r="E11" s="45">
        <v>1.2438356164383562</v>
      </c>
      <c r="F11" s="45">
        <f>C11*(1-Uscite!E17-Uscite!E40)</f>
        <v>10.291591416965467</v>
      </c>
      <c r="G11" s="30"/>
      <c r="H11" s="31" t="s">
        <v>74</v>
      </c>
      <c r="I11" s="32">
        <f>Arrivi!D23</f>
        <v>2.9876712328767123</v>
      </c>
      <c r="J11" s="33">
        <f>J10</f>
        <v>5.7169957965793758E-2</v>
      </c>
      <c r="K11" s="34">
        <f t="shared" si="0"/>
        <v>0.58836984870903952</v>
      </c>
      <c r="L11" s="34">
        <f>L10</f>
        <v>0.75278561555430723</v>
      </c>
      <c r="M11" s="33">
        <f>IF(MOD(ROW(),3)=1,(L10*J10)/(1-K10),IF(MOD(ROW(),3)=2,(L10*J10)/((1-K10)*(1-K10-K11)), IF(MOD(ROW(),3)=0,(L10*J10)/((1-K10-K11)*(1-L10)))))</f>
        <v>0.10488973719610156</v>
      </c>
      <c r="N11" s="33">
        <f t="shared" si="1"/>
        <v>0.16205969516189533</v>
      </c>
      <c r="O11" s="33">
        <f t="shared" si="2"/>
        <v>1.0794823190551623</v>
      </c>
      <c r="P11" s="33">
        <f t="shared" si="3"/>
        <v>1.667852167764202</v>
      </c>
      <c r="Q11" s="35">
        <f t="shared" si="4"/>
        <v>0.62371512481644642</v>
      </c>
    </row>
    <row r="12" spans="1:17" x14ac:dyDescent="0.25">
      <c r="A12" s="36"/>
      <c r="B12" s="28" t="s">
        <v>23</v>
      </c>
      <c r="C12" s="45">
        <f>Arrivi!D10</f>
        <v>3.7246575342465755</v>
      </c>
      <c r="D12" s="45">
        <v>1.2123287671232876</v>
      </c>
      <c r="E12" s="45">
        <v>3.999086757990868</v>
      </c>
      <c r="F12" s="45">
        <f>C12*(1-Uscite!E18-Uscite!E41)</f>
        <v>2.8594736209555203</v>
      </c>
      <c r="G12" s="30"/>
      <c r="H12" s="31" t="s">
        <v>75</v>
      </c>
      <c r="I12" s="32">
        <f>Arrivi!D24</f>
        <v>1.3365296803652968</v>
      </c>
      <c r="J12" s="33">
        <f>J11</f>
        <v>5.7169957965793758E-2</v>
      </c>
      <c r="K12" s="34">
        <f t="shared" si="0"/>
        <v>0.16347598671432317</v>
      </c>
      <c r="L12" s="34">
        <f>L11</f>
        <v>0.75278561555430723</v>
      </c>
      <c r="M12" s="33">
        <f>IF(MOD(ROW(),3)=1,(L10*J10)/(1-K10),IF(MOD(ROW(),3)=2,(L10*J10)/((1-K10)*(1-K10-K11)), IF(MOD(ROW(),3)=0,(L10*J10)/((1-K10-K11)*(1-L10)))))</f>
        <v>0.4238878095225273</v>
      </c>
      <c r="N12" s="33">
        <f t="shared" si="1"/>
        <v>0.48105776748832108</v>
      </c>
      <c r="O12" s="33">
        <f t="shared" si="2"/>
        <v>1.212096009574285</v>
      </c>
      <c r="P12" s="33">
        <f t="shared" si="3"/>
        <v>1.3755719962886082</v>
      </c>
      <c r="Q12" s="35">
        <f t="shared" si="4"/>
        <v>0.30315140443023519</v>
      </c>
    </row>
    <row r="13" spans="1:17" x14ac:dyDescent="0.25">
      <c r="A13" s="27" t="s">
        <v>27</v>
      </c>
      <c r="B13" s="28" t="s">
        <v>19</v>
      </c>
      <c r="C13" s="45">
        <f>Arrivi!D11</f>
        <v>4.5662100456621011E-3</v>
      </c>
      <c r="D13" s="45">
        <v>0</v>
      </c>
      <c r="E13" s="45">
        <v>1.3698630136986301E-3</v>
      </c>
      <c r="F13" s="45">
        <f>C13*(1-Uscite!E20-Uscite!E43)</f>
        <v>4.5660033643582648E-3</v>
      </c>
      <c r="G13" s="30" t="s">
        <v>27</v>
      </c>
      <c r="H13" s="31" t="s">
        <v>73</v>
      </c>
      <c r="I13" s="32">
        <f>Arrivi!D25</f>
        <v>1.0904109589041096</v>
      </c>
      <c r="J13" s="33">
        <f>1/(I$13+SUM(F13:F15))</f>
        <v>0.20389464241010324</v>
      </c>
      <c r="K13" s="34">
        <f t="shared" si="0"/>
        <v>9.3098362321915676E-4</v>
      </c>
      <c r="L13" s="34">
        <f>SUM(K$13:K$15)</f>
        <v>0.77767104745418902</v>
      </c>
      <c r="M13" s="33">
        <f>IF(MOD(ROW(),3)=1,(L13*J13)/(1-K13),IF(MOD(ROW(),3)=2,(L13*J13)/((1-K13)*(1-K13-K14)), IF(MOD(ROW(),3)=0,(L13*J13)/((1-K13-K14)*(1-L13)))))</f>
        <v>0.15871071721191596</v>
      </c>
      <c r="N13" s="33">
        <f t="shared" si="1"/>
        <v>0.36260535962201923</v>
      </c>
      <c r="O13" s="33">
        <f t="shared" si="2"/>
        <v>7.2467366874932144E-4</v>
      </c>
      <c r="P13" s="33">
        <f t="shared" si="3"/>
        <v>1.6556572919684783E-3</v>
      </c>
      <c r="Q13" s="35">
        <f t="shared" si="4"/>
        <v>0</v>
      </c>
    </row>
    <row r="14" spans="1:17" x14ac:dyDescent="0.25">
      <c r="A14" s="36"/>
      <c r="B14" s="28" t="s">
        <v>21</v>
      </c>
      <c r="C14" s="45">
        <f>Arrivi!D12</f>
        <v>2.8799086757990868</v>
      </c>
      <c r="D14" s="45">
        <v>0.10547945205479452</v>
      </c>
      <c r="E14" s="45">
        <v>0.21095890410958903</v>
      </c>
      <c r="F14" s="45">
        <f>C14*(1-Uscite!E21-Uscite!E44)</f>
        <v>2.8347404821173301</v>
      </c>
      <c r="G14" s="30"/>
      <c r="H14" s="31" t="s">
        <v>74</v>
      </c>
      <c r="I14" s="32">
        <f>Arrivi!D26</f>
        <v>0.87168949771689508</v>
      </c>
      <c r="J14" s="33">
        <f>J13</f>
        <v>0.20389464241010324</v>
      </c>
      <c r="K14" s="34">
        <f t="shared" si="0"/>
        <v>0.57798839692675674</v>
      </c>
      <c r="L14" s="34">
        <f>L13</f>
        <v>0.77767104745418902</v>
      </c>
      <c r="M14" s="33">
        <f>IF(MOD(ROW(),3)=1,(L13*J13)/(1-K13),IF(MOD(ROW(),3)=2,(L13*J13)/((1-K13)*(1-K13-K14)), IF(MOD(ROW(),3)=0,(L13*J13)/((1-K13-K14)*(1-L13)))))</f>
        <v>0.37691289952790746</v>
      </c>
      <c r="N14" s="33">
        <f t="shared" si="1"/>
        <v>0.58080754193801076</v>
      </c>
      <c r="O14" s="33">
        <f t="shared" si="2"/>
        <v>1.0684502545239811</v>
      </c>
      <c r="P14" s="33">
        <f t="shared" si="3"/>
        <v>1.6464386514507381</v>
      </c>
      <c r="Q14" s="35">
        <f t="shared" si="4"/>
        <v>0.5</v>
      </c>
    </row>
    <row r="15" spans="1:17" x14ac:dyDescent="0.25">
      <c r="A15" s="36"/>
      <c r="B15" s="28" t="s">
        <v>23</v>
      </c>
      <c r="C15" s="45">
        <f>Arrivi!D13</f>
        <v>1.0191780821917809</v>
      </c>
      <c r="D15" s="45">
        <v>0.22511415525114156</v>
      </c>
      <c r="E15" s="45">
        <v>0.75570776255707761</v>
      </c>
      <c r="F15" s="45">
        <f>C15*(1-Uscite!E22-Uscite!E45)</f>
        <v>0.97477630875878618</v>
      </c>
      <c r="G15" s="30"/>
      <c r="H15" s="31" t="s">
        <v>75</v>
      </c>
      <c r="I15" s="32">
        <f>Arrivi!D27</f>
        <v>0.21872146118721461</v>
      </c>
      <c r="J15" s="33">
        <f>J14</f>
        <v>0.20389464241010324</v>
      </c>
      <c r="K15" s="34">
        <f t="shared" si="0"/>
        <v>0.19875166690421309</v>
      </c>
      <c r="L15" s="34">
        <f>L14</f>
        <v>0.77767104745418902</v>
      </c>
      <c r="M15" s="33">
        <f>IF(MOD(ROW(),3)=1,(L13*J13)/(1-K13),IF(MOD(ROW(),3)=2,(L13*J13)/((1-K13)*(1-K13-K14)), IF(MOD(ROW(),3)=0,(L13*J13)/((1-K13-K14)*(1-L13)))))</f>
        <v>1.6937155304299658</v>
      </c>
      <c r="N15" s="33">
        <f t="shared" si="1"/>
        <v>1.8976101728400692</v>
      </c>
      <c r="O15" s="33">
        <f t="shared" si="2"/>
        <v>1.6509937728399517</v>
      </c>
      <c r="P15" s="33">
        <f t="shared" si="3"/>
        <v>1.8497454397441648</v>
      </c>
      <c r="Q15" s="35">
        <f t="shared" si="4"/>
        <v>0.29788519637462235</v>
      </c>
    </row>
    <row r="16" spans="1:17" x14ac:dyDescent="0.25">
      <c r="A16" s="37"/>
      <c r="B16" s="37"/>
      <c r="C16" s="37"/>
      <c r="D16" s="37"/>
      <c r="E16" s="37"/>
      <c r="F16" s="37"/>
      <c r="I16" s="38"/>
      <c r="J16" s="38"/>
      <c r="K16" s="38"/>
      <c r="L16" s="38"/>
    </row>
    <row r="18" spans="1:9" x14ac:dyDescent="0.25">
      <c r="A18" s="2" t="s">
        <v>76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39" t="s">
        <v>2</v>
      </c>
      <c r="B19" s="40" t="s">
        <v>3</v>
      </c>
      <c r="C19" s="41" t="s">
        <v>77</v>
      </c>
      <c r="D19" s="41" t="s">
        <v>78</v>
      </c>
      <c r="E19" s="41" t="s">
        <v>79</v>
      </c>
      <c r="F19" s="17" t="s">
        <v>60</v>
      </c>
      <c r="G19" s="42" t="s">
        <v>61</v>
      </c>
      <c r="H19" s="18" t="s">
        <v>63</v>
      </c>
      <c r="I19" s="18" t="s">
        <v>65</v>
      </c>
    </row>
    <row r="20" spans="1:9" x14ac:dyDescent="0.25">
      <c r="A20" s="43" t="s">
        <v>24</v>
      </c>
      <c r="B20" s="20" t="s">
        <v>19</v>
      </c>
      <c r="C20" s="44">
        <f>Uscite!D55</f>
        <v>2.0547945205479451E-2</v>
      </c>
      <c r="D20" s="37"/>
      <c r="E20" s="37"/>
      <c r="F20" s="34">
        <f t="shared" ref="F20:F31" si="5">4/24</f>
        <v>0.16666666666666666</v>
      </c>
      <c r="G20" s="34">
        <f t="shared" ref="G20:G31" si="6">F20*C20</f>
        <v>3.4246575342465752E-3</v>
      </c>
      <c r="H20" s="34">
        <f t="shared" ref="H20:H31" si="7">F20</f>
        <v>0.16666666666666666</v>
      </c>
      <c r="I20" s="34">
        <f t="shared" ref="I20:I31" si="8">H20*C20</f>
        <v>3.4246575342465752E-3</v>
      </c>
    </row>
    <row r="21" spans="1:9" x14ac:dyDescent="0.25">
      <c r="A21" s="36"/>
      <c r="B21" s="28" t="s">
        <v>21</v>
      </c>
      <c r="C21" s="44">
        <f>Uscite!D56</f>
        <v>22.43013698630137</v>
      </c>
      <c r="D21" s="37"/>
      <c r="E21" s="37"/>
      <c r="F21" s="34">
        <f t="shared" si="5"/>
        <v>0.16666666666666666</v>
      </c>
      <c r="G21" s="34">
        <f t="shared" si="6"/>
        <v>3.7383561643835614</v>
      </c>
      <c r="H21" s="34">
        <f t="shared" si="7"/>
        <v>0.16666666666666666</v>
      </c>
      <c r="I21" s="34">
        <f t="shared" si="8"/>
        <v>3.7383561643835614</v>
      </c>
    </row>
    <row r="22" spans="1:9" x14ac:dyDescent="0.25">
      <c r="A22" s="36"/>
      <c r="B22" s="28" t="s">
        <v>23</v>
      </c>
      <c r="C22" s="44">
        <f>Uscite!D57</f>
        <v>1.800456621004566</v>
      </c>
      <c r="D22" s="37"/>
      <c r="E22" s="37"/>
      <c r="F22" s="34">
        <f t="shared" si="5"/>
        <v>0.16666666666666666</v>
      </c>
      <c r="G22" s="34">
        <f t="shared" si="6"/>
        <v>0.30007610350076097</v>
      </c>
      <c r="H22" s="34">
        <f t="shared" si="7"/>
        <v>0.16666666666666666</v>
      </c>
      <c r="I22" s="34">
        <f t="shared" si="8"/>
        <v>0.30007610350076097</v>
      </c>
    </row>
    <row r="23" spans="1:9" x14ac:dyDescent="0.25">
      <c r="A23" s="27" t="s">
        <v>25</v>
      </c>
      <c r="B23" s="28" t="s">
        <v>19</v>
      </c>
      <c r="C23" s="29">
        <f>Uscite!D59</f>
        <v>1.187214611872146E-2</v>
      </c>
      <c r="D23" s="37"/>
      <c r="E23" s="37"/>
      <c r="F23" s="34">
        <f t="shared" si="5"/>
        <v>0.16666666666666666</v>
      </c>
      <c r="G23" s="34">
        <f t="shared" si="6"/>
        <v>1.9786910197869098E-3</v>
      </c>
      <c r="H23" s="34">
        <f t="shared" si="7"/>
        <v>0.16666666666666666</v>
      </c>
      <c r="I23" s="34">
        <f t="shared" si="8"/>
        <v>1.9786910197869098E-3</v>
      </c>
    </row>
    <row r="24" spans="1:9" x14ac:dyDescent="0.25">
      <c r="A24" s="36"/>
      <c r="B24" s="28" t="s">
        <v>21</v>
      </c>
      <c r="C24" s="29">
        <f>Uscite!D60</f>
        <v>17.739726027397261</v>
      </c>
      <c r="D24" s="37"/>
      <c r="E24" s="37"/>
      <c r="F24" s="34">
        <f t="shared" si="5"/>
        <v>0.16666666666666666</v>
      </c>
      <c r="G24" s="34">
        <f t="shared" si="6"/>
        <v>2.9566210045662098</v>
      </c>
      <c r="H24" s="34">
        <f t="shared" si="7"/>
        <v>0.16666666666666666</v>
      </c>
      <c r="I24" s="34">
        <f t="shared" si="8"/>
        <v>2.9566210045662098</v>
      </c>
    </row>
    <row r="25" spans="1:9" x14ac:dyDescent="0.25">
      <c r="A25" s="36"/>
      <c r="B25" s="28" t="s">
        <v>23</v>
      </c>
      <c r="C25" s="29">
        <f>Uscite!D61</f>
        <v>1.7132420091324201</v>
      </c>
      <c r="D25" s="37"/>
      <c r="E25" s="37"/>
      <c r="F25" s="34">
        <f t="shared" si="5"/>
        <v>0.16666666666666666</v>
      </c>
      <c r="G25" s="34">
        <f t="shared" si="6"/>
        <v>0.28554033485540331</v>
      </c>
      <c r="H25" s="34">
        <f t="shared" si="7"/>
        <v>0.16666666666666666</v>
      </c>
      <c r="I25" s="34">
        <f t="shared" si="8"/>
        <v>0.28554033485540331</v>
      </c>
    </row>
    <row r="26" spans="1:9" x14ac:dyDescent="0.25">
      <c r="A26" s="27" t="s">
        <v>26</v>
      </c>
      <c r="B26" s="28" t="s">
        <v>19</v>
      </c>
      <c r="C26" s="29">
        <f>Uscite!D63</f>
        <v>1.0502283105022832E-2</v>
      </c>
      <c r="D26" s="37"/>
      <c r="E26" s="37"/>
      <c r="F26" s="34">
        <f t="shared" si="5"/>
        <v>0.16666666666666666</v>
      </c>
      <c r="G26" s="34">
        <f t="shared" si="6"/>
        <v>1.7503805175038052E-3</v>
      </c>
      <c r="H26" s="34">
        <f t="shared" si="7"/>
        <v>0.16666666666666666</v>
      </c>
      <c r="I26" s="34">
        <f t="shared" si="8"/>
        <v>1.7503805175038052E-3</v>
      </c>
    </row>
    <row r="27" spans="1:9" x14ac:dyDescent="0.25">
      <c r="A27" s="36"/>
      <c r="B27" s="28" t="s">
        <v>21</v>
      </c>
      <c r="C27" s="29">
        <f>Uscite!D64</f>
        <v>6.7986301369863016</v>
      </c>
      <c r="D27" s="37"/>
      <c r="E27" s="37"/>
      <c r="F27" s="34">
        <f t="shared" si="5"/>
        <v>0.16666666666666666</v>
      </c>
      <c r="G27" s="34">
        <f t="shared" si="6"/>
        <v>1.1331050228310502</v>
      </c>
      <c r="H27" s="34">
        <f t="shared" si="7"/>
        <v>0.16666666666666666</v>
      </c>
      <c r="I27" s="34">
        <f t="shared" si="8"/>
        <v>1.1331050228310502</v>
      </c>
    </row>
    <row r="28" spans="1:9" x14ac:dyDescent="0.25">
      <c r="A28" s="36"/>
      <c r="B28" s="28" t="s">
        <v>23</v>
      </c>
      <c r="C28" s="29">
        <f>Uscite!D65</f>
        <v>0.54292237442922375</v>
      </c>
      <c r="D28" s="37"/>
      <c r="E28" s="37"/>
      <c r="F28" s="34">
        <f t="shared" si="5"/>
        <v>0.16666666666666666</v>
      </c>
      <c r="G28" s="34">
        <f t="shared" si="6"/>
        <v>9.0487062404870616E-2</v>
      </c>
      <c r="H28" s="34">
        <f t="shared" si="7"/>
        <v>0.16666666666666666</v>
      </c>
      <c r="I28" s="34">
        <f t="shared" si="8"/>
        <v>9.0487062404870616E-2</v>
      </c>
    </row>
    <row r="29" spans="1:9" x14ac:dyDescent="0.25">
      <c r="A29" s="27" t="s">
        <v>27</v>
      </c>
      <c r="B29" s="28" t="s">
        <v>19</v>
      </c>
      <c r="C29" s="29">
        <f>Uscite!D67</f>
        <v>2.2831050228310505E-3</v>
      </c>
      <c r="D29" s="37"/>
      <c r="E29" s="37"/>
      <c r="F29" s="34">
        <f t="shared" si="5"/>
        <v>0.16666666666666666</v>
      </c>
      <c r="G29" s="34">
        <f t="shared" si="6"/>
        <v>3.8051750380517507E-4</v>
      </c>
      <c r="H29" s="34">
        <f t="shared" si="7"/>
        <v>0.16666666666666666</v>
      </c>
      <c r="I29" s="34">
        <f t="shared" si="8"/>
        <v>3.8051750380517507E-4</v>
      </c>
    </row>
    <row r="30" spans="1:9" x14ac:dyDescent="0.25">
      <c r="A30" s="36"/>
      <c r="B30" s="28" t="s">
        <v>21</v>
      </c>
      <c r="C30" s="29">
        <f>Uscite!D68</f>
        <v>2.4456621004566208</v>
      </c>
      <c r="D30" s="37"/>
      <c r="E30" s="37"/>
      <c r="F30" s="34">
        <f t="shared" si="5"/>
        <v>0.16666666666666666</v>
      </c>
      <c r="G30" s="34">
        <f t="shared" si="6"/>
        <v>0.40761035007610347</v>
      </c>
      <c r="H30" s="34">
        <f t="shared" si="7"/>
        <v>0.16666666666666666</v>
      </c>
      <c r="I30" s="34">
        <f t="shared" si="8"/>
        <v>0.40761035007610347</v>
      </c>
    </row>
    <row r="31" spans="1:9" x14ac:dyDescent="0.25">
      <c r="A31" s="36"/>
      <c r="B31" s="28" t="s">
        <v>23</v>
      </c>
      <c r="C31" s="29">
        <f>Uscite!D69</f>
        <v>0.17899543378995433</v>
      </c>
      <c r="D31" s="37"/>
      <c r="E31" s="37"/>
      <c r="F31" s="34">
        <f t="shared" si="5"/>
        <v>0.16666666666666666</v>
      </c>
      <c r="G31" s="34">
        <f t="shared" si="6"/>
        <v>2.983257229832572E-2</v>
      </c>
      <c r="H31" s="34">
        <f t="shared" si="7"/>
        <v>0.16666666666666666</v>
      </c>
      <c r="I31" s="34">
        <f t="shared" si="8"/>
        <v>2.983257229832572E-2</v>
      </c>
    </row>
  </sheetData>
  <mergeCells count="5">
    <mergeCell ref="A1:P1"/>
    <mergeCell ref="A2:F2"/>
    <mergeCell ref="G2:I2"/>
    <mergeCell ref="K2:L2"/>
    <mergeCell ref="A18:I18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1" t="s">
        <v>80</v>
      </c>
      <c r="B6" s="1"/>
      <c r="C6" s="1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Centri - Identical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5</cp:revision>
  <dcterms:created xsi:type="dcterms:W3CDTF">2015-06-05T18:19:34Z</dcterms:created>
  <dcterms:modified xsi:type="dcterms:W3CDTF">2023-07-26T14:49:11Z</dcterms:modified>
  <dc:language>it-IT</dc:language>
</cp:coreProperties>
</file>