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EMERIKSAAN\2023-LKPD Nunukan\Bahan Adit\BELANJA\BARJAS\PERJADIN\"/>
    </mc:Choice>
  </mc:AlternateContent>
  <bookViews>
    <workbookView xWindow="0" yWindow="0" windowWidth="20490" windowHeight="7650" activeTab="1"/>
  </bookViews>
  <sheets>
    <sheet name="Temuan Perjadin" sheetId="2" r:id="rId1"/>
    <sheet name="Sheet1" sheetId="1" r:id="rId2"/>
  </sheets>
  <externalReferences>
    <externalReference r:id="rId3"/>
  </externalReferences>
  <definedNames>
    <definedName name="_xlnm._FilterDatabase" localSheetId="0" hidden="1">'Temuan Perjadin'!$A$5:$BJ$111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66" i="1" l="1"/>
  <c r="BJ65" i="1"/>
  <c r="A65" i="1"/>
  <c r="BE64" i="1"/>
  <c r="BJ64" i="1" s="1"/>
  <c r="BJ63" i="1" l="1"/>
  <c r="R63" i="1"/>
  <c r="Q63" i="1"/>
  <c r="K63" i="1"/>
  <c r="P63" i="1" s="1"/>
  <c r="R111" i="2"/>
  <c r="Q111" i="2"/>
  <c r="K111" i="2"/>
  <c r="P111" i="2" s="1"/>
  <c r="BJ62" i="1"/>
  <c r="BJ61" i="1"/>
  <c r="A61" i="1"/>
  <c r="BH60" i="1"/>
  <c r="BI60" i="1" s="1"/>
  <c r="BJ60" i="1" s="1"/>
  <c r="R60" i="1"/>
  <c r="P60" i="1"/>
  <c r="A60" i="1"/>
  <c r="R40" i="2"/>
  <c r="P40" i="2"/>
  <c r="BC59" i="1"/>
  <c r="BE59" i="1" s="1"/>
  <c r="BJ59" i="1" s="1"/>
  <c r="A59" i="1"/>
  <c r="BE58" i="1"/>
  <c r="BJ58" i="1" s="1"/>
  <c r="BE57" i="1"/>
  <c r="BJ57" i="1" s="1"/>
  <c r="A57" i="1"/>
  <c r="BE56" i="1"/>
  <c r="BJ56" i="1" s="1"/>
  <c r="R56" i="1"/>
  <c r="Q56" i="1"/>
  <c r="P56" i="1"/>
  <c r="BE55" i="1"/>
  <c r="BJ55" i="1" s="1"/>
  <c r="BJ54" i="1"/>
  <c r="BJ53" i="1"/>
  <c r="A53" i="1"/>
  <c r="BE52" i="1"/>
  <c r="BJ52" i="1" s="1"/>
  <c r="BE51" i="1"/>
  <c r="BJ51" i="1" s="1"/>
  <c r="BE50" i="1"/>
  <c r="BJ50" i="1" s="1"/>
  <c r="R50" i="1"/>
  <c r="Q50" i="1"/>
  <c r="P50" i="1"/>
  <c r="A50" i="1"/>
  <c r="BE49" i="1"/>
  <c r="BJ49" i="1" s="1"/>
  <c r="BJ48" i="1"/>
  <c r="R48" i="1"/>
  <c r="Q48" i="1"/>
  <c r="K48" i="1"/>
  <c r="P48" i="1" s="1"/>
  <c r="A48" i="1"/>
  <c r="BJ47" i="1"/>
  <c r="R38" i="2"/>
  <c r="Q38" i="2"/>
  <c r="K38" i="2"/>
  <c r="P38" i="2" s="1"/>
  <c r="BH46" i="1"/>
  <c r="BI46" i="1" s="1"/>
  <c r="BJ46" i="1" s="1"/>
  <c r="R46" i="1"/>
  <c r="Q46" i="1"/>
  <c r="K46" i="1"/>
  <c r="P46" i="1" s="1"/>
  <c r="A46" i="1"/>
  <c r="BH45" i="1"/>
  <c r="BI45" i="1" s="1"/>
  <c r="BJ45" i="1" s="1"/>
  <c r="R8" i="2"/>
  <c r="Q8" i="2"/>
  <c r="K8" i="2"/>
  <c r="P8" i="2" s="1"/>
  <c r="BH44" i="1"/>
  <c r="BI44" i="1" s="1"/>
  <c r="BJ44" i="1" s="1"/>
  <c r="R44" i="1"/>
  <c r="Q44" i="1"/>
  <c r="K44" i="1"/>
  <c r="P44" i="1" s="1"/>
  <c r="A44" i="1"/>
  <c r="R30" i="2"/>
  <c r="Q30" i="2"/>
  <c r="K30" i="2"/>
  <c r="P30" i="2" s="1"/>
  <c r="BH43" i="1"/>
  <c r="BI43" i="1" s="1"/>
  <c r="BJ43" i="1" s="1"/>
  <c r="BC39" i="1"/>
  <c r="BE39" i="1" s="1"/>
  <c r="BJ39" i="1" s="1"/>
  <c r="BJ42" i="1"/>
  <c r="R42" i="1"/>
  <c r="Q42" i="1"/>
  <c r="K42" i="1"/>
  <c r="P42" i="1" s="1"/>
  <c r="A42" i="1"/>
  <c r="BJ41" i="1"/>
  <c r="BJ40" i="1"/>
  <c r="A39" i="1"/>
  <c r="BJ38" i="1"/>
  <c r="BJ37" i="1"/>
  <c r="A37" i="1"/>
  <c r="R62" i="2"/>
  <c r="Q62" i="2"/>
  <c r="K62" i="2"/>
  <c r="P62" i="2" s="1"/>
  <c r="BH36" i="1"/>
  <c r="BI36" i="1" s="1"/>
  <c r="BJ36" i="1" s="1"/>
  <c r="R36" i="1"/>
  <c r="Q36" i="1"/>
  <c r="K36" i="1"/>
  <c r="P36" i="1" s="1"/>
  <c r="A36" i="1"/>
  <c r="BJ35" i="1"/>
  <c r="K35" i="1"/>
  <c r="P35" i="1" s="1"/>
  <c r="BJ34" i="1"/>
  <c r="A34" i="1"/>
  <c r="R34" i="2"/>
  <c r="Q34" i="2"/>
  <c r="K34" i="2"/>
  <c r="P34" i="2" s="1"/>
  <c r="K33" i="2"/>
  <c r="P33" i="2" s="1"/>
  <c r="R11" i="1"/>
  <c r="Q11" i="1"/>
  <c r="N11" i="1"/>
  <c r="K11" i="1"/>
  <c r="P11" i="1" s="1"/>
  <c r="R19" i="1"/>
  <c r="Q19" i="1"/>
  <c r="K19" i="1"/>
  <c r="P19" i="1" s="1"/>
  <c r="R20" i="1"/>
  <c r="Q20" i="1"/>
  <c r="K20" i="1"/>
  <c r="P20" i="1" s="1"/>
  <c r="R21" i="1"/>
  <c r="Q21" i="1"/>
  <c r="P21" i="1"/>
  <c r="R23" i="1"/>
  <c r="Q23" i="1"/>
  <c r="K23" i="1"/>
  <c r="P23" i="1" s="1"/>
  <c r="R30" i="1"/>
  <c r="Q30" i="1"/>
  <c r="P30" i="1"/>
  <c r="R29" i="1"/>
  <c r="P29" i="1"/>
  <c r="R28" i="1"/>
  <c r="Q28" i="1"/>
  <c r="K28" i="1"/>
  <c r="P28" i="1" s="1"/>
  <c r="BJ33" i="1"/>
  <c r="R33" i="1"/>
  <c r="Q33" i="1"/>
  <c r="P33" i="1"/>
  <c r="BJ32" i="1"/>
  <c r="R32" i="1"/>
  <c r="Q32" i="1"/>
  <c r="K32" i="1"/>
  <c r="P32" i="1" s="1"/>
  <c r="A32" i="1"/>
  <c r="R79" i="2"/>
  <c r="Q79" i="2"/>
  <c r="P79" i="2"/>
  <c r="R78" i="2"/>
  <c r="Q78" i="2"/>
  <c r="K78" i="2"/>
  <c r="P78" i="2" s="1"/>
  <c r="BE31" i="1"/>
  <c r="BJ31" i="1" s="1"/>
  <c r="R31" i="1"/>
  <c r="Q31" i="1"/>
  <c r="P31" i="1"/>
  <c r="R43" i="2"/>
  <c r="Q43" i="2"/>
  <c r="P43" i="2"/>
  <c r="BJ30" i="1"/>
  <c r="BJ29" i="1"/>
  <c r="A29" i="1"/>
  <c r="BJ28" i="1"/>
  <c r="BJ27" i="1"/>
  <c r="A27" i="1"/>
  <c r="BJ26" i="1"/>
  <c r="R26" i="1"/>
  <c r="Q26" i="1"/>
  <c r="K26" i="1"/>
  <c r="P26" i="1" s="1"/>
  <c r="BJ25" i="1"/>
  <c r="A25" i="1"/>
  <c r="R25" i="2"/>
  <c r="Q25" i="2"/>
  <c r="K25" i="2"/>
  <c r="P25" i="2" s="1"/>
  <c r="BJ24" i="1"/>
  <c r="A24" i="1"/>
  <c r="BJ23" i="1"/>
  <c r="BJ22" i="1"/>
  <c r="A22" i="1"/>
  <c r="BJ21" i="1"/>
  <c r="A21" i="1"/>
  <c r="BJ20" i="1"/>
  <c r="BH19" i="1"/>
  <c r="BI19" i="1" s="1"/>
  <c r="BE19" i="1"/>
  <c r="BJ18" i="1"/>
  <c r="A18" i="1"/>
  <c r="BC17" i="1"/>
  <c r="BE17" i="1" s="1"/>
  <c r="BJ17" i="1" s="1"/>
  <c r="BJ16" i="1"/>
  <c r="A16" i="1"/>
  <c r="BJ15" i="1"/>
  <c r="BJ14" i="1"/>
  <c r="BJ13" i="1"/>
  <c r="A13" i="1"/>
  <c r="BJ12" i="1"/>
  <c r="BJ11" i="1"/>
  <c r="BJ10" i="1"/>
  <c r="A10" i="1"/>
  <c r="BJ9" i="1"/>
  <c r="BJ8" i="1"/>
  <c r="A8" i="1"/>
  <c r="N56" i="1" l="1"/>
  <c r="N50" i="1"/>
  <c r="BJ19" i="1"/>
  <c r="BJ111" i="2"/>
  <c r="BJ110" i="2"/>
  <c r="A110" i="2"/>
  <c r="BJ109" i="2"/>
  <c r="BJ108" i="2"/>
  <c r="A108" i="2"/>
  <c r="BJ107" i="2"/>
  <c r="BJ106" i="2"/>
  <c r="A106" i="2"/>
  <c r="BJ105" i="2"/>
  <c r="BJ104" i="2"/>
  <c r="A104" i="2"/>
  <c r="BJ103" i="2"/>
  <c r="BJ102" i="2"/>
  <c r="A102" i="2"/>
  <c r="BJ101" i="2"/>
  <c r="BJ100" i="2"/>
  <c r="A100" i="2"/>
  <c r="BJ99" i="2"/>
  <c r="BJ98" i="2"/>
  <c r="A98" i="2"/>
  <c r="BJ97" i="2"/>
  <c r="BJ96" i="2"/>
  <c r="A96" i="2"/>
  <c r="BJ95" i="2"/>
  <c r="BJ94" i="2"/>
  <c r="A94" i="2"/>
  <c r="BJ93" i="2"/>
  <c r="BJ92" i="2"/>
  <c r="A92" i="2"/>
  <c r="BJ91" i="2"/>
  <c r="BJ90" i="2"/>
  <c r="A90" i="2"/>
  <c r="BJ89" i="2"/>
  <c r="BJ88" i="2"/>
  <c r="A88" i="2"/>
  <c r="BJ87" i="2"/>
  <c r="BJ86" i="2"/>
  <c r="A86" i="2"/>
  <c r="BJ85" i="2"/>
  <c r="BJ84" i="2"/>
  <c r="A84" i="2"/>
  <c r="BJ83" i="2"/>
  <c r="BJ82" i="2"/>
  <c r="A82" i="2"/>
  <c r="BJ81" i="2"/>
  <c r="BJ80" i="2"/>
  <c r="A80" i="2"/>
  <c r="BJ79" i="2"/>
  <c r="BJ78" i="2"/>
  <c r="A78" i="2"/>
  <c r="BJ77" i="2"/>
  <c r="BJ76" i="2"/>
  <c r="A76" i="2"/>
  <c r="BJ75" i="2"/>
  <c r="BJ74" i="2"/>
  <c r="A74" i="2"/>
  <c r="BJ73" i="2"/>
  <c r="BJ72" i="2"/>
  <c r="A72" i="2"/>
  <c r="BJ71" i="2"/>
  <c r="BJ70" i="2"/>
  <c r="A70" i="2"/>
  <c r="BJ69" i="2"/>
  <c r="BJ68" i="2"/>
  <c r="A68" i="2"/>
  <c r="BJ67" i="2"/>
  <c r="BJ66" i="2"/>
  <c r="A66" i="2"/>
  <c r="BJ65" i="2"/>
  <c r="BJ64" i="2"/>
  <c r="A64" i="2"/>
  <c r="BJ63" i="2"/>
  <c r="BJ62" i="2"/>
  <c r="A62" i="2"/>
  <c r="BJ61" i="2"/>
  <c r="BJ60" i="2"/>
  <c r="A60" i="2"/>
  <c r="BJ59" i="2"/>
  <c r="BJ58" i="2"/>
  <c r="A58" i="2"/>
  <c r="BJ57" i="2"/>
  <c r="BJ56" i="2"/>
  <c r="A56" i="2"/>
  <c r="AN55" i="2"/>
  <c r="BJ55" i="2" s="1"/>
  <c r="AN54" i="2"/>
  <c r="BJ54" i="2" s="1"/>
  <c r="A54" i="2"/>
  <c r="BE53" i="2"/>
  <c r="BJ53" i="2" s="1"/>
  <c r="BJ52" i="2"/>
  <c r="A52" i="2"/>
  <c r="BJ51" i="2"/>
  <c r="BJ50" i="2"/>
  <c r="A50" i="2"/>
  <c r="BH49" i="2"/>
  <c r="BI49" i="2" s="1"/>
  <c r="BE49" i="2"/>
  <c r="BJ48" i="2"/>
  <c r="A48" i="2"/>
  <c r="BC47" i="2"/>
  <c r="BE47" i="2" s="1"/>
  <c r="BJ47" i="2" s="1"/>
  <c r="BJ46" i="2"/>
  <c r="A46" i="2"/>
  <c r="BJ45" i="2"/>
  <c r="AN44" i="2"/>
  <c r="BJ44" i="2" s="1"/>
  <c r="A44" i="2"/>
  <c r="BE43" i="2"/>
  <c r="BJ43" i="2" s="1"/>
  <c r="BC42" i="2"/>
  <c r="BE42" i="2" s="1"/>
  <c r="BJ42" i="2" s="1"/>
  <c r="A42" i="2"/>
  <c r="BE41" i="2"/>
  <c r="BJ41" i="2" s="1"/>
  <c r="BH40" i="2"/>
  <c r="BI40" i="2" s="1"/>
  <c r="BJ40" i="2" s="1"/>
  <c r="A40" i="2"/>
  <c r="BE39" i="2"/>
  <c r="BJ38" i="2"/>
  <c r="A38" i="2"/>
  <c r="BJ37" i="2"/>
  <c r="BJ36" i="2"/>
  <c r="A36" i="2"/>
  <c r="BJ35" i="2"/>
  <c r="BH34" i="2"/>
  <c r="BI34" i="2" s="1"/>
  <c r="BJ34" i="2" s="1"/>
  <c r="A34" i="2"/>
  <c r="BJ33" i="2"/>
  <c r="BJ32" i="2"/>
  <c r="A32" i="2"/>
  <c r="BH31" i="2"/>
  <c r="BI31" i="2" s="1"/>
  <c r="BJ31" i="2" s="1"/>
  <c r="BH30" i="2"/>
  <c r="BI30" i="2" s="1"/>
  <c r="BJ30" i="2" s="1"/>
  <c r="A30" i="2"/>
  <c r="BJ29" i="2"/>
  <c r="BJ28" i="2"/>
  <c r="A28" i="2"/>
  <c r="BJ27" i="2"/>
  <c r="BJ26" i="2"/>
  <c r="A26" i="2"/>
  <c r="BJ25" i="2"/>
  <c r="BJ24" i="2"/>
  <c r="A24" i="2"/>
  <c r="BJ23" i="2"/>
  <c r="BJ22" i="2"/>
  <c r="A22" i="2"/>
  <c r="BH21" i="2"/>
  <c r="BI21" i="2" s="1"/>
  <c r="BJ21" i="2" s="1"/>
  <c r="BJ20" i="2"/>
  <c r="A20" i="2"/>
  <c r="BJ19" i="2"/>
  <c r="AQ18" i="2"/>
  <c r="AR18" i="2" s="1"/>
  <c r="BJ18" i="2" s="1"/>
  <c r="A18" i="2"/>
  <c r="BE17" i="2"/>
  <c r="BJ17" i="2" s="1"/>
  <c r="BE16" i="2"/>
  <c r="BJ16" i="2" s="1"/>
  <c r="R16" i="2"/>
  <c r="Q16" i="2"/>
  <c r="P16" i="2"/>
  <c r="A16" i="2"/>
  <c r="AR15" i="2"/>
  <c r="BJ15" i="2" s="1"/>
  <c r="AN14" i="2"/>
  <c r="BJ14" i="2" s="1"/>
  <c r="Q14" i="2"/>
  <c r="A14" i="2"/>
  <c r="BE13" i="2"/>
  <c r="BJ13" i="2" s="1"/>
  <c r="BE12" i="2"/>
  <c r="BJ12" i="2" s="1"/>
  <c r="A12" i="2"/>
  <c r="BE11" i="2"/>
  <c r="BJ11" i="2" s="1"/>
  <c r="R11" i="2"/>
  <c r="Q11" i="2"/>
  <c r="P11" i="2"/>
  <c r="AN10" i="2"/>
  <c r="BJ10" i="2" s="1"/>
  <c r="A10" i="2"/>
  <c r="BE9" i="2"/>
  <c r="BJ9" i="2" s="1"/>
  <c r="BH8" i="2"/>
  <c r="BI8" i="2" s="1"/>
  <c r="BJ8" i="2" s="1"/>
  <c r="A8" i="2"/>
  <c r="BH7" i="2"/>
  <c r="BI7" i="2" s="1"/>
  <c r="BJ7" i="2" s="1"/>
  <c r="AR6" i="2"/>
  <c r="BJ6" i="2" s="1"/>
  <c r="A6" i="2"/>
  <c r="BJ49" i="2" l="1"/>
  <c r="N11" i="2"/>
  <c r="N16" i="2"/>
  <c r="BJ39" i="2"/>
  <c r="BJ112" i="2" s="1"/>
</calcChain>
</file>

<file path=xl/sharedStrings.xml><?xml version="1.0" encoding="utf-8"?>
<sst xmlns="http://schemas.openxmlformats.org/spreadsheetml/2006/main" count="3182" uniqueCount="540">
  <si>
    <t>No</t>
  </si>
  <si>
    <t>Surat Perintah Tugas</t>
  </si>
  <si>
    <t>SPPD</t>
  </si>
  <si>
    <t>Tanda Bukti/Kwitansi</t>
  </si>
  <si>
    <t>Data Transportasi/Akomodasi</t>
  </si>
  <si>
    <t>BIAYA LAYANAN</t>
  </si>
  <si>
    <t>SEWA MOBIL</t>
  </si>
  <si>
    <t>TAKSI</t>
  </si>
  <si>
    <t>Carter speed</t>
  </si>
  <si>
    <t>Lebih UH</t>
  </si>
  <si>
    <t>HOTEL</t>
  </si>
  <si>
    <t>Uang Refresentasi</t>
  </si>
  <si>
    <t>Total</t>
  </si>
  <si>
    <t>Nama Lengkap Tanpa Gelar</t>
  </si>
  <si>
    <t>NIP</t>
  </si>
  <si>
    <t>Dalam Rangka</t>
  </si>
  <si>
    <t>Bidang/ Unit</t>
  </si>
  <si>
    <t>Gol. Peg/Esselon</t>
  </si>
  <si>
    <t>Daerah Tujuan</t>
  </si>
  <si>
    <t>Instansi</t>
  </si>
  <si>
    <t>Tanggal</t>
  </si>
  <si>
    <t>Lama Hari</t>
  </si>
  <si>
    <t>No. Bukti</t>
  </si>
  <si>
    <t>Tanggal Bukti</t>
  </si>
  <si>
    <t>Jumlah Dibayarkan</t>
  </si>
  <si>
    <t>Rincian Biaya</t>
  </si>
  <si>
    <t>Nama
Penginapan</t>
  </si>
  <si>
    <t>Berangkat</t>
  </si>
  <si>
    <t xml:space="preserve">Kembali </t>
  </si>
  <si>
    <t>Brgkt</t>
  </si>
  <si>
    <t>Kmbli</t>
  </si>
  <si>
    <t>Uang Harian</t>
  </si>
  <si>
    <t>Biaya Transport</t>
  </si>
  <si>
    <t>Biaya Penginapan</t>
  </si>
  <si>
    <t>Uang Representasi</t>
  </si>
  <si>
    <t>Sewa Kendaraan</t>
  </si>
  <si>
    <t>Biaya Lain/ Kontribusi</t>
  </si>
  <si>
    <t>Pswt/ KA</t>
  </si>
  <si>
    <t>Nomor Tiket</t>
  </si>
  <si>
    <t>Nomor Flight</t>
  </si>
  <si>
    <t>Jam</t>
  </si>
  <si>
    <t>Asal</t>
  </si>
  <si>
    <t>Tujuan</t>
  </si>
  <si>
    <t>Harga</t>
  </si>
  <si>
    <t>Rapid Test</t>
  </si>
  <si>
    <t>Per Hari</t>
  </si>
  <si>
    <t>KET</t>
  </si>
  <si>
    <t>SPJ</t>
  </si>
  <si>
    <t>SSH</t>
  </si>
  <si>
    <t>SELISIH</t>
  </si>
  <si>
    <t>ABDUL RAMHAN</t>
  </si>
  <si>
    <t>197710232008011012</t>
  </si>
  <si>
    <t>MENDAMPINGI ANGGOTA DPRD MENGHADIRI UNDANGAN ACARA MUSRENBANG RKPD KECAMATAN TAHUN 2022</t>
  </si>
  <si>
    <t>II/D</t>
  </si>
  <si>
    <t>KRAYAN TENGAH, KRAYAN SELATAN</t>
  </si>
  <si>
    <t>0153/40104/II/2022</t>
  </si>
  <si>
    <t>krayan</t>
  </si>
  <si>
    <t>Amrin Sitanggang</t>
  </si>
  <si>
    <t>null</t>
  </si>
  <si>
    <t xml:space="preserve">Kunjungan Kerja Ke DPRD Kota Berau dan Dispenda Berau </t>
  </si>
  <si>
    <t>Anggota DPRD</t>
  </si>
  <si>
    <t>Berau</t>
  </si>
  <si>
    <t>Sekretariat DPRD</t>
  </si>
  <si>
    <t>0021/4010\4/II/2022</t>
  </si>
  <si>
    <t>Palmy Exclusive Hotel</t>
  </si>
  <si>
    <t>DC 10 Express</t>
  </si>
  <si>
    <t>08.00</t>
  </si>
  <si>
    <t>Nunukan</t>
  </si>
  <si>
    <t>Tarakan</t>
  </si>
  <si>
    <t>Andalas 04</t>
  </si>
  <si>
    <t>Tg. Selor</t>
  </si>
  <si>
    <t>Trk</t>
  </si>
  <si>
    <t>Kunjungan Kerja Anggota Dewan Ke Dinas Pertahanan dan Penataan Ruang Terkait Penataan Kota dan Pengelolaan Sampah di Kota Balikpapan dan DPRD Provinsi Kaltim di Samarinda</t>
  </si>
  <si>
    <t>0112/40104/II/2022</t>
  </si>
  <si>
    <t>SB. Andalas VII</t>
  </si>
  <si>
    <t>Sadewa Benuanta</t>
  </si>
  <si>
    <t>15.00</t>
  </si>
  <si>
    <t>Nnk</t>
  </si>
  <si>
    <t>Ahmad Hamzah</t>
  </si>
  <si>
    <t>Konsultasi dan Koordinasi dengan LKH-AS Terkait Raperda Inisiatif DPRD ke DPRD Kota Makassar</t>
  </si>
  <si>
    <t xml:space="preserve">Makassar </t>
  </si>
  <si>
    <t>0197/40104/IV/2022</t>
  </si>
  <si>
    <t>/04/2022</t>
  </si>
  <si>
    <t>Novotel Makassar dan Swis Bel Tarakan</t>
  </si>
  <si>
    <t>CB. Tri Putri Tunggal Dewi LS</t>
  </si>
  <si>
    <t>07.40</t>
  </si>
  <si>
    <t>Lion Air</t>
  </si>
  <si>
    <t>JT 738</t>
  </si>
  <si>
    <t>Ujung Pandang</t>
  </si>
  <si>
    <t>Burhan</t>
  </si>
  <si>
    <t>Mengikuti Bimbingan Teknis Bagi Pimpinan dan Anggota Dprd Kab. Nunukan</t>
  </si>
  <si>
    <t>Staf</t>
  </si>
  <si>
    <t>Surabaya</t>
  </si>
  <si>
    <t>0249/40104/III/2022</t>
  </si>
  <si>
    <t>Hotel Tunjungan</t>
  </si>
  <si>
    <t>Paolai Express</t>
  </si>
  <si>
    <t>07.20</t>
  </si>
  <si>
    <t>JT 268</t>
  </si>
  <si>
    <t>08.45</t>
  </si>
  <si>
    <t>Akbal</t>
  </si>
  <si>
    <t>19680808 201212 1 003</t>
  </si>
  <si>
    <t>Pendampingan Terhadap Pelaksaan Bimtek Pimpinan dan Anggota DPRD di Jakarta</t>
  </si>
  <si>
    <t>Pengemudi</t>
  </si>
  <si>
    <t>Pengatur Muda, II/a</t>
  </si>
  <si>
    <t>Jakarta</t>
  </si>
  <si>
    <t>2524/40104/x/2022</t>
  </si>
  <si>
    <t>The Acacia Jakarta dan Hotel Galaxi</t>
  </si>
  <si>
    <t>ID 6675</t>
  </si>
  <si>
    <t>14.15</t>
  </si>
  <si>
    <t>Batik Air</t>
  </si>
  <si>
    <t>ID 6674</t>
  </si>
  <si>
    <t>10.00</t>
  </si>
  <si>
    <t>Abd Azis</t>
  </si>
  <si>
    <t>19710210 200604 1 021</t>
  </si>
  <si>
    <t>Pengadministrasi Rapat</t>
  </si>
  <si>
    <t>Penata Muda, III/a</t>
  </si>
  <si>
    <t>2520/40104/X/2022</t>
  </si>
  <si>
    <t>Eli Safitri</t>
  </si>
  <si>
    <t>1979022 200701 2 010</t>
  </si>
  <si>
    <t>Mendampingi Unsur Pimpinan dan Anggota DPRD, Kunjungan Kerja Ke DPRD Kota Yogyakarta Tentang Perda Retribusi Tempat Rekriasi dan Kedinas Pariwisata Terkait Peningkatan Infrastruktur Pada Sektor Pariwisata</t>
  </si>
  <si>
    <t>pengadministrasi Risala</t>
  </si>
  <si>
    <t>PengaturTk. I (II/d)</t>
  </si>
  <si>
    <t>Yogyakarta</t>
  </si>
  <si>
    <t>0049/4010\4/II/2022</t>
  </si>
  <si>
    <t>Grand Inna Hotel</t>
  </si>
  <si>
    <t>CB. Tri Putri</t>
  </si>
  <si>
    <t>07.10</t>
  </si>
  <si>
    <t>LEPPA</t>
  </si>
  <si>
    <t>Menghadiri Undangan Rapat Koordinasi Lintas Sektor Pembahasan Rancangan Peraturan Bupati Nunukan tentang Rencana Detail Tata Ruang(RDTR) WP Nunukan Selatan dan Nunukan Tahun 2022-2024</t>
  </si>
  <si>
    <t>Ketua DPRD</t>
  </si>
  <si>
    <t>0206/40104/III/2022</t>
  </si>
  <si>
    <t>Hotel Borobudur Jakarta</t>
  </si>
  <si>
    <t>14.10</t>
  </si>
  <si>
    <t>09.25</t>
  </si>
  <si>
    <t>Sarina</t>
  </si>
  <si>
    <t>19820210 200801 2 018</t>
  </si>
  <si>
    <t>Mendampingi Anggota Dewan Dalam Rangka Penjaringan Aspirasi Masyarakat (RESES) Masa Persidangan II Tahun Sidang 2021-2022 Dapil III A</t>
  </si>
  <si>
    <t>Pengatur Tk I II/d</t>
  </si>
  <si>
    <t>Tulin Onsoi</t>
  </si>
  <si>
    <t>0342/40104/IV/2022</t>
  </si>
  <si>
    <t>Sungai Ular_Tulin Onsoi</t>
  </si>
  <si>
    <t>Sainab</t>
  </si>
  <si>
    <t>19790325 200701 2 014</t>
  </si>
  <si>
    <t>Notulis Rapat</t>
  </si>
  <si>
    <t>Penata Muda Tk.I III/b</t>
  </si>
  <si>
    <t>2518/40104/x/2022</t>
  </si>
  <si>
    <t>Isnaeny Hartyan</t>
  </si>
  <si>
    <t>Mendampingi Anggota DPRD Konsultasi dan Koordinasi dengan LKH-AS Terkait Raperda Inisiatif DPRD ke DPRD Kota Makassar</t>
  </si>
  <si>
    <t>pengadministrasi Umum</t>
  </si>
  <si>
    <t>Pengatur Tk.I II/d</t>
  </si>
  <si>
    <t>0199/40104/IV/2022</t>
  </si>
  <si>
    <t>Tasran</t>
  </si>
  <si>
    <t>19710712 199403 1 007</t>
  </si>
  <si>
    <t>Mendampingi anggota dewan dalam rangka Koordinasi dan kinsultasi ke DPRD kota Bekasi dan DPRD Kab. bekasi</t>
  </si>
  <si>
    <t>Kasubag Administrasi dan Umum</t>
  </si>
  <si>
    <t>Penata Tk. I III/d</t>
  </si>
  <si>
    <t>Bekasi</t>
  </si>
  <si>
    <t>2377/40104/IX/2022</t>
  </si>
  <si>
    <t>Harris Vertu Hotel</t>
  </si>
  <si>
    <t>Sadewa Benuanta Eksekutif</t>
  </si>
  <si>
    <t>09.00</t>
  </si>
  <si>
    <t>Jainuddin</t>
  </si>
  <si>
    <t>0202/40104/IV/2022</t>
  </si>
  <si>
    <t>Dalam Rangka Mencari Referensi dan menambah wawasan Mengenai Peraturan Daerah Tentang Pengurus utamaan gender di DPRD Kota Makassar dan DPRD Kab. Gowa</t>
  </si>
  <si>
    <t>0062/40104/III/2022</t>
  </si>
  <si>
    <t>SB. Paula E Expresss</t>
  </si>
  <si>
    <t>ID 7271</t>
  </si>
  <si>
    <t>Bpp</t>
  </si>
  <si>
    <t>Dalam Rangka Koordinasi dan Konsultasi terkait Tentang Raperda Inisiatif DPRD ke Berau</t>
  </si>
  <si>
    <t>0180/40104/III/2022</t>
  </si>
  <si>
    <t>SB.Minsen Express</t>
  </si>
  <si>
    <t>08.20</t>
  </si>
  <si>
    <t>Sadewa Kaltara Exksekutif</t>
  </si>
  <si>
    <t>07.15</t>
  </si>
  <si>
    <t>Hj. Nadia</t>
  </si>
  <si>
    <t>Kunjungan Kerja Ke Disduk Capil dan DPRD Kota Palembang Provinsi Sumatera Selatan Terkait UPT dan Administrasi Kependudukan Kesumatera Selatan</t>
  </si>
  <si>
    <t>Palembang Sumatera Selatan</t>
  </si>
  <si>
    <t>0005/40104/II/2022</t>
  </si>
  <si>
    <t>Lumire Hotel, Arista Hotel</t>
  </si>
  <si>
    <t>ID 7270</t>
  </si>
  <si>
    <t>11.50</t>
  </si>
  <si>
    <t>Jkt</t>
  </si>
  <si>
    <t>ID 6877</t>
  </si>
  <si>
    <t>Palembang</t>
  </si>
  <si>
    <t>Dalam rangka MenghadiriUndangan Musyawarah Perencanaan Pembangunan Desa (MUSREMBANGDES) di desa sungai Nyamuk</t>
  </si>
  <si>
    <t>Sebatik Timur</t>
  </si>
  <si>
    <t>0058/40104/II/2022</t>
  </si>
  <si>
    <t>Februari 2022</t>
  </si>
  <si>
    <t>Robinson Totong</t>
  </si>
  <si>
    <t>Kunjungan Kerja Kedinas Perdagangan dan DPRD Kota Palembang Provinsi Sumatera Selatan Terkait Pengembangan Ekonomi Lokal (Pengelolaan Pasar) Ke Sumatera Selatan</t>
  </si>
  <si>
    <t>0011/40104/II/2022</t>
  </si>
  <si>
    <t>Balikpapan</t>
  </si>
  <si>
    <t>ROBINSON TOTONG</t>
  </si>
  <si>
    <t>Kunjungan Kerja Anggota dewan ke dprd kota jambi dan dprd prov jambi terkait pendapatan asli daerah dan perijinan</t>
  </si>
  <si>
    <t>0104/40104/II/2022</t>
  </si>
  <si>
    <t>Tri Wahyuni</t>
  </si>
  <si>
    <t>0007/4010\4/II/2022</t>
  </si>
  <si>
    <t>Kunjungan kerja Anggota Dprd ke dinas Koperasi balikpapan dan Dprd Kota Samarinda</t>
  </si>
  <si>
    <t>0118/40104/II/2022</t>
  </si>
  <si>
    <t>Welson</t>
  </si>
  <si>
    <t>0008/40104/II/2022</t>
  </si>
  <si>
    <t>WELSON</t>
  </si>
  <si>
    <t>0120/40104/II/2022</t>
  </si>
  <si>
    <t xml:space="preserve">Super Air Jet </t>
  </si>
  <si>
    <t>IU 872</t>
  </si>
  <si>
    <t>16.45</t>
  </si>
  <si>
    <t>ID 6252</t>
  </si>
  <si>
    <t>06.00</t>
  </si>
  <si>
    <t>Darmawansyah</t>
  </si>
  <si>
    <t>0113/40104/II/2022</t>
  </si>
  <si>
    <t xml:space="preserve">SB. Tri Putri Tunggal Dewi LS </t>
  </si>
  <si>
    <t>13.00</t>
  </si>
  <si>
    <t>255.00</t>
  </si>
  <si>
    <t>Dharmawansyah</t>
  </si>
  <si>
    <t>0022/4010\4/II/2022</t>
  </si>
  <si>
    <t>Hamsing</t>
  </si>
  <si>
    <t>0018/4010\4/II/2022</t>
  </si>
  <si>
    <t>HAMSING</t>
  </si>
  <si>
    <t>Dalam Rangka Menghadiri Upacara Hari Bhakti Imigrasi Ke 72 tahun2022 di Sebatik Kec. Sebatik</t>
  </si>
  <si>
    <t>0065/40104/III/2022</t>
  </si>
  <si>
    <t>0108/40104/II/2022</t>
  </si>
  <si>
    <t>RISNAWATI SARIRI</t>
  </si>
  <si>
    <t>198406112010012011</t>
  </si>
  <si>
    <t>III/A</t>
  </si>
  <si>
    <t>LUMBIS OGONG, LUMBIS PANSIANGAN</t>
  </si>
  <si>
    <t>0146/40104/II/2022</t>
  </si>
  <si>
    <t>pelabuhan ke hotel</t>
  </si>
  <si>
    <t>Mendampingi Anggota DPRD Dalam rangka meninjau permasalahan yang ada diwilayah kecamatan lumbis pansiangan</t>
  </si>
  <si>
    <t>23/9/2022</t>
  </si>
  <si>
    <t>2381/40104/II/2022</t>
  </si>
  <si>
    <t>Sadewa Benuanta Executife</t>
  </si>
  <si>
    <t>bandara ke hotel</t>
  </si>
  <si>
    <t>Ahmad Triady</t>
  </si>
  <si>
    <t>Kunjungan kerja ke DPRD kota Mataram dan DPRD Kab. Lombok Barat tentang teknis koordinasi dan pengawasan terhadap mitra OPD</t>
  </si>
  <si>
    <t>Mataram dan Lombok Barat</t>
  </si>
  <si>
    <t>2285/40104/IX/2022</t>
  </si>
  <si>
    <t>Swiss bell Hotel, Veraton Hotel dan Grand Dafam</t>
  </si>
  <si>
    <t>SB. Dewa Sebakis Sakti</t>
  </si>
  <si>
    <t>12.15</t>
  </si>
  <si>
    <t>JT 823</t>
  </si>
  <si>
    <t>Lombok, Mataram</t>
  </si>
  <si>
    <t>Dalam Rangka Kunjungan Kerja Ke DPRD Kota Berau Dan Dispenda</t>
  </si>
  <si>
    <t>0020/40104/II/2022</t>
  </si>
  <si>
    <t>Fadly</t>
  </si>
  <si>
    <t>19810103 201410 1 004</t>
  </si>
  <si>
    <t>Mendampingi Anggota Dewan Dalam Rangka Koordinasi dan konsultasi ke DPRD Kota Makassar dan DPRD Kab. Maros Terkait Perda Turunan UU Cipta Kerja</t>
  </si>
  <si>
    <t>Analisis Kebijakan Ahli Muda</t>
  </si>
  <si>
    <t>Penata III/c</t>
  </si>
  <si>
    <t>Makassar dan Maros</t>
  </si>
  <si>
    <t>2425/40104/X/2022</t>
  </si>
  <si>
    <t>Swiss Bell Hotel, Grand Town Hotel</t>
  </si>
  <si>
    <t>JT 739</t>
  </si>
  <si>
    <t>13.25</t>
  </si>
  <si>
    <t>GAT</t>
  </si>
  <si>
    <t>Dalam Rangka Konsultas mengerai penanganan COVID-19 Di DPRD Kota Tarakan dan DPRD Provinsi Kalimantan Utara</t>
  </si>
  <si>
    <t>28/1/2022</t>
  </si>
  <si>
    <t>0059/40104/II/2022</t>
  </si>
  <si>
    <t>Amelia Ayundasari</t>
  </si>
  <si>
    <t>19980922 202008 2 001</t>
  </si>
  <si>
    <t>Mendampingi Unsur Pimpinan dalam rangka Menghadiri undangan BPK terkait sersh terima jabatan kepala perwakilan diauditorium kantor BPK perwakilan Provinsi Kaltara di Tarakan</t>
  </si>
  <si>
    <t>Ajudan</t>
  </si>
  <si>
    <t>Penata Muda III/a</t>
  </si>
  <si>
    <t>2470/4010\4/X/2022</t>
  </si>
  <si>
    <t>Tarakan Plaza Hotel</t>
  </si>
  <si>
    <t>CB. Tri Putri Tunggal Dewi</t>
  </si>
  <si>
    <t>CB. Anugerah Baru</t>
  </si>
  <si>
    <t>08.15</t>
  </si>
  <si>
    <t>Dharmendra</t>
  </si>
  <si>
    <t>19821105 200701 1 003</t>
  </si>
  <si>
    <t>Medampingi anggota DPRD dalam rangka Kunjungan kerja ke DPRD kota Mataram dan DPRD Kab. Lombok Barat tentang teknis koordinasi dan pengawasan terhadap mitra OPD</t>
  </si>
  <si>
    <t>Pengadministrasi Keuangan</t>
  </si>
  <si>
    <t>Pengatur TK.I II/d</t>
  </si>
  <si>
    <t>2288/40104/IX/2022</t>
  </si>
  <si>
    <t>Swiss bell Hotel, Aston Hotel dan Harris Hotel</t>
  </si>
  <si>
    <t>Menara Gading 02</t>
  </si>
  <si>
    <t>saleh</t>
  </si>
  <si>
    <t xml:space="preserve">Dalam rangka kunjungan kerja ke DPRD Kota Yogyakarta tentang perda retribusi tempat rekreasi </t>
  </si>
  <si>
    <t>0040/40104/II/2022</t>
  </si>
  <si>
    <t>SD. Minsen Express</t>
  </si>
  <si>
    <t>Sadewa Kaltara Executif</t>
  </si>
  <si>
    <t>MUHAMMAD EFFENDI</t>
  </si>
  <si>
    <t>196907181990031008</t>
  </si>
  <si>
    <t xml:space="preserve">MELAKUKAN KOORDINASI DAN KONSULTASI TERKAIT PERMASALAHAN TENTANG TUMPANG TINIH LAHAN MASYARAKAT YGANG MASUK KE KAWASAN HGU DAN HPTI  YANG BERSINGGUNGAN DENGAN AREAL MASYARAKAT </t>
  </si>
  <si>
    <t>SEKRETARIS DPRD</t>
  </si>
  <si>
    <t>IV/B</t>
  </si>
  <si>
    <t>TANJUNG SELOR</t>
  </si>
  <si>
    <t>1802/40104/VI/2022</t>
  </si>
  <si>
    <t>SWISS-BEL HOTEL TARAKAN</t>
  </si>
  <si>
    <t>SB. GEMBIRA EXPRESS</t>
  </si>
  <si>
    <t>9.15</t>
  </si>
  <si>
    <t>NUNUKAN</t>
  </si>
  <si>
    <t>CITILINK</t>
  </si>
  <si>
    <t>QG 1400</t>
  </si>
  <si>
    <t>10.30</t>
  </si>
  <si>
    <t>BALIKPAPAN</t>
  </si>
  <si>
    <t>TARAKAN</t>
  </si>
  <si>
    <t>Andi Krislina</t>
  </si>
  <si>
    <t>0003/40104/II/2022</t>
  </si>
  <si>
    <t>0203/40104/IV/2022</t>
  </si>
  <si>
    <t>2284/40104/IX/2022</t>
  </si>
  <si>
    <t>Koordinasi dan Konsultasi Terkait Sinkronisasi Tata Tertib DPRD Terhadap Perubahan Jadual Kegiatan DPRD ke DPRD Kab. Berau dan DPRD Kota Tarakan</t>
  </si>
  <si>
    <t>2421/4010\4/X/2022</t>
  </si>
  <si>
    <t>Swiss Bell Hotel, Aria Duta Hotel</t>
  </si>
  <si>
    <t>SB. Paola I Express</t>
  </si>
  <si>
    <t>Sadewa Kaltara Eksekutif</t>
  </si>
  <si>
    <t>ANDI KRISLINA</t>
  </si>
  <si>
    <t>0099/40104/II/2022</t>
  </si>
  <si>
    <t>SB. Tri Putri Tunggal Dewi LA</t>
  </si>
  <si>
    <t>Hendrawan</t>
  </si>
  <si>
    <t>0204/40104/IV/2022</t>
  </si>
  <si>
    <t>0119/40104/II/2022</t>
  </si>
  <si>
    <t>0045/40104/II/2022</t>
  </si>
  <si>
    <t>Hendrwan</t>
  </si>
  <si>
    <t>2423/4010\4/X/2022</t>
  </si>
  <si>
    <t>Drs. Purwo Hari Uboyono</t>
  </si>
  <si>
    <t>Kabag Umum</t>
  </si>
  <si>
    <t>0478/40104/III/2022</t>
  </si>
  <si>
    <t>Sadewa kaltara</t>
  </si>
  <si>
    <t>11.30</t>
  </si>
  <si>
    <t>jt 268</t>
  </si>
  <si>
    <t>DRS. PURWO HARI UBOYONO</t>
  </si>
  <si>
    <t>19690911 199803 1 006</t>
  </si>
  <si>
    <t>Terkait koordinasi dan konsultasi DPRD kota balikpapan ke balikpapan</t>
  </si>
  <si>
    <t>Kabag Umum dan Keuangan</t>
  </si>
  <si>
    <t>Pembina TK. I (IV/B)</t>
  </si>
  <si>
    <t>1451/40104/IV/2022</t>
  </si>
  <si>
    <t xml:space="preserve">          </t>
  </si>
  <si>
    <t>Swiaa belhotel Balikpapan</t>
  </si>
  <si>
    <t>iw 1421</t>
  </si>
  <si>
    <t>Wing Air</t>
  </si>
  <si>
    <t>IW 1430</t>
  </si>
  <si>
    <t>14.20</t>
  </si>
  <si>
    <t>Inah Anggraini</t>
  </si>
  <si>
    <t>0009/40104/II/2022</t>
  </si>
  <si>
    <t>0205/40104/IV/2022</t>
  </si>
  <si>
    <t>2286/40104/IX/2022</t>
  </si>
  <si>
    <t>2420/4010\4/X/2022</t>
  </si>
  <si>
    <t>INAH ANGGRAINI</t>
  </si>
  <si>
    <t>Koordinasi dan Konsultasi terkait meknisme SOSPER dan LKPJ di DPRD Kota Bogor</t>
  </si>
  <si>
    <t>Bogor</t>
  </si>
  <si>
    <t>1535/40104/IV/2022</t>
  </si>
  <si>
    <t>hotel Salak the heritage</t>
  </si>
  <si>
    <t>IW1425</t>
  </si>
  <si>
    <t>11.40</t>
  </si>
  <si>
    <t>798706779</t>
  </si>
  <si>
    <t>Inah Anggreini</t>
  </si>
  <si>
    <t>Koordinasi dan Konsultasi mengenai Perda Turunan Dari UU Cipta Kerja di DPRD Provinsi Sulawesi Selatan dan Koordinasi dan Konsultasi dengan LKBH ABRAR SALENG mengenai Raperda Inisiatif DPRD Kab. Nunukan</t>
  </si>
  <si>
    <t xml:space="preserve">Makassar  </t>
  </si>
  <si>
    <t>2409/40104/IX/2022</t>
  </si>
  <si>
    <t>Hotel ARYADUTA Makssar dan swisbell hotel tarakan</t>
  </si>
  <si>
    <t>Dewa Sebakis Sakti</t>
  </si>
  <si>
    <t>CB. Tri Putri Tunggal Dewi Ls</t>
  </si>
  <si>
    <t>Inah anggraini</t>
  </si>
  <si>
    <t>0103/40104/II/2022</t>
  </si>
  <si>
    <t>Joni Sabindo</t>
  </si>
  <si>
    <t>Konsultasi Kemendagri Terkait Pengelolaan Dana Insentif Daerah Ke Jakarta</t>
  </si>
  <si>
    <t>0002/4010\4/II/2022</t>
  </si>
  <si>
    <t>Holiday Inn Hotel</t>
  </si>
  <si>
    <t>Konsultasi dan Koordiansi Tentang Optimalisasi Pelaksanaan Fungsi Anggaran Ke DPRD Kab. Toraja dan DPRD Kab.Toraja Utara</t>
  </si>
  <si>
    <t>Makassar dan Toraja Utara</t>
  </si>
  <si>
    <t>3047/40104/XI/2022</t>
  </si>
  <si>
    <t>Aston Hotel, Toraja Misiliana Hotel</t>
  </si>
  <si>
    <t>SB. Paolai Express</t>
  </si>
  <si>
    <t>Joni sabindo</t>
  </si>
  <si>
    <t>0122/40104/II/2022</t>
  </si>
  <si>
    <t>0047/40104/II/2022</t>
  </si>
  <si>
    <t>KANAIN KORNELIS</t>
  </si>
  <si>
    <t xml:space="preserve"> KONSULTASI KE KEMENTRIAN DALAM NEGERI TENTANG PERENCANAAN SKPD </t>
  </si>
  <si>
    <t>JAKARTA</t>
  </si>
  <si>
    <t>0013/40104/II/2022</t>
  </si>
  <si>
    <t>YELLO HOTEL HARMONI</t>
  </si>
  <si>
    <t xml:space="preserve">CB. TRI PUTRI </t>
  </si>
  <si>
    <t>7.40</t>
  </si>
  <si>
    <t>BATIK AIR</t>
  </si>
  <si>
    <t>9902184826550</t>
  </si>
  <si>
    <t>05.30</t>
  </si>
  <si>
    <t>0116/40104/II/2022</t>
  </si>
  <si>
    <t>Lewi</t>
  </si>
  <si>
    <t>0001/4010\4/II/2022</t>
  </si>
  <si>
    <t>LEWI</t>
  </si>
  <si>
    <t>0123/40104/II/2022</t>
  </si>
  <si>
    <t>lEWI</t>
  </si>
  <si>
    <t>0046/40104/II/2022</t>
  </si>
  <si>
    <t>Sadewa Gemilang</t>
  </si>
  <si>
    <t>09.20</t>
  </si>
  <si>
    <t>Muhammad Said</t>
  </si>
  <si>
    <t>19830703 201101 1 002</t>
  </si>
  <si>
    <t>Analis Hukum</t>
  </si>
  <si>
    <t>Penata TK.I III/d</t>
  </si>
  <si>
    <t>2517/40104/x/2022</t>
  </si>
  <si>
    <t>Fungsional</t>
  </si>
  <si>
    <t>0238/40104/III/2022</t>
  </si>
  <si>
    <t>Perancang Per-UU</t>
  </si>
  <si>
    <t>Penata   III/c</t>
  </si>
  <si>
    <t>0198/40104/IV/2022</t>
  </si>
  <si>
    <t>Analisis Hukum</t>
  </si>
  <si>
    <t>2424/40104/X/2022</t>
  </si>
  <si>
    <t>Dalam Rangka Koordinasi dengan pihak penyelenggara rencana pelaksanaan pendalaman tugas (BIMTEK) Anggota DPRD Kab. Nunukan Ke Jakarta</t>
  </si>
  <si>
    <t>0128/40104/II/2022</t>
  </si>
  <si>
    <t>Burhanuddin</t>
  </si>
  <si>
    <t>Koordinasi dan konsultasi ke DPRD kota Makassar</t>
  </si>
  <si>
    <t>Wakil Ketua DPRD</t>
  </si>
  <si>
    <t>Makassar</t>
  </si>
  <si>
    <t>2471/40104/X/2022</t>
  </si>
  <si>
    <t>Four Point Hotel</t>
  </si>
  <si>
    <t>SB Malindo Luxuri 8</t>
  </si>
  <si>
    <t>JT 672</t>
  </si>
  <si>
    <t>07.00</t>
  </si>
  <si>
    <t>burhanuddin</t>
  </si>
  <si>
    <t>0098/40104/II/2022</t>
  </si>
  <si>
    <t>0041/40104/II/2022</t>
  </si>
  <si>
    <t>H. Andi Mutamir</t>
  </si>
  <si>
    <t>0004/4010\4/II/2022</t>
  </si>
  <si>
    <t>JT 721</t>
  </si>
  <si>
    <t>Andi Mutamir</t>
  </si>
  <si>
    <t>0100/40104/II/2022</t>
  </si>
  <si>
    <t>Hj. Nursan</t>
  </si>
  <si>
    <t>2422/4010\4/X/2022</t>
  </si>
  <si>
    <t>CB. Sinar Baru Express</t>
  </si>
  <si>
    <t>Nursan</t>
  </si>
  <si>
    <t>0117/40104/II/2022</t>
  </si>
  <si>
    <t>Dalam rangka koordinasi dan konsultasi terkait raperda inisiatif DPRD di DPRD Kota Tarakan</t>
  </si>
  <si>
    <t>0063/40104/II/2022</t>
  </si>
  <si>
    <t>0042/40104/II/2022</t>
  </si>
  <si>
    <t>minsen express</t>
  </si>
  <si>
    <t>Hj. Nikmah</t>
  </si>
  <si>
    <t/>
  </si>
  <si>
    <t>Anggota Dprd</t>
  </si>
  <si>
    <t>Samarinda</t>
  </si>
  <si>
    <t>0121/40104/III/2022</t>
  </si>
  <si>
    <t xml:space="preserve">Grand Jatra Balikpapan Aston Samarinda </t>
  </si>
  <si>
    <t>Tri Putri Tunggal Dewi</t>
  </si>
  <si>
    <t>Wings Air</t>
  </si>
  <si>
    <t>9902186492083</t>
  </si>
  <si>
    <t>IW 1422</t>
  </si>
  <si>
    <t>'09.55</t>
  </si>
  <si>
    <t>balikpapan</t>
  </si>
  <si>
    <t>tarakan</t>
  </si>
  <si>
    <t>Koordinasi dan konsultasi mengenai perda turunan dari UU cipata kerja di DPRD Provinsi sulawesi selatan dan koordinasi dan konsultasi dengan LKB  H abrar salim mengenai raperda inisiatif DPRD kab. Nunukan</t>
  </si>
  <si>
    <t>2394/40104/IX/2022</t>
  </si>
  <si>
    <t>Swiss Bell Hotel dan Arya Duta Hotel</t>
  </si>
  <si>
    <t>SB Dewa Sebakis Sakti</t>
  </si>
  <si>
    <t>14.30</t>
  </si>
  <si>
    <t>Nikmah</t>
  </si>
  <si>
    <t>0043/40104/II/2022</t>
  </si>
  <si>
    <t>Sadewa Benuanta Axecutife</t>
  </si>
  <si>
    <t>Herwin</t>
  </si>
  <si>
    <t>19761101 201101 1 004</t>
  </si>
  <si>
    <t>Mendampingi Anggota DPRD Konsultasi Terkait Belanja dan Pembiayaan Berdasarkan Kepmendapri Tentang Hasail Verifikasi, Validasi dan Inventarisasi Pemutakhiran Klasifikasi, Kodefikasi, dan Momenratur Perencanaan Pembangunan dan Keuangan Daerah DPRD Kota Bogor dan Kemendagri Jakarta</t>
  </si>
  <si>
    <t>Bogor dan Jakarta</t>
  </si>
  <si>
    <t>3005/40104/XI/2022</t>
  </si>
  <si>
    <t>Whiz Hotel, Harris Vertu Harmony Hotel</t>
  </si>
  <si>
    <t>HERWIN, SH</t>
  </si>
  <si>
    <t>Mendampipngi Anggota DPRD Konsultasi dan Koordinasi Tentang Singkronisasi pokok-pokok pikiran DPRD Dalam Perencanaan dan pengganggaran serta sinkronisasi tata tertib DPRD terhadap perubahan jadwal kegiatan DPRD ke Kementrian dalam Negeri dan DPRD DKI DI jakarta</t>
  </si>
  <si>
    <t>2545/401 04/X/2022</t>
  </si>
  <si>
    <t>Pacific Jakarta</t>
  </si>
  <si>
    <t>Sadewa Benuanta Exsekutif</t>
  </si>
  <si>
    <t>ID6674</t>
  </si>
  <si>
    <t>0127/40104/II/2022</t>
  </si>
  <si>
    <t>Muhlis</t>
  </si>
  <si>
    <t>197001192002121007</t>
  </si>
  <si>
    <t>Koordinasi dan Konsultasi terkait Penggunaan Anggaran Pelaksanaan Kegiatan Reses pada setiap Masa Sidang di DPRD Kab. Kutai Kartanegara Kecamatan Tenggarong</t>
  </si>
  <si>
    <t>Fasilitasi Anggaran dan Pengawasan</t>
  </si>
  <si>
    <t>IV/b</t>
  </si>
  <si>
    <t>Kutai Kartanegara</t>
  </si>
  <si>
    <t>2539/40104/X/2022</t>
  </si>
  <si>
    <t>Hotel Duta Tarakan</t>
  </si>
  <si>
    <t>Sadewa Kaltara Executife</t>
  </si>
  <si>
    <t xml:space="preserve">Wings Air </t>
  </si>
  <si>
    <t>IW-1420</t>
  </si>
  <si>
    <t>08.50</t>
  </si>
  <si>
    <t>310.742,4</t>
  </si>
  <si>
    <t>Mendampingi anggota DPRD Dalam rangka koordinasi dan konsultasi ke dprd kota</t>
  </si>
  <si>
    <t>2472/40104/X/2022</t>
  </si>
  <si>
    <t>Adama</t>
  </si>
  <si>
    <t>0019/4010\4/II/2022</t>
  </si>
  <si>
    <t>2287/40104/IX/2022</t>
  </si>
  <si>
    <t>2418/4010\4/X/2022</t>
  </si>
  <si>
    <t>ADAMA</t>
  </si>
  <si>
    <t>0109/40104/II/2022</t>
  </si>
  <si>
    <t>SITI RAUDAH ARSYAD</t>
  </si>
  <si>
    <t>KOORDINASI DAN KONSULTASI DI DPRD BALIKPAPAN DAN SAMARINDA TERKAIT PERUBAHAN ALAT KELENGKAPAN DPRD</t>
  </si>
  <si>
    <t>ANGGOTA DPRD</t>
  </si>
  <si>
    <t>2138/40104/VII/2022</t>
  </si>
  <si>
    <t>NOVOTEL BALIKPAPAN</t>
  </si>
  <si>
    <t>170726333516</t>
  </si>
  <si>
    <t>SAMARINDA</t>
  </si>
  <si>
    <t>Siti Raidah arsyad</t>
  </si>
  <si>
    <t>0110/40104/II/2022</t>
  </si>
  <si>
    <t>10.45</t>
  </si>
  <si>
    <t>Siti raudah arsyad</t>
  </si>
  <si>
    <t>0044/40104/II/2022</t>
  </si>
  <si>
    <t>Cb.Sinar Baru Express</t>
  </si>
  <si>
    <t>Nunung Hariati Oka</t>
  </si>
  <si>
    <t>19770809 200701 2 011</t>
  </si>
  <si>
    <t>0048/4010\4/II/2022</t>
  </si>
  <si>
    <t>19770809 200701 2 001</t>
  </si>
  <si>
    <t>2289/40104/IX/2022</t>
  </si>
  <si>
    <t>197708092007012011</t>
  </si>
  <si>
    <t>Menghadiri Undangan Rapat Konsiliasi Data Wajib LHKPN tahun 2022 di Bali</t>
  </si>
  <si>
    <t>Staff Keuangan</t>
  </si>
  <si>
    <t>II/d</t>
  </si>
  <si>
    <t>Bali</t>
  </si>
  <si>
    <t>2824/40104/X/2022</t>
  </si>
  <si>
    <t>Hotel Galaxy Tarakan</t>
  </si>
  <si>
    <t>SB. Malindo Luxury 8</t>
  </si>
  <si>
    <t>JT 929</t>
  </si>
  <si>
    <t>Andre Pratama</t>
  </si>
  <si>
    <t>2283/40104/IX/2022</t>
  </si>
  <si>
    <t>Koordinasi dan konsultasi ke DPRD kota Makassar dan DPRD kab. Maros terkait perda turunan UU cipta kerja</t>
  </si>
  <si>
    <t>2419/40104/I/2022</t>
  </si>
  <si>
    <t>SB Paola I Express</t>
  </si>
  <si>
    <t>Koordinasi dan konsultasi DPRD kota Depok dan DPRD Kota Bogor</t>
  </si>
  <si>
    <t>Depok dan Bogor</t>
  </si>
  <si>
    <t>2459/40104/X/2022</t>
  </si>
  <si>
    <t>Rancamaya Hotel</t>
  </si>
  <si>
    <t>Koordinasi dan Konsultasi terkait Badan Anggaran DPRD adalah Koordinasi dan Konsultasi Pokok-Pokok Pikiran DPRD dalam Perencanaan dan Penganggaran dan Badan Musyawarah DPRD adalah Konsultasi dan Koordinasi Tata Tertib DPRD terhadap Perubahan Jadwal Kegiatan DPRD ke DPRD Provinsi Riau dan DPRD Pekan Baru</t>
  </si>
  <si>
    <t>Riau dan Pekan Baru</t>
  </si>
  <si>
    <t>2630/40104/X/2022</t>
  </si>
  <si>
    <t>Grand Mercure Maha Cipta Jakarta</t>
  </si>
  <si>
    <t>7.20</t>
  </si>
  <si>
    <t>ID 6857</t>
  </si>
  <si>
    <t>12.35</t>
  </si>
  <si>
    <t>Pekan Baru</t>
  </si>
  <si>
    <t>ANDRE PRATAMA</t>
  </si>
  <si>
    <t>1532/4010\4/X/2022</t>
  </si>
  <si>
    <t>IW 1421</t>
  </si>
  <si>
    <t>798706774</t>
  </si>
  <si>
    <t>09.30</t>
  </si>
  <si>
    <t>Konsultasi dan Koordinasi Tentang Penyusunan Rencana Kerja Tahunan ke Dprd Kota bogor dan Dprd kab. Cianjur</t>
  </si>
  <si>
    <t>Bogor dan Cianjur</t>
  </si>
  <si>
    <t>2817/40104/XI/2022</t>
  </si>
  <si>
    <t>Hotel Rancamaya</t>
  </si>
  <si>
    <t>Tri putri tunggal dewi</t>
  </si>
  <si>
    <t>9902145280575</t>
  </si>
  <si>
    <t>'10.00</t>
  </si>
  <si>
    <t>0057/40104/II/2022</t>
  </si>
  <si>
    <t>0102/40104/II/2022</t>
  </si>
  <si>
    <t>Jambi</t>
  </si>
  <si>
    <t>0006/4010\4/II/2022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</si>
</sst>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_(* #,##0_);_(* \(#,##0\);_(* &quot;-&quot;??_);_(@_)"/>
    <numFmt numFmtId="165" formatCode="[$-421]dd\ mmmm\ yyyy;@"/>
    <numFmt numFmtId="166" formatCode="[$-409]dd\-mmm\-yy;@"/>
    <numFmt numFmtId="167" formatCode="_-* #,##0_-;\-* #,##0_-;_-* &quot;-&quot;_-;_-@_-"/>
    <numFmt numFmtId="168" formatCode="h:mm;@"/>
  </numFmts>
  <fonts count="9" x14ac:knownFonts="1">
    <font>
      <sz val="11"/>
      <color theme="1"/>
      <name val="Calibri"/>
      <family val="2"/>
      <scheme val="minor"/>
    </font>
    <font>
      <sz val="11"/>
      <color theme="1"/>
      <name val="Calibri"/>
      <family val="2"/>
      <scheme val="minor"/>
    </font>
    <font>
      <sz val="11"/>
      <color theme="1"/>
      <name val="Calibri"/>
      <family val="2"/>
      <charset val="1"/>
      <scheme val="minor"/>
    </font>
    <font>
      <b/>
      <sz val="9"/>
      <name val="Arial"/>
      <family val="2"/>
    </font>
    <font>
      <sz val="10"/>
      <name val="Arial"/>
      <family val="2"/>
    </font>
    <font>
      <sz val="11"/>
      <color indexed="8"/>
      <name val="Calibri"/>
      <family val="2"/>
      <charset val="1"/>
    </font>
    <font>
      <sz val="9"/>
      <color theme="1"/>
      <name val="Arial"/>
      <family val="2"/>
    </font>
    <font>
      <b/>
      <sz val="9"/>
      <color theme="1"/>
      <name val="Arial"/>
      <family val="2"/>
    </font>
    <font>
      <sz val="9"/>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7">
    <xf numFmtId="0" fontId="0" fillId="0" borderId="0"/>
    <xf numFmtId="43" fontId="1" fillId="0" borderId="0" applyFont="0" applyFill="0" applyBorder="0" applyAlignment="0" applyProtection="0"/>
    <xf numFmtId="0" fontId="2" fillId="0" borderId="0"/>
    <xf numFmtId="0" fontId="4" fillId="0" borderId="0"/>
    <xf numFmtId="43" fontId="2" fillId="0" borderId="0" applyFont="0" applyFill="0" applyBorder="0" applyAlignment="0" applyProtection="0"/>
    <xf numFmtId="0" fontId="5" fillId="0" borderId="0"/>
    <xf numFmtId="41"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167" fontId="1" fillId="0" borderId="0" applyFont="0" applyFill="0" applyBorder="0" applyAlignment="0" applyProtection="0"/>
    <xf numFmtId="41" fontId="5"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cellStyleXfs>
  <cellXfs count="300">
    <xf numFmtId="0" fontId="0" fillId="0" borderId="0" xfId="0"/>
    <xf numFmtId="164" fontId="3" fillId="0" borderId="1" xfId="4" applyNumberFormat="1" applyFont="1" applyFill="1" applyBorder="1" applyAlignment="1">
      <alignment horizontal="center" vertical="center" wrapText="1"/>
    </xf>
    <xf numFmtId="0" fontId="6" fillId="0" borderId="1" xfId="0" applyFont="1" applyBorder="1" applyAlignment="1">
      <alignment vertical="center" wrapText="1"/>
    </xf>
    <xf numFmtId="0" fontId="0" fillId="0" borderId="0" xfId="0" applyAlignment="1">
      <alignment vertical="center" wrapText="1"/>
    </xf>
    <xf numFmtId="0" fontId="6" fillId="4" borderId="1" xfId="0" applyFont="1" applyFill="1" applyBorder="1" applyAlignment="1">
      <alignment vertical="center" wrapText="1"/>
    </xf>
    <xf numFmtId="165" fontId="3" fillId="0" borderId="1" xfId="3" applyNumberFormat="1" applyFont="1" applyFill="1" applyBorder="1" applyAlignment="1">
      <alignment horizontal="center" vertical="center" wrapText="1"/>
    </xf>
    <xf numFmtId="165" fontId="3" fillId="2" borderId="1" xfId="3" applyNumberFormat="1" applyFont="1" applyFill="1" applyBorder="1" applyAlignment="1">
      <alignment horizontal="center" vertical="center" wrapText="1"/>
    </xf>
    <xf numFmtId="165" fontId="3" fillId="3" borderId="1" xfId="3"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 fontId="3" fillId="0" borderId="1" xfId="2" applyNumberFormat="1" applyFont="1" applyFill="1" applyBorder="1" applyAlignment="1">
      <alignment horizontal="center" vertical="center" wrapText="1"/>
    </xf>
    <xf numFmtId="0" fontId="3" fillId="0" borderId="1" xfId="2" applyNumberFormat="1" applyFont="1" applyFill="1" applyBorder="1" applyAlignment="1">
      <alignment horizontal="left" vertical="center" wrapText="1"/>
    </xf>
    <xf numFmtId="0" fontId="3" fillId="0" borderId="1" xfId="2" applyNumberFormat="1" applyFont="1" applyFill="1" applyBorder="1" applyAlignment="1">
      <alignment horizontal="center" vertical="center" wrapText="1"/>
    </xf>
    <xf numFmtId="0" fontId="3" fillId="0" borderId="1" xfId="5" applyFont="1" applyFill="1" applyBorder="1" applyAlignment="1">
      <alignment horizontal="center" vertical="center" wrapText="1"/>
    </xf>
    <xf numFmtId="0" fontId="3" fillId="0" borderId="1" xfId="2" applyFont="1" applyFill="1" applyBorder="1" applyAlignment="1">
      <alignment horizontal="center" vertical="center" wrapText="1"/>
    </xf>
    <xf numFmtId="43" fontId="3" fillId="0" borderId="1" xfId="4" applyFont="1" applyFill="1" applyBorder="1" applyAlignment="1">
      <alignment horizontal="center" vertical="center" wrapText="1"/>
    </xf>
    <xf numFmtId="0" fontId="3" fillId="0" borderId="1" xfId="3" applyFont="1" applyFill="1" applyBorder="1" applyAlignment="1">
      <alignment horizontal="center" vertical="center" wrapText="1"/>
    </xf>
    <xf numFmtId="164" fontId="0" fillId="0" borderId="1" xfId="1" applyNumberFormat="1" applyFont="1" applyBorder="1" applyAlignment="1">
      <alignment horizontal="center" vertical="center" wrapText="1"/>
    </xf>
    <xf numFmtId="1" fontId="3" fillId="5" borderId="1" xfId="2" applyNumberFormat="1" applyFont="1" applyFill="1" applyBorder="1" applyAlignment="1">
      <alignment horizontal="center" vertical="center" wrapText="1"/>
    </xf>
    <xf numFmtId="0" fontId="3" fillId="5" borderId="1" xfId="2" applyNumberFormat="1" applyFont="1" applyFill="1" applyBorder="1" applyAlignment="1">
      <alignment horizontal="center" vertical="center" wrapText="1"/>
    </xf>
    <xf numFmtId="0" fontId="0" fillId="0" borderId="0" xfId="0" applyAlignment="1">
      <alignment horizontal="center" vertical="center" wrapText="1"/>
    </xf>
    <xf numFmtId="1" fontId="6" fillId="0" borderId="1" xfId="0" applyNumberFormat="1" applyFont="1" applyBorder="1" applyAlignment="1">
      <alignment horizontal="center" vertical="center" wrapText="1"/>
    </xf>
    <xf numFmtId="41" fontId="8" fillId="5" borderId="1" xfId="8" applyFont="1" applyFill="1" applyBorder="1" applyAlignment="1">
      <alignment horizontal="left" vertical="center" wrapText="1"/>
    </xf>
    <xf numFmtId="41" fontId="8" fillId="5" borderId="1" xfId="8" quotePrefix="1" applyFont="1" applyFill="1" applyBorder="1" applyAlignment="1">
      <alignment horizontal="center" vertical="center" wrapText="1"/>
    </xf>
    <xf numFmtId="0" fontId="8" fillId="5" borderId="1" xfId="8" applyNumberFormat="1" applyFont="1" applyFill="1" applyBorder="1" applyAlignment="1">
      <alignment horizontal="left" vertical="center" wrapText="1"/>
    </xf>
    <xf numFmtId="0" fontId="8" fillId="0" borderId="1" xfId="9" applyFont="1" applyBorder="1" applyAlignment="1">
      <alignment horizontal="center" vertical="center" wrapText="1"/>
    </xf>
    <xf numFmtId="0" fontId="8" fillId="5" borderId="1" xfId="9" applyFont="1" applyFill="1" applyBorder="1" applyAlignment="1">
      <alignment horizontal="center" vertical="center" wrapText="1"/>
    </xf>
    <xf numFmtId="166" fontId="8" fillId="5" borderId="1" xfId="9" quotePrefix="1" applyNumberFormat="1" applyFont="1" applyFill="1" applyBorder="1" applyAlignment="1">
      <alignment horizontal="center" vertical="center" wrapText="1"/>
    </xf>
    <xf numFmtId="15" fontId="6" fillId="0" borderId="1" xfId="0" applyNumberFormat="1" applyFont="1" applyBorder="1" applyAlignment="1">
      <alignment horizontal="center" vertical="center" wrapText="1"/>
    </xf>
    <xf numFmtId="167" fontId="6" fillId="0" borderId="1" xfId="10" applyFont="1" applyBorder="1" applyAlignment="1">
      <alignment vertical="center" wrapText="1"/>
    </xf>
    <xf numFmtId="164" fontId="0" fillId="0" borderId="1" xfId="1" applyNumberFormat="1" applyFont="1" applyBorder="1" applyAlignment="1">
      <alignment vertical="center" wrapText="1"/>
    </xf>
    <xf numFmtId="1" fontId="8" fillId="5" borderId="1" xfId="2" applyNumberFormat="1" applyFont="1" applyFill="1" applyBorder="1" applyAlignment="1">
      <alignment horizontal="center" vertical="center" wrapText="1"/>
    </xf>
    <xf numFmtId="0" fontId="8" fillId="5" borderId="1" xfId="6" applyNumberFormat="1" applyFont="1" applyFill="1" applyBorder="1" applyAlignment="1">
      <alignment horizontal="left" vertical="center" wrapText="1"/>
    </xf>
    <xf numFmtId="0" fontId="8" fillId="5" borderId="1" xfId="6" applyNumberFormat="1" applyFont="1" applyFill="1" applyBorder="1" applyAlignment="1">
      <alignment horizontal="center" vertical="center" wrapText="1"/>
    </xf>
    <xf numFmtId="0" fontId="8" fillId="5" borderId="1" xfId="6" applyNumberFormat="1" applyFont="1" applyFill="1" applyBorder="1" applyAlignment="1">
      <alignment vertical="center" wrapText="1"/>
    </xf>
    <xf numFmtId="0" fontId="8" fillId="5" borderId="1" xfId="2" applyFont="1" applyFill="1" applyBorder="1" applyAlignment="1">
      <alignment vertical="center" wrapText="1"/>
    </xf>
    <xf numFmtId="166" fontId="8" fillId="5" borderId="1" xfId="2" quotePrefix="1" applyNumberFormat="1" applyFont="1" applyFill="1" applyBorder="1" applyAlignment="1">
      <alignment vertical="center" wrapText="1"/>
    </xf>
    <xf numFmtId="0" fontId="8" fillId="5" borderId="1" xfId="2" applyFont="1" applyFill="1" applyBorder="1" applyAlignment="1">
      <alignment horizontal="center" vertical="center" wrapText="1"/>
    </xf>
    <xf numFmtId="17" fontId="6" fillId="0" borderId="1" xfId="0" applyNumberFormat="1" applyFont="1" applyBorder="1" applyAlignment="1">
      <alignment vertical="center" wrapText="1"/>
    </xf>
    <xf numFmtId="164" fontId="8" fillId="5" borderId="1" xfId="4" applyNumberFormat="1" applyFont="1" applyFill="1" applyBorder="1" applyAlignment="1">
      <alignment vertical="center" wrapText="1"/>
    </xf>
    <xf numFmtId="41" fontId="8" fillId="5" borderId="1" xfId="6" applyFont="1" applyFill="1" applyBorder="1" applyAlignment="1">
      <alignment vertical="center" wrapText="1"/>
    </xf>
    <xf numFmtId="41" fontId="8" fillId="5" borderId="1" xfId="6" applyFont="1" applyFill="1" applyBorder="1" applyAlignment="1">
      <alignment horizontal="center" vertical="center" wrapText="1"/>
    </xf>
    <xf numFmtId="166" fontId="8" fillId="2" borderId="1" xfId="2" applyNumberFormat="1" applyFont="1" applyFill="1" applyBorder="1" applyAlignment="1">
      <alignment horizontal="center" vertical="center" wrapText="1"/>
    </xf>
    <xf numFmtId="1" fontId="8" fillId="2" borderId="1" xfId="2" quotePrefix="1" applyNumberFormat="1" applyFont="1" applyFill="1" applyBorder="1" applyAlignment="1">
      <alignment horizontal="center" vertical="center" wrapText="1"/>
    </xf>
    <xf numFmtId="1" fontId="8" fillId="2" borderId="1" xfId="2" applyNumberFormat="1" applyFont="1" applyFill="1" applyBorder="1" applyAlignment="1">
      <alignment horizontal="center" vertical="center" wrapText="1"/>
    </xf>
    <xf numFmtId="168" fontId="8" fillId="2" borderId="1" xfId="2" quotePrefix="1" applyNumberFormat="1" applyFont="1" applyFill="1" applyBorder="1" applyAlignment="1">
      <alignment horizontal="center" vertical="center" wrapText="1"/>
    </xf>
    <xf numFmtId="166" fontId="8" fillId="2" borderId="1" xfId="2" quotePrefix="1" applyNumberFormat="1" applyFont="1" applyFill="1" applyBorder="1" applyAlignment="1">
      <alignment horizontal="center" vertical="center" wrapText="1"/>
    </xf>
    <xf numFmtId="0" fontId="8" fillId="2" borderId="1" xfId="2" applyNumberFormat="1" applyFont="1" applyFill="1" applyBorder="1" applyAlignment="1">
      <alignment horizontal="center" vertical="center" wrapText="1"/>
    </xf>
    <xf numFmtId="0" fontId="8" fillId="2" borderId="1" xfId="2" quotePrefix="1" applyNumberFormat="1" applyFont="1" applyFill="1" applyBorder="1" applyAlignment="1">
      <alignment horizontal="center" vertical="center" wrapText="1"/>
    </xf>
    <xf numFmtId="41" fontId="8" fillId="2" borderId="1" xfId="11" applyFont="1" applyFill="1" applyBorder="1" applyAlignment="1">
      <alignment horizontal="justify" vertical="center" wrapText="1"/>
    </xf>
    <xf numFmtId="166" fontId="8" fillId="3" borderId="1" xfId="2" applyNumberFormat="1" applyFont="1" applyFill="1" applyBorder="1" applyAlignment="1">
      <alignment vertical="center" wrapText="1"/>
    </xf>
    <xf numFmtId="1" fontId="8" fillId="3" borderId="1" xfId="2" quotePrefix="1" applyNumberFormat="1" applyFont="1" applyFill="1" applyBorder="1" applyAlignment="1">
      <alignment vertical="center" wrapText="1"/>
    </xf>
    <xf numFmtId="168" fontId="8" fillId="3" borderId="1" xfId="2" quotePrefix="1" applyNumberFormat="1" applyFont="1" applyFill="1" applyBorder="1" applyAlignment="1">
      <alignment vertical="center" wrapText="1"/>
    </xf>
    <xf numFmtId="166" fontId="8" fillId="3" borderId="1" xfId="2" applyNumberFormat="1" applyFont="1" applyFill="1" applyBorder="1" applyAlignment="1">
      <alignment horizontal="center" vertical="center" wrapText="1"/>
    </xf>
    <xf numFmtId="166" fontId="8" fillId="3" borderId="1" xfId="2" quotePrefix="1" applyNumberFormat="1" applyFont="1" applyFill="1" applyBorder="1" applyAlignment="1">
      <alignment horizontal="center" vertical="center" wrapText="1"/>
    </xf>
    <xf numFmtId="41" fontId="8" fillId="3" borderId="1" xfId="11" applyFont="1" applyFill="1" applyBorder="1" applyAlignment="1">
      <alignment vertical="center" wrapText="1"/>
    </xf>
    <xf numFmtId="41" fontId="8" fillId="4" borderId="1" xfId="6" applyFont="1" applyFill="1" applyBorder="1" applyAlignment="1">
      <alignment vertical="center" wrapText="1"/>
    </xf>
    <xf numFmtId="168" fontId="8" fillId="2" borderId="1" xfId="2" quotePrefix="1" applyNumberFormat="1" applyFont="1" applyFill="1" applyBorder="1" applyAlignment="1">
      <alignment horizontal="justify" vertical="center" wrapText="1"/>
    </xf>
    <xf numFmtId="168" fontId="8" fillId="3" borderId="1" xfId="2" quotePrefix="1" applyNumberFormat="1" applyFont="1" applyFill="1" applyBorder="1" applyAlignment="1">
      <alignment horizontal="center" vertical="center" wrapText="1"/>
    </xf>
    <xf numFmtId="0" fontId="8" fillId="5" borderId="1" xfId="8" applyNumberFormat="1" applyFont="1" applyFill="1" applyBorder="1" applyAlignment="1">
      <alignment horizontal="center" vertical="center" wrapText="1"/>
    </xf>
    <xf numFmtId="0" fontId="8" fillId="5" borderId="1" xfId="8" applyNumberFormat="1" applyFont="1" applyFill="1" applyBorder="1" applyAlignment="1">
      <alignment vertical="center" wrapText="1"/>
    </xf>
    <xf numFmtId="0" fontId="8" fillId="5" borderId="1" xfId="9" applyFont="1" applyFill="1" applyBorder="1" applyAlignment="1">
      <alignment vertical="center" wrapText="1"/>
    </xf>
    <xf numFmtId="166" fontId="8" fillId="5" borderId="1" xfId="9" quotePrefix="1" applyNumberFormat="1" applyFont="1" applyFill="1" applyBorder="1" applyAlignment="1">
      <alignment vertical="center" wrapText="1"/>
    </xf>
    <xf numFmtId="164" fontId="8" fillId="5" borderId="1" xfId="12" applyNumberFormat="1" applyFont="1" applyFill="1" applyBorder="1" applyAlignment="1">
      <alignment vertical="center" wrapText="1"/>
    </xf>
    <xf numFmtId="41" fontId="8" fillId="5" borderId="1" xfId="8" applyFont="1" applyFill="1" applyBorder="1" applyAlignment="1">
      <alignment vertical="center" wrapText="1"/>
    </xf>
    <xf numFmtId="41" fontId="8" fillId="5" borderId="1" xfId="8" applyFont="1" applyFill="1" applyBorder="1" applyAlignment="1">
      <alignment horizontal="center" vertical="center" wrapText="1"/>
    </xf>
    <xf numFmtId="166" fontId="8" fillId="2" borderId="1" xfId="9" applyNumberFormat="1" applyFont="1" applyFill="1" applyBorder="1" applyAlignment="1">
      <alignment horizontal="center" vertical="center" wrapText="1"/>
    </xf>
    <xf numFmtId="1" fontId="8" fillId="2" borderId="1" xfId="9" quotePrefix="1" applyNumberFormat="1" applyFont="1" applyFill="1" applyBorder="1" applyAlignment="1">
      <alignment horizontal="center" vertical="center" wrapText="1"/>
    </xf>
    <xf numFmtId="168" fontId="8" fillId="2" borderId="1" xfId="9" quotePrefix="1" applyNumberFormat="1" applyFont="1" applyFill="1" applyBorder="1" applyAlignment="1">
      <alignment horizontal="center" vertical="center" wrapText="1"/>
    </xf>
    <xf numFmtId="166" fontId="8" fillId="2" borderId="1" xfId="9" quotePrefix="1" applyNumberFormat="1" applyFont="1" applyFill="1" applyBorder="1" applyAlignment="1">
      <alignment horizontal="center" vertical="center" wrapText="1"/>
    </xf>
    <xf numFmtId="0" fontId="8" fillId="2" borderId="1" xfId="9" applyFont="1" applyFill="1" applyBorder="1" applyAlignment="1">
      <alignment horizontal="center" vertical="center" wrapText="1"/>
    </xf>
    <xf numFmtId="0" fontId="8" fillId="2" borderId="1" xfId="9" quotePrefix="1" applyFont="1" applyFill="1" applyBorder="1" applyAlignment="1">
      <alignment horizontal="center" vertical="center" wrapText="1"/>
    </xf>
    <xf numFmtId="41" fontId="8" fillId="2" borderId="1" xfId="11" applyFont="1" applyFill="1" applyBorder="1" applyAlignment="1">
      <alignment vertical="center" wrapText="1"/>
    </xf>
    <xf numFmtId="166" fontId="8" fillId="3" borderId="1" xfId="9" applyNumberFormat="1" applyFont="1" applyFill="1" applyBorder="1" applyAlignment="1">
      <alignment horizontal="center" vertical="center" wrapText="1"/>
    </xf>
    <xf numFmtId="1" fontId="8" fillId="3" borderId="1" xfId="9" quotePrefix="1" applyNumberFormat="1" applyFont="1" applyFill="1" applyBorder="1" applyAlignment="1">
      <alignment horizontal="center" vertical="center" wrapText="1"/>
    </xf>
    <xf numFmtId="168" fontId="8" fillId="3" borderId="1" xfId="9" quotePrefix="1" applyNumberFormat="1" applyFont="1" applyFill="1" applyBorder="1" applyAlignment="1">
      <alignment horizontal="center" vertical="center" wrapText="1"/>
    </xf>
    <xf numFmtId="166" fontId="8" fillId="3" borderId="1" xfId="9" quotePrefix="1" applyNumberFormat="1" applyFont="1" applyFill="1" applyBorder="1" applyAlignment="1">
      <alignment horizontal="center" vertical="center" wrapText="1"/>
    </xf>
    <xf numFmtId="0" fontId="8" fillId="5" borderId="1" xfId="6" quotePrefix="1" applyNumberFormat="1" applyFont="1" applyFill="1" applyBorder="1" applyAlignment="1">
      <alignment horizontal="center" vertical="center" wrapText="1"/>
    </xf>
    <xf numFmtId="0" fontId="8" fillId="2" borderId="1" xfId="2" applyFont="1" applyFill="1" applyBorder="1" applyAlignment="1">
      <alignment horizontal="center" vertical="center" wrapText="1"/>
    </xf>
    <xf numFmtId="0" fontId="8" fillId="2" borderId="1" xfId="2" quotePrefix="1" applyFont="1" applyFill="1" applyBorder="1" applyAlignment="1">
      <alignment horizontal="center" vertical="center" wrapText="1"/>
    </xf>
    <xf numFmtId="1" fontId="8" fillId="3" borderId="1" xfId="2" quotePrefix="1" applyNumberFormat="1" applyFont="1" applyFill="1" applyBorder="1" applyAlignment="1">
      <alignment horizontal="center" vertical="center" wrapText="1"/>
    </xf>
    <xf numFmtId="41" fontId="8" fillId="3" borderId="1" xfId="11" applyFont="1" applyFill="1" applyBorder="1" applyAlignment="1">
      <alignment horizontal="justify" vertical="center" wrapText="1"/>
    </xf>
    <xf numFmtId="17" fontId="8" fillId="0" borderId="1" xfId="0" applyNumberFormat="1" applyFont="1" applyBorder="1" applyAlignment="1">
      <alignment vertical="center" wrapText="1"/>
    </xf>
    <xf numFmtId="164" fontId="8" fillId="0" borderId="1" xfId="4" applyNumberFormat="1" applyFont="1" applyFill="1" applyBorder="1" applyAlignment="1">
      <alignment vertical="center" wrapText="1"/>
    </xf>
    <xf numFmtId="1" fontId="8" fillId="3" borderId="1" xfId="2" quotePrefix="1" applyNumberFormat="1" applyFont="1" applyFill="1" applyBorder="1" applyAlignment="1">
      <alignment horizontal="justify" vertical="center" wrapText="1"/>
    </xf>
    <xf numFmtId="0" fontId="8" fillId="5" borderId="1" xfId="13" applyNumberFormat="1" applyFont="1" applyFill="1" applyBorder="1" applyAlignment="1">
      <alignment horizontal="left" vertical="center" wrapText="1"/>
    </xf>
    <xf numFmtId="0" fontId="8" fillId="5" borderId="1" xfId="13" applyNumberFormat="1" applyFont="1" applyFill="1" applyBorder="1" applyAlignment="1">
      <alignment horizontal="center" vertical="center" wrapText="1"/>
    </xf>
    <xf numFmtId="0" fontId="8" fillId="5" borderId="1" xfId="13" applyNumberFormat="1" applyFont="1" applyFill="1" applyBorder="1" applyAlignment="1">
      <alignment vertical="center" wrapText="1"/>
    </xf>
    <xf numFmtId="0" fontId="8" fillId="5" borderId="1" xfId="14" applyFont="1" applyFill="1" applyBorder="1" applyAlignment="1">
      <alignment vertical="center" wrapText="1"/>
    </xf>
    <xf numFmtId="41" fontId="8" fillId="5" borderId="1" xfId="13" applyFont="1" applyFill="1" applyBorder="1" applyAlignment="1">
      <alignment vertical="center" wrapText="1"/>
    </xf>
    <xf numFmtId="166" fontId="8" fillId="5" borderId="1" xfId="14" quotePrefix="1" applyNumberFormat="1" applyFont="1" applyFill="1" applyBorder="1" applyAlignment="1">
      <alignment vertical="center" wrapText="1"/>
    </xf>
    <xf numFmtId="0" fontId="8" fillId="5" borderId="1" xfId="14" applyFont="1" applyFill="1" applyBorder="1" applyAlignment="1">
      <alignment horizontal="center" vertical="center" wrapText="1"/>
    </xf>
    <xf numFmtId="164" fontId="8" fillId="0" borderId="1" xfId="15" applyNumberFormat="1" applyFont="1" applyFill="1" applyBorder="1" applyAlignment="1">
      <alignment vertical="center" wrapText="1"/>
    </xf>
    <xf numFmtId="41" fontId="8" fillId="5" borderId="1" xfId="13" applyFont="1" applyFill="1" applyBorder="1" applyAlignment="1">
      <alignment horizontal="center" vertical="center" wrapText="1"/>
    </xf>
    <xf numFmtId="166" fontId="8" fillId="2" borderId="1" xfId="14" applyNumberFormat="1" applyFont="1" applyFill="1" applyBorder="1" applyAlignment="1">
      <alignment horizontal="center" vertical="center" wrapText="1"/>
    </xf>
    <xf numFmtId="1" fontId="8" fillId="2" borderId="1" xfId="14" quotePrefix="1" applyNumberFormat="1" applyFont="1" applyFill="1" applyBorder="1" applyAlignment="1">
      <alignment horizontal="center" vertical="center" wrapText="1"/>
    </xf>
    <xf numFmtId="168" fontId="8" fillId="2" borderId="1" xfId="14" quotePrefix="1" applyNumberFormat="1" applyFont="1" applyFill="1" applyBorder="1" applyAlignment="1">
      <alignment horizontal="center" vertical="center" wrapText="1"/>
    </xf>
    <xf numFmtId="166" fontId="8" fillId="2" borderId="1" xfId="14" quotePrefix="1" applyNumberFormat="1" applyFont="1" applyFill="1" applyBorder="1" applyAlignment="1">
      <alignment horizontal="center" vertical="center" wrapText="1"/>
    </xf>
    <xf numFmtId="0" fontId="8" fillId="2" borderId="1" xfId="14" applyNumberFormat="1" applyFont="1" applyFill="1" applyBorder="1" applyAlignment="1">
      <alignment horizontal="center" vertical="center" wrapText="1"/>
    </xf>
    <xf numFmtId="0" fontId="8" fillId="2" borderId="1" xfId="14" quotePrefix="1" applyNumberFormat="1" applyFont="1" applyFill="1" applyBorder="1" applyAlignment="1">
      <alignment horizontal="center" vertical="center" wrapText="1"/>
    </xf>
    <xf numFmtId="166" fontId="8" fillId="3" borderId="1" xfId="14" applyNumberFormat="1" applyFont="1" applyFill="1" applyBorder="1" applyAlignment="1">
      <alignment horizontal="center" vertical="center" wrapText="1"/>
    </xf>
    <xf numFmtId="1" fontId="8" fillId="3" borderId="1" xfId="14" quotePrefix="1" applyNumberFormat="1" applyFont="1" applyFill="1" applyBorder="1" applyAlignment="1">
      <alignment horizontal="justify" vertical="center" wrapText="1"/>
    </xf>
    <xf numFmtId="168" fontId="8" fillId="3" borderId="1" xfId="14" quotePrefix="1" applyNumberFormat="1" applyFont="1" applyFill="1" applyBorder="1" applyAlignment="1">
      <alignment horizontal="center" vertical="center" wrapText="1"/>
    </xf>
    <xf numFmtId="166" fontId="8" fillId="3" borderId="1" xfId="14" quotePrefix="1" applyNumberFormat="1" applyFont="1" applyFill="1" applyBorder="1" applyAlignment="1">
      <alignment horizontal="center" vertical="center" wrapText="1"/>
    </xf>
    <xf numFmtId="166" fontId="8" fillId="3" borderId="1" xfId="2" quotePrefix="1" applyNumberFormat="1" applyFont="1" applyFill="1" applyBorder="1" applyAlignment="1">
      <alignment vertical="center" wrapText="1"/>
    </xf>
    <xf numFmtId="15" fontId="6" fillId="0" borderId="1" xfId="0" applyNumberFormat="1" applyFont="1" applyBorder="1" applyAlignment="1">
      <alignment vertical="center" wrapText="1"/>
    </xf>
    <xf numFmtId="164" fontId="8" fillId="5" borderId="1" xfId="15" applyNumberFormat="1" applyFont="1" applyFill="1" applyBorder="1" applyAlignment="1">
      <alignment vertical="center" wrapText="1"/>
    </xf>
    <xf numFmtId="1" fontId="8" fillId="5" borderId="1" xfId="14" quotePrefix="1" applyNumberFormat="1" applyFont="1" applyFill="1" applyBorder="1" applyAlignment="1">
      <alignment vertical="center" wrapText="1"/>
    </xf>
    <xf numFmtId="1" fontId="8" fillId="5" borderId="1" xfId="14" applyNumberFormat="1" applyFont="1" applyFill="1" applyBorder="1" applyAlignment="1">
      <alignment vertical="center" wrapText="1"/>
    </xf>
    <xf numFmtId="168" fontId="8" fillId="5" borderId="1" xfId="14" quotePrefix="1" applyNumberFormat="1" applyFont="1" applyFill="1" applyBorder="1" applyAlignment="1">
      <alignment vertical="center" wrapText="1"/>
    </xf>
    <xf numFmtId="0" fontId="8" fillId="5" borderId="1" xfId="14" applyNumberFormat="1" applyFont="1" applyFill="1" applyBorder="1" applyAlignment="1">
      <alignment vertical="center" wrapText="1"/>
    </xf>
    <xf numFmtId="0" fontId="8" fillId="5" borderId="1" xfId="14" quotePrefix="1" applyNumberFormat="1" applyFont="1" applyFill="1" applyBorder="1" applyAlignment="1">
      <alignment vertical="center" wrapText="1"/>
    </xf>
    <xf numFmtId="41" fontId="8" fillId="5" borderId="1" xfId="11" applyFont="1" applyFill="1" applyBorder="1" applyAlignment="1">
      <alignment vertical="center" wrapText="1"/>
    </xf>
    <xf numFmtId="166" fontId="8" fillId="5" borderId="1" xfId="14" applyNumberFormat="1" applyFont="1" applyFill="1" applyBorder="1" applyAlignment="1">
      <alignment vertical="center" wrapText="1"/>
    </xf>
    <xf numFmtId="166" fontId="8" fillId="0" borderId="1" xfId="9" applyNumberFormat="1" applyFont="1" applyFill="1" applyBorder="1" applyAlignment="1">
      <alignment horizontal="left" vertical="center" wrapText="1"/>
    </xf>
    <xf numFmtId="166" fontId="8" fillId="0" borderId="1" xfId="9" quotePrefix="1" applyNumberFormat="1" applyFont="1" applyFill="1" applyBorder="1" applyAlignment="1">
      <alignment horizontal="center" vertical="center" wrapText="1"/>
    </xf>
    <xf numFmtId="0" fontId="8" fillId="0" borderId="1" xfId="9" applyFont="1" applyFill="1" applyBorder="1" applyAlignment="1">
      <alignment vertical="center" wrapText="1"/>
    </xf>
    <xf numFmtId="0" fontId="8" fillId="0" borderId="1" xfId="9" applyFont="1" applyFill="1" applyBorder="1" applyAlignment="1">
      <alignment horizontal="left" vertical="center" wrapText="1"/>
    </xf>
    <xf numFmtId="166" fontId="8" fillId="0" borderId="1" xfId="9" quotePrefix="1" applyNumberFormat="1" applyFont="1" applyFill="1" applyBorder="1" applyAlignment="1">
      <alignment horizontal="justify" vertical="center" wrapText="1"/>
    </xf>
    <xf numFmtId="0" fontId="8" fillId="0" borderId="1" xfId="9" applyFont="1" applyFill="1" applyBorder="1" applyAlignment="1">
      <alignment horizontal="center" vertical="center" wrapText="1"/>
    </xf>
    <xf numFmtId="0" fontId="8" fillId="2" borderId="1" xfId="9" applyNumberFormat="1" applyFont="1" applyFill="1" applyBorder="1" applyAlignment="1">
      <alignment horizontal="center" vertical="center" wrapText="1"/>
    </xf>
    <xf numFmtId="0" fontId="8" fillId="2" borderId="1" xfId="9" quotePrefix="1" applyNumberFormat="1" applyFont="1" applyFill="1" applyBorder="1" applyAlignment="1">
      <alignment horizontal="center" vertical="center" wrapText="1"/>
    </xf>
    <xf numFmtId="41" fontId="8" fillId="5" borderId="1" xfId="6" applyFont="1" applyFill="1" applyBorder="1" applyAlignment="1">
      <alignment horizontal="left" vertical="center" wrapText="1"/>
    </xf>
    <xf numFmtId="166" fontId="8" fillId="2" borderId="1" xfId="2" applyNumberFormat="1" applyFont="1" applyFill="1" applyBorder="1" applyAlignment="1">
      <alignment vertical="center" wrapText="1"/>
    </xf>
    <xf numFmtId="1" fontId="8" fillId="2" borderId="1" xfId="2" quotePrefix="1" applyNumberFormat="1" applyFont="1" applyFill="1" applyBorder="1" applyAlignment="1">
      <alignment vertical="center" wrapText="1"/>
    </xf>
    <xf numFmtId="168" fontId="8" fillId="2" borderId="1" xfId="2" quotePrefix="1" applyNumberFormat="1" applyFont="1" applyFill="1" applyBorder="1" applyAlignment="1">
      <alignment vertical="center" wrapText="1"/>
    </xf>
    <xf numFmtId="166" fontId="8" fillId="2" borderId="1" xfId="2" quotePrefix="1" applyNumberFormat="1" applyFont="1" applyFill="1" applyBorder="1" applyAlignment="1">
      <alignment vertical="center" wrapText="1"/>
    </xf>
    <xf numFmtId="0" fontId="8" fillId="2" borderId="1" xfId="2" applyNumberFormat="1" applyFont="1" applyFill="1" applyBorder="1" applyAlignment="1">
      <alignment vertical="center" wrapText="1"/>
    </xf>
    <xf numFmtId="0" fontId="8" fillId="2" borderId="1" xfId="2" quotePrefix="1" applyNumberFormat="1" applyFont="1" applyFill="1" applyBorder="1" applyAlignment="1">
      <alignment vertical="center" wrapText="1"/>
    </xf>
    <xf numFmtId="41" fontId="8" fillId="3" borderId="1" xfId="11" applyFont="1" applyFill="1" applyBorder="1" applyAlignment="1">
      <alignment horizontal="center" vertical="center" wrapText="1"/>
    </xf>
    <xf numFmtId="166" fontId="8" fillId="0" borderId="1" xfId="14" applyNumberFormat="1" applyFont="1" applyBorder="1" applyAlignment="1">
      <alignment horizontal="left" vertical="center" wrapText="1"/>
    </xf>
    <xf numFmtId="166" fontId="8" fillId="0" borderId="1" xfId="14" quotePrefix="1" applyNumberFormat="1" applyFont="1" applyBorder="1" applyAlignment="1">
      <alignment horizontal="center" vertical="center" wrapText="1"/>
    </xf>
    <xf numFmtId="0" fontId="8" fillId="0" borderId="1" xfId="14" applyFont="1" applyBorder="1" applyAlignment="1">
      <alignment vertical="center" wrapText="1"/>
    </xf>
    <xf numFmtId="0" fontId="8" fillId="0" borderId="1" xfId="14" applyFont="1" applyBorder="1" applyAlignment="1">
      <alignment horizontal="left" vertical="center" wrapText="1"/>
    </xf>
    <xf numFmtId="166" fontId="8" fillId="0" borderId="1" xfId="14" quotePrefix="1" applyNumberFormat="1" applyFont="1" applyBorder="1" applyAlignment="1">
      <alignment horizontal="justify" vertical="center" wrapText="1"/>
    </xf>
    <xf numFmtId="0" fontId="8" fillId="0" borderId="1" xfId="14" applyFont="1" applyBorder="1" applyAlignment="1">
      <alignment horizontal="center" vertical="center" wrapText="1"/>
    </xf>
    <xf numFmtId="0" fontId="6" fillId="5" borderId="1" xfId="6" applyNumberFormat="1" applyFont="1" applyFill="1" applyBorder="1" applyAlignment="1">
      <alignment horizontal="left" vertical="center" wrapText="1"/>
    </xf>
    <xf numFmtId="0" fontId="6" fillId="5" borderId="1" xfId="6" applyNumberFormat="1" applyFont="1" applyFill="1" applyBorder="1" applyAlignment="1">
      <alignment horizontal="center" vertical="center" wrapText="1"/>
    </xf>
    <xf numFmtId="0" fontId="6" fillId="5" borderId="1" xfId="6" applyNumberFormat="1" applyFont="1" applyFill="1" applyBorder="1" applyAlignment="1">
      <alignment vertical="center" wrapText="1"/>
    </xf>
    <xf numFmtId="0" fontId="6" fillId="5" borderId="1" xfId="2" applyFont="1" applyFill="1" applyBorder="1" applyAlignment="1">
      <alignment vertical="center" wrapText="1"/>
    </xf>
    <xf numFmtId="41" fontId="6" fillId="5" borderId="1" xfId="6" applyFont="1" applyFill="1" applyBorder="1" applyAlignment="1">
      <alignment vertical="center" wrapText="1"/>
    </xf>
    <xf numFmtId="166" fontId="6" fillId="5" borderId="1" xfId="2" quotePrefix="1" applyNumberFormat="1" applyFont="1" applyFill="1" applyBorder="1" applyAlignment="1">
      <alignment vertical="center" wrapText="1"/>
    </xf>
    <xf numFmtId="0" fontId="6" fillId="5" borderId="1" xfId="2" applyFont="1" applyFill="1" applyBorder="1" applyAlignment="1">
      <alignment horizontal="center" vertical="center" wrapText="1"/>
    </xf>
    <xf numFmtId="164" fontId="6" fillId="0" borderId="1" xfId="4" applyNumberFormat="1" applyFont="1" applyFill="1" applyBorder="1" applyAlignment="1">
      <alignment vertical="center" wrapText="1"/>
    </xf>
    <xf numFmtId="41" fontId="6" fillId="5" borderId="1" xfId="6" applyFont="1" applyFill="1" applyBorder="1" applyAlignment="1">
      <alignment horizontal="center" vertical="center" wrapText="1"/>
    </xf>
    <xf numFmtId="166" fontId="6" fillId="2" borderId="1" xfId="2" applyNumberFormat="1" applyFont="1" applyFill="1" applyBorder="1" applyAlignment="1">
      <alignment horizontal="center" vertical="center" wrapText="1"/>
    </xf>
    <xf numFmtId="1" fontId="6" fillId="2" borderId="1" xfId="2" quotePrefix="1" applyNumberFormat="1" applyFont="1" applyFill="1" applyBorder="1" applyAlignment="1">
      <alignment horizontal="center" vertical="center" wrapText="1"/>
    </xf>
    <xf numFmtId="1" fontId="6" fillId="2" borderId="1" xfId="2" applyNumberFormat="1" applyFont="1" applyFill="1" applyBorder="1" applyAlignment="1">
      <alignment horizontal="center" vertical="center" wrapText="1"/>
    </xf>
    <xf numFmtId="168" fontId="6" fillId="2" borderId="1" xfId="2" quotePrefix="1" applyNumberFormat="1" applyFont="1" applyFill="1" applyBorder="1" applyAlignment="1">
      <alignment horizontal="center" vertical="center" wrapText="1"/>
    </xf>
    <xf numFmtId="166" fontId="6" fillId="2" borderId="1" xfId="2" quotePrefix="1" applyNumberFormat="1" applyFont="1" applyFill="1" applyBorder="1" applyAlignment="1">
      <alignment horizontal="center" vertical="center" wrapText="1"/>
    </xf>
    <xf numFmtId="0" fontId="6" fillId="2" borderId="1" xfId="2" applyNumberFormat="1" applyFont="1" applyFill="1" applyBorder="1" applyAlignment="1">
      <alignment horizontal="center" vertical="center" wrapText="1"/>
    </xf>
    <xf numFmtId="0" fontId="6" fillId="2" borderId="1" xfId="2" quotePrefix="1" applyNumberFormat="1" applyFont="1" applyFill="1" applyBorder="1" applyAlignment="1">
      <alignment horizontal="center" vertical="center" wrapText="1"/>
    </xf>
    <xf numFmtId="41" fontId="6" fillId="2" borderId="1" xfId="11" applyFont="1" applyFill="1" applyBorder="1" applyAlignment="1">
      <alignment vertical="center" wrapText="1"/>
    </xf>
    <xf numFmtId="166" fontId="6" fillId="3" borderId="1" xfId="2" applyNumberFormat="1" applyFont="1" applyFill="1" applyBorder="1" applyAlignment="1">
      <alignment horizontal="center" vertical="center" wrapText="1"/>
    </xf>
    <xf numFmtId="1" fontId="6" fillId="3" borderId="1" xfId="2" quotePrefix="1" applyNumberFormat="1" applyFont="1" applyFill="1" applyBorder="1" applyAlignment="1">
      <alignment horizontal="center" vertical="center" wrapText="1"/>
    </xf>
    <xf numFmtId="168" fontId="6" fillId="3" borderId="1" xfId="2" quotePrefix="1" applyNumberFormat="1" applyFont="1" applyFill="1" applyBorder="1" applyAlignment="1">
      <alignment horizontal="center" vertical="center" wrapText="1"/>
    </xf>
    <xf numFmtId="166" fontId="6" fillId="3" borderId="1" xfId="2" quotePrefix="1" applyNumberFormat="1" applyFont="1" applyFill="1" applyBorder="1" applyAlignment="1">
      <alignment horizontal="center" vertical="center" wrapText="1"/>
    </xf>
    <xf numFmtId="41" fontId="6" fillId="3" borderId="1" xfId="11" applyFont="1" applyFill="1" applyBorder="1" applyAlignment="1">
      <alignment horizontal="center" vertical="center" wrapText="1"/>
    </xf>
    <xf numFmtId="0" fontId="6" fillId="5" borderId="1" xfId="8" applyNumberFormat="1" applyFont="1" applyFill="1" applyBorder="1" applyAlignment="1">
      <alignment horizontal="left" vertical="center" wrapText="1"/>
    </xf>
    <xf numFmtId="0" fontId="8" fillId="5" borderId="1" xfId="8" quotePrefix="1" applyNumberFormat="1" applyFont="1" applyFill="1" applyBorder="1" applyAlignment="1">
      <alignment horizontal="center" vertical="center" wrapText="1"/>
    </xf>
    <xf numFmtId="1" fontId="8" fillId="2" borderId="1" xfId="2" applyNumberFormat="1" applyFont="1" applyFill="1" applyBorder="1" applyAlignment="1">
      <alignment vertical="center" wrapText="1"/>
    </xf>
    <xf numFmtId="1" fontId="8" fillId="5" borderId="1" xfId="14" quotePrefix="1" applyNumberFormat="1" applyFont="1" applyFill="1" applyBorder="1" applyAlignment="1">
      <alignment horizontal="center" vertical="center" wrapText="1"/>
    </xf>
    <xf numFmtId="1" fontId="8" fillId="5" borderId="1" xfId="14" applyNumberFormat="1" applyFont="1" applyFill="1" applyBorder="1" applyAlignment="1">
      <alignment horizontal="center" vertical="center" wrapText="1"/>
    </xf>
    <xf numFmtId="168" fontId="8" fillId="5" borderId="1" xfId="14" quotePrefix="1" applyNumberFormat="1" applyFont="1" applyFill="1" applyBorder="1" applyAlignment="1">
      <alignment horizontal="center" vertical="center" wrapText="1"/>
    </xf>
    <xf numFmtId="166" fontId="8" fillId="5" borderId="1" xfId="14" quotePrefix="1" applyNumberFormat="1" applyFont="1" applyFill="1" applyBorder="1" applyAlignment="1">
      <alignment horizontal="center" vertical="center" wrapText="1"/>
    </xf>
    <xf numFmtId="0" fontId="8" fillId="5" borderId="1" xfId="14" applyNumberFormat="1" applyFont="1" applyFill="1" applyBorder="1" applyAlignment="1">
      <alignment horizontal="center" vertical="center" wrapText="1"/>
    </xf>
    <xf numFmtId="0" fontId="8" fillId="5" borderId="1" xfId="14" quotePrefix="1" applyNumberFormat="1" applyFont="1" applyFill="1" applyBorder="1" applyAlignment="1">
      <alignment horizontal="center" vertical="center" wrapText="1"/>
    </xf>
    <xf numFmtId="166" fontId="8" fillId="5" borderId="1" xfId="14" applyNumberFormat="1" applyFont="1" applyFill="1" applyBorder="1" applyAlignment="1">
      <alignment horizontal="center" vertical="center" wrapText="1"/>
    </xf>
    <xf numFmtId="41" fontId="8" fillId="5" borderId="1" xfId="11" applyFont="1" applyFill="1" applyBorder="1" applyAlignment="1">
      <alignment horizontal="center" vertical="center" wrapText="1"/>
    </xf>
    <xf numFmtId="0" fontId="8" fillId="0" borderId="1" xfId="6" applyNumberFormat="1" applyFont="1" applyFill="1" applyBorder="1" applyAlignment="1">
      <alignment horizontal="left" vertical="center" wrapText="1"/>
    </xf>
    <xf numFmtId="0" fontId="8" fillId="0" borderId="1" xfId="6" quotePrefix="1" applyNumberFormat="1" applyFont="1" applyFill="1" applyBorder="1" applyAlignment="1">
      <alignment horizontal="center" vertical="center" wrapText="1"/>
    </xf>
    <xf numFmtId="0" fontId="8" fillId="0" borderId="1" xfId="6" applyNumberFormat="1" applyFont="1" applyFill="1" applyBorder="1" applyAlignment="1">
      <alignment vertical="center" wrapText="1"/>
    </xf>
    <xf numFmtId="0" fontId="8" fillId="0" borderId="1" xfId="2" applyFont="1" applyFill="1" applyBorder="1" applyAlignment="1">
      <alignment vertical="center" wrapText="1"/>
    </xf>
    <xf numFmtId="166" fontId="8" fillId="0" borderId="1" xfId="2" quotePrefix="1" applyNumberFormat="1" applyFont="1" applyFill="1" applyBorder="1" applyAlignment="1">
      <alignment vertical="center" wrapText="1"/>
    </xf>
    <xf numFmtId="0" fontId="8" fillId="0" borderId="1" xfId="2" applyFont="1" applyFill="1" applyBorder="1" applyAlignment="1">
      <alignment horizontal="center" vertical="center" wrapText="1"/>
    </xf>
    <xf numFmtId="41" fontId="8" fillId="0" borderId="1" xfId="6" applyFont="1" applyFill="1" applyBorder="1" applyAlignment="1">
      <alignment vertical="center" wrapText="1"/>
    </xf>
    <xf numFmtId="41" fontId="8" fillId="0" borderId="1" xfId="6" applyFont="1" applyFill="1" applyBorder="1" applyAlignment="1">
      <alignment horizontal="center" vertical="center" wrapText="1"/>
    </xf>
    <xf numFmtId="166" fontId="8" fillId="0" borderId="1" xfId="2" applyNumberFormat="1" applyFont="1" applyFill="1" applyBorder="1" applyAlignment="1">
      <alignment horizontal="center" vertical="center" wrapText="1"/>
    </xf>
    <xf numFmtId="1" fontId="8" fillId="0" borderId="1" xfId="2" quotePrefix="1" applyNumberFormat="1" applyFont="1" applyFill="1" applyBorder="1" applyAlignment="1">
      <alignment horizontal="justify" vertical="center" wrapText="1"/>
    </xf>
    <xf numFmtId="168" fontId="8" fillId="0" borderId="1" xfId="2" quotePrefix="1" applyNumberFormat="1" applyFont="1" applyFill="1" applyBorder="1" applyAlignment="1">
      <alignment horizontal="center" vertical="center" wrapText="1"/>
    </xf>
    <xf numFmtId="166" fontId="8" fillId="0" borderId="1" xfId="2" quotePrefix="1" applyNumberFormat="1" applyFont="1" applyFill="1" applyBorder="1" applyAlignment="1">
      <alignment horizontal="center" vertical="center" wrapText="1"/>
    </xf>
    <xf numFmtId="0" fontId="8" fillId="0" borderId="1" xfId="2" applyNumberFormat="1" applyFont="1" applyFill="1" applyBorder="1" applyAlignment="1">
      <alignment horizontal="center" vertical="center" wrapText="1"/>
    </xf>
    <xf numFmtId="0" fontId="8" fillId="0" borderId="1" xfId="2" quotePrefix="1" applyNumberFormat="1" applyFont="1" applyFill="1" applyBorder="1" applyAlignment="1">
      <alignment horizontal="center" vertical="center" wrapText="1"/>
    </xf>
    <xf numFmtId="41" fontId="8" fillId="0" borderId="1" xfId="11" applyFont="1" applyFill="1" applyBorder="1" applyAlignment="1">
      <alignment vertical="center" wrapText="1"/>
    </xf>
    <xf numFmtId="166" fontId="8" fillId="0" borderId="1" xfId="2" quotePrefix="1" applyNumberFormat="1" applyFont="1" applyFill="1" applyBorder="1" applyAlignment="1">
      <alignment horizontal="justify" vertical="center" wrapText="1"/>
    </xf>
    <xf numFmtId="41" fontId="8" fillId="0" borderId="1" xfId="11" applyFont="1" applyFill="1" applyBorder="1" applyAlignment="1">
      <alignment horizontal="justify" vertical="center" wrapText="1"/>
    </xf>
    <xf numFmtId="164" fontId="0" fillId="0" borderId="1" xfId="1" applyNumberFormat="1" applyFont="1" applyFill="1" applyBorder="1" applyAlignment="1">
      <alignment vertical="center" wrapText="1"/>
    </xf>
    <xf numFmtId="0" fontId="0" fillId="0" borderId="0" xfId="0" applyFill="1" applyAlignment="1">
      <alignment vertical="center" wrapText="1"/>
    </xf>
    <xf numFmtId="0" fontId="8" fillId="0" borderId="1" xfId="8" applyNumberFormat="1" applyFont="1" applyFill="1" applyBorder="1" applyAlignment="1">
      <alignment horizontal="left" vertical="center" wrapText="1"/>
    </xf>
    <xf numFmtId="0" fontId="8" fillId="0" borderId="1" xfId="8" applyNumberFormat="1" applyFont="1" applyFill="1" applyBorder="1" applyAlignment="1">
      <alignment horizontal="center" vertical="center" wrapText="1"/>
    </xf>
    <xf numFmtId="0" fontId="8" fillId="0" borderId="1" xfId="8" applyNumberFormat="1" applyFont="1" applyFill="1" applyBorder="1" applyAlignment="1">
      <alignment vertical="center" wrapText="1"/>
    </xf>
    <xf numFmtId="166" fontId="8" fillId="0" borderId="1" xfId="9" quotePrefix="1" applyNumberFormat="1" applyFont="1" applyFill="1" applyBorder="1" applyAlignment="1">
      <alignment vertical="center" wrapText="1"/>
    </xf>
    <xf numFmtId="17" fontId="6" fillId="0" borderId="1" xfId="0" applyNumberFormat="1" applyFont="1" applyFill="1" applyBorder="1" applyAlignment="1">
      <alignment vertical="center" wrapText="1"/>
    </xf>
    <xf numFmtId="164" fontId="8" fillId="0" borderId="1" xfId="12" applyNumberFormat="1" applyFont="1" applyFill="1" applyBorder="1" applyAlignment="1">
      <alignment vertical="center" wrapText="1"/>
    </xf>
    <xf numFmtId="41" fontId="8" fillId="0" borderId="1" xfId="8" applyFont="1" applyFill="1" applyBorder="1" applyAlignment="1">
      <alignment vertical="center" wrapText="1"/>
    </xf>
    <xf numFmtId="41" fontId="8" fillId="0" borderId="1" xfId="8" applyFont="1" applyFill="1" applyBorder="1" applyAlignment="1">
      <alignment horizontal="center" vertical="center" wrapText="1"/>
    </xf>
    <xf numFmtId="166" fontId="8" fillId="0" borderId="1" xfId="9" applyNumberFormat="1" applyFont="1" applyFill="1" applyBorder="1" applyAlignment="1">
      <alignment horizontal="center" vertical="center" wrapText="1"/>
    </xf>
    <xf numFmtId="1" fontId="8" fillId="0" borderId="1" xfId="9" quotePrefix="1" applyNumberFormat="1" applyFont="1" applyFill="1" applyBorder="1" applyAlignment="1">
      <alignment horizontal="center" vertical="center" wrapText="1"/>
    </xf>
    <xf numFmtId="168" fontId="8" fillId="0" borderId="1" xfId="9" quotePrefix="1" applyNumberFormat="1" applyFont="1" applyFill="1" applyBorder="1" applyAlignment="1">
      <alignment horizontal="center" vertical="center" wrapText="1"/>
    </xf>
    <xf numFmtId="0" fontId="8" fillId="0" borderId="1" xfId="9" quotePrefix="1" applyFont="1" applyFill="1" applyBorder="1" applyAlignment="1">
      <alignment horizontal="center" vertical="center" wrapText="1"/>
    </xf>
    <xf numFmtId="0" fontId="6" fillId="0" borderId="1" xfId="0" applyFont="1" applyFill="1" applyBorder="1" applyAlignment="1">
      <alignment vertical="center" wrapText="1"/>
    </xf>
    <xf numFmtId="0" fontId="8" fillId="0" borderId="1" xfId="9" applyNumberFormat="1" applyFont="1" applyFill="1" applyBorder="1" applyAlignment="1">
      <alignment horizontal="center" vertical="center" wrapText="1"/>
    </xf>
    <xf numFmtId="0" fontId="8" fillId="0" borderId="1" xfId="9" quotePrefix="1" applyNumberFormat="1" applyFont="1" applyFill="1" applyBorder="1" applyAlignment="1">
      <alignment horizontal="center" vertical="center" wrapText="1"/>
    </xf>
    <xf numFmtId="0" fontId="8" fillId="0" borderId="1" xfId="13" applyNumberFormat="1" applyFont="1" applyFill="1" applyBorder="1" applyAlignment="1">
      <alignment horizontal="left" vertical="center" wrapText="1"/>
    </xf>
    <xf numFmtId="0" fontId="8" fillId="0" borderId="1" xfId="13" applyNumberFormat="1" applyFont="1" applyFill="1" applyBorder="1" applyAlignment="1">
      <alignment horizontal="center" vertical="center" wrapText="1"/>
    </xf>
    <xf numFmtId="0" fontId="8" fillId="0" borderId="1" xfId="13" applyNumberFormat="1" applyFont="1" applyFill="1" applyBorder="1" applyAlignment="1">
      <alignment vertical="center" wrapText="1"/>
    </xf>
    <xf numFmtId="0" fontId="8" fillId="0" borderId="1" xfId="14" applyFont="1" applyFill="1" applyBorder="1" applyAlignment="1">
      <alignment vertical="center" wrapText="1"/>
    </xf>
    <xf numFmtId="41" fontId="8" fillId="0" borderId="1" xfId="13" applyFont="1" applyFill="1" applyBorder="1" applyAlignment="1">
      <alignment vertical="center" wrapText="1"/>
    </xf>
    <xf numFmtId="166" fontId="8" fillId="0" borderId="1" xfId="14" quotePrefix="1" applyNumberFormat="1" applyFont="1" applyFill="1" applyBorder="1" applyAlignment="1">
      <alignment vertical="center" wrapText="1"/>
    </xf>
    <xf numFmtId="0" fontId="8" fillId="0" borderId="1" xfId="14" applyFont="1" applyFill="1" applyBorder="1" applyAlignment="1">
      <alignment horizontal="center" vertical="center" wrapText="1"/>
    </xf>
    <xf numFmtId="15" fontId="6" fillId="0" borderId="1" xfId="0" applyNumberFormat="1" applyFont="1" applyFill="1" applyBorder="1" applyAlignment="1">
      <alignment vertical="center" wrapText="1"/>
    </xf>
    <xf numFmtId="41" fontId="8" fillId="0" borderId="1" xfId="13" applyFont="1" applyFill="1" applyBorder="1" applyAlignment="1">
      <alignment horizontal="center" vertical="center" wrapText="1"/>
    </xf>
    <xf numFmtId="166" fontId="8" fillId="0" borderId="1" xfId="14" applyNumberFormat="1" applyFont="1" applyFill="1" applyBorder="1" applyAlignment="1">
      <alignment horizontal="center" vertical="center" wrapText="1"/>
    </xf>
    <xf numFmtId="1" fontId="8" fillId="0" borderId="1" xfId="14" quotePrefix="1" applyNumberFormat="1" applyFont="1" applyFill="1" applyBorder="1" applyAlignment="1">
      <alignment horizontal="center" vertical="center" wrapText="1"/>
    </xf>
    <xf numFmtId="168" fontId="8" fillId="0" borderId="1" xfId="14" quotePrefix="1" applyNumberFormat="1" applyFont="1" applyFill="1" applyBorder="1" applyAlignment="1">
      <alignment horizontal="center" vertical="center" wrapText="1"/>
    </xf>
    <xf numFmtId="166" fontId="8" fillId="0" borderId="1" xfId="14" quotePrefix="1" applyNumberFormat="1" applyFont="1" applyFill="1" applyBorder="1" applyAlignment="1">
      <alignment horizontal="center" vertical="center" wrapText="1"/>
    </xf>
    <xf numFmtId="0" fontId="8" fillId="0" borderId="1" xfId="14" applyNumberFormat="1" applyFont="1" applyFill="1" applyBorder="1" applyAlignment="1">
      <alignment horizontal="center" vertical="center" wrapText="1"/>
    </xf>
    <xf numFmtId="0" fontId="8" fillId="0" borderId="1" xfId="14" quotePrefix="1" applyNumberFormat="1" applyFont="1" applyFill="1" applyBorder="1" applyAlignment="1">
      <alignment horizontal="center" vertical="center" wrapText="1"/>
    </xf>
    <xf numFmtId="166" fontId="8" fillId="0" borderId="1" xfId="9" applyNumberFormat="1" applyFont="1" applyFill="1" applyBorder="1" applyAlignment="1">
      <alignment vertical="center" wrapText="1"/>
    </xf>
    <xf numFmtId="0" fontId="8" fillId="0" borderId="1" xfId="6" applyNumberFormat="1" applyFont="1" applyFill="1" applyBorder="1" applyAlignment="1">
      <alignment horizontal="center" vertical="center" wrapText="1"/>
    </xf>
    <xf numFmtId="166" fontId="8" fillId="0" borderId="1" xfId="2" applyNumberFormat="1" applyFont="1" applyFill="1" applyBorder="1" applyAlignment="1">
      <alignment vertical="center" wrapText="1"/>
    </xf>
    <xf numFmtId="1" fontId="8" fillId="0" borderId="1" xfId="2" quotePrefix="1" applyNumberFormat="1" applyFont="1" applyFill="1" applyBorder="1" applyAlignment="1">
      <alignment vertical="center" wrapText="1"/>
    </xf>
    <xf numFmtId="1" fontId="8" fillId="0" borderId="1" xfId="2" applyNumberFormat="1" applyFont="1" applyFill="1" applyBorder="1" applyAlignment="1">
      <alignment vertical="center" wrapText="1"/>
    </xf>
    <xf numFmtId="168" fontId="8" fillId="0" borderId="1" xfId="2" quotePrefix="1" applyNumberFormat="1" applyFont="1" applyFill="1" applyBorder="1" applyAlignment="1">
      <alignment vertical="center" wrapText="1"/>
    </xf>
    <xf numFmtId="0" fontId="8" fillId="0" borderId="1" xfId="2" applyNumberFormat="1" applyFont="1" applyFill="1" applyBorder="1" applyAlignment="1">
      <alignment vertical="center" wrapText="1"/>
    </xf>
    <xf numFmtId="0" fontId="8" fillId="0" borderId="1" xfId="2" quotePrefix="1" applyNumberFormat="1" applyFont="1" applyFill="1" applyBorder="1" applyAlignment="1">
      <alignment vertical="center" wrapText="1"/>
    </xf>
    <xf numFmtId="1" fontId="8" fillId="0" borderId="1" xfId="2" quotePrefix="1" applyNumberFormat="1" applyFont="1" applyFill="1" applyBorder="1" applyAlignment="1">
      <alignment horizontal="center" vertical="center" wrapText="1"/>
    </xf>
    <xf numFmtId="166" fontId="8" fillId="2" borderId="1" xfId="9" applyNumberFormat="1" applyFont="1" applyFill="1" applyBorder="1" applyAlignment="1">
      <alignment vertical="center" wrapText="1"/>
    </xf>
    <xf numFmtId="1" fontId="8" fillId="2" borderId="1" xfId="9" applyNumberFormat="1" applyFont="1" applyFill="1" applyBorder="1" applyAlignment="1">
      <alignment horizontal="center" vertical="center" wrapText="1"/>
    </xf>
    <xf numFmtId="166" fontId="8" fillId="3" borderId="1" xfId="9" applyNumberFormat="1" applyFont="1" applyFill="1" applyBorder="1" applyAlignment="1">
      <alignment vertical="center" wrapText="1"/>
    </xf>
    <xf numFmtId="1" fontId="8" fillId="3" borderId="1" xfId="9" quotePrefix="1" applyNumberFormat="1" applyFont="1" applyFill="1" applyBorder="1" applyAlignment="1">
      <alignment vertical="center" wrapText="1"/>
    </xf>
    <xf numFmtId="168" fontId="8" fillId="3" borderId="1" xfId="9" quotePrefix="1" applyNumberFormat="1" applyFont="1" applyFill="1" applyBorder="1" applyAlignment="1">
      <alignment vertical="center" wrapText="1"/>
    </xf>
    <xf numFmtId="166" fontId="8" fillId="3" borderId="1" xfId="9" quotePrefix="1" applyNumberFormat="1" applyFont="1" applyFill="1" applyBorder="1" applyAlignment="1">
      <alignment vertical="center" wrapText="1"/>
    </xf>
    <xf numFmtId="164" fontId="8" fillId="5" borderId="1" xfId="16" applyNumberFormat="1" applyFont="1" applyFill="1" applyBorder="1" applyAlignment="1">
      <alignment vertical="center" wrapText="1"/>
    </xf>
    <xf numFmtId="1" fontId="8" fillId="3" borderId="1" xfId="9" quotePrefix="1" applyNumberFormat="1" applyFont="1" applyFill="1" applyBorder="1" applyAlignment="1">
      <alignment horizontal="justify" vertical="center" wrapText="1"/>
    </xf>
    <xf numFmtId="166" fontId="8" fillId="3" borderId="1" xfId="9" quotePrefix="1" applyNumberFormat="1" applyFont="1" applyFill="1" applyBorder="1" applyAlignment="1">
      <alignment horizontal="justify" vertical="center" wrapText="1"/>
    </xf>
    <xf numFmtId="17" fontId="8" fillId="0" borderId="1" xfId="0" applyNumberFormat="1" applyFont="1" applyFill="1" applyBorder="1" applyAlignment="1">
      <alignment vertical="center" wrapText="1"/>
    </xf>
    <xf numFmtId="0" fontId="8" fillId="0" borderId="1" xfId="2" quotePrefix="1" applyFont="1" applyFill="1" applyBorder="1" applyAlignment="1">
      <alignment horizontal="center" vertical="center" wrapText="1"/>
    </xf>
    <xf numFmtId="0" fontId="8" fillId="0" borderId="1" xfId="8" quotePrefix="1" applyNumberFormat="1" applyFont="1" applyFill="1" applyBorder="1" applyAlignment="1">
      <alignment horizontal="center" vertical="center" wrapText="1"/>
    </xf>
    <xf numFmtId="41" fontId="8" fillId="0" borderId="1" xfId="6" applyFont="1" applyFill="1" applyBorder="1" applyAlignment="1">
      <alignment horizontal="left" vertical="center" wrapText="1"/>
    </xf>
    <xf numFmtId="1" fontId="8" fillId="0" borderId="1" xfId="2" applyNumberFormat="1" applyFont="1" applyFill="1" applyBorder="1" applyAlignment="1">
      <alignment horizontal="center" vertical="center" wrapText="1"/>
    </xf>
    <xf numFmtId="0" fontId="6" fillId="0" borderId="1" xfId="8" applyNumberFormat="1" applyFont="1" applyFill="1" applyBorder="1" applyAlignment="1">
      <alignment horizontal="left" vertical="center" wrapText="1"/>
    </xf>
    <xf numFmtId="41" fontId="8" fillId="0" borderId="1" xfId="11" applyFont="1" applyFill="1" applyBorder="1" applyAlignment="1">
      <alignment horizontal="center" vertical="center" wrapText="1"/>
    </xf>
    <xf numFmtId="168" fontId="8" fillId="2" borderId="1" xfId="9" applyNumberFormat="1" applyFont="1" applyFill="1" applyBorder="1" applyAlignment="1">
      <alignment horizontal="center" vertical="center" wrapText="1"/>
    </xf>
    <xf numFmtId="1" fontId="8" fillId="3" borderId="1" xfId="9" applyNumberFormat="1" applyFont="1" applyFill="1" applyBorder="1" applyAlignment="1">
      <alignment horizontal="center" vertical="center" wrapText="1"/>
    </xf>
    <xf numFmtId="1" fontId="8" fillId="3" borderId="1" xfId="9" applyNumberFormat="1" applyFont="1" applyFill="1" applyBorder="1" applyAlignment="1">
      <alignment horizontal="justify" vertical="center" wrapText="1"/>
    </xf>
    <xf numFmtId="0" fontId="8" fillId="5" borderId="1" xfId="9" applyFont="1" applyFill="1" applyBorder="1" applyAlignment="1">
      <alignment horizontal="left" vertical="center" wrapText="1"/>
    </xf>
    <xf numFmtId="166" fontId="8" fillId="2" borderId="1" xfId="9" applyNumberFormat="1" applyFont="1" applyFill="1" applyBorder="1" applyAlignment="1">
      <alignment horizontal="left" vertical="center" wrapText="1"/>
    </xf>
    <xf numFmtId="41" fontId="8" fillId="3" borderId="1" xfId="11" quotePrefix="1" applyFont="1" applyFill="1" applyBorder="1" applyAlignment="1">
      <alignment vertical="center" wrapText="1"/>
    </xf>
    <xf numFmtId="166" fontId="6" fillId="2" borderId="1" xfId="2" applyNumberFormat="1" applyFont="1" applyFill="1" applyBorder="1" applyAlignment="1">
      <alignment vertical="center" wrapText="1"/>
    </xf>
    <xf numFmtId="0" fontId="6" fillId="2" borderId="1" xfId="2" applyNumberFormat="1" applyFont="1" applyFill="1" applyBorder="1" applyAlignment="1">
      <alignment vertical="center" wrapText="1"/>
    </xf>
    <xf numFmtId="0" fontId="6" fillId="2" borderId="1" xfId="2" quotePrefix="1" applyNumberFormat="1" applyFont="1" applyFill="1" applyBorder="1" applyAlignment="1">
      <alignment vertical="center" wrapText="1"/>
    </xf>
    <xf numFmtId="41" fontId="8" fillId="4" borderId="1" xfId="6" applyFont="1" applyFill="1" applyBorder="1" applyAlignment="1">
      <alignment horizontal="center" vertical="center" wrapText="1"/>
    </xf>
    <xf numFmtId="1" fontId="8" fillId="2" borderId="1" xfId="9" quotePrefix="1" applyNumberFormat="1" applyFont="1" applyFill="1" applyBorder="1" applyAlignment="1">
      <alignment vertical="center" wrapText="1"/>
    </xf>
    <xf numFmtId="168" fontId="8" fillId="2" borderId="1" xfId="9" quotePrefix="1" applyNumberFormat="1" applyFont="1" applyFill="1" applyBorder="1" applyAlignment="1">
      <alignment vertical="center" wrapText="1"/>
    </xf>
    <xf numFmtId="166" fontId="8" fillId="2" borderId="1" xfId="9" quotePrefix="1" applyNumberFormat="1" applyFont="1" applyFill="1" applyBorder="1" applyAlignment="1">
      <alignment vertical="center" wrapText="1"/>
    </xf>
    <xf numFmtId="0" fontId="8" fillId="2" borderId="1" xfId="9" applyNumberFormat="1" applyFont="1" applyFill="1" applyBorder="1" applyAlignment="1">
      <alignment vertical="center" wrapText="1"/>
    </xf>
    <xf numFmtId="0" fontId="8" fillId="2" borderId="1" xfId="9" quotePrefix="1" applyNumberFormat="1" applyFont="1" applyFill="1" applyBorder="1" applyAlignment="1">
      <alignment vertical="center" wrapText="1"/>
    </xf>
    <xf numFmtId="164" fontId="0" fillId="0" borderId="1" xfId="1" applyNumberFormat="1" applyFont="1" applyFill="1" applyBorder="1" applyAlignment="1">
      <alignment horizontal="center" vertical="center" wrapText="1"/>
    </xf>
    <xf numFmtId="0" fontId="8" fillId="0" borderId="1" xfId="13" quotePrefix="1" applyNumberFormat="1" applyFont="1" applyFill="1" applyBorder="1" applyAlignment="1">
      <alignment horizontal="center" vertical="center" wrapText="1"/>
    </xf>
    <xf numFmtId="0" fontId="8" fillId="0" borderId="1" xfId="14" quotePrefix="1" applyFont="1" applyFill="1" applyBorder="1" applyAlignment="1">
      <alignment horizontal="center" vertical="center" wrapText="1"/>
    </xf>
    <xf numFmtId="166" fontId="8" fillId="0" borderId="1" xfId="14" applyNumberFormat="1" applyFont="1" applyFill="1" applyBorder="1" applyAlignment="1">
      <alignment horizontal="left" vertical="center" wrapText="1"/>
    </xf>
    <xf numFmtId="0" fontId="8" fillId="0" borderId="1" xfId="14" applyFont="1" applyFill="1" applyBorder="1" applyAlignment="1">
      <alignment horizontal="left" vertical="center" wrapText="1"/>
    </xf>
    <xf numFmtId="166" fontId="8" fillId="0" borderId="1" xfId="14" quotePrefix="1" applyNumberFormat="1" applyFont="1" applyFill="1" applyBorder="1" applyAlignment="1">
      <alignment horizontal="justify" vertical="center" wrapText="1"/>
    </xf>
    <xf numFmtId="167" fontId="6" fillId="0" borderId="1" xfId="10" applyFont="1" applyFill="1" applyBorder="1" applyAlignment="1">
      <alignment vertical="center" wrapText="1"/>
    </xf>
    <xf numFmtId="1" fontId="0" fillId="0" borderId="0" xfId="0" applyNumberFormat="1" applyAlignment="1">
      <alignment vertical="center" wrapText="1"/>
    </xf>
    <xf numFmtId="164" fontId="0" fillId="0" borderId="0" xfId="1" applyNumberFormat="1" applyFont="1" applyAlignment="1">
      <alignment vertical="center" wrapText="1"/>
    </xf>
    <xf numFmtId="0" fontId="3" fillId="0" borderId="1" xfId="3" applyFont="1" applyFill="1" applyBorder="1" applyAlignment="1">
      <alignment horizontal="center" vertical="center" wrapText="1"/>
    </xf>
    <xf numFmtId="165" fontId="3" fillId="2" borderId="1" xfId="3" applyNumberFormat="1" applyFont="1" applyFill="1" applyBorder="1" applyAlignment="1">
      <alignment horizontal="center" vertical="center" wrapText="1"/>
    </xf>
    <xf numFmtId="165" fontId="3" fillId="3" borderId="1" xfId="3" applyNumberFormat="1" applyFont="1" applyFill="1" applyBorder="1" applyAlignment="1">
      <alignment horizontal="center" vertical="center" wrapText="1"/>
    </xf>
    <xf numFmtId="164" fontId="3" fillId="0" borderId="1" xfId="4" applyNumberFormat="1" applyFont="1" applyFill="1" applyBorder="1" applyAlignment="1">
      <alignment horizontal="center" vertical="center" wrapText="1"/>
    </xf>
    <xf numFmtId="164" fontId="3" fillId="0" borderId="1" xfId="7" applyNumberFormat="1" applyFont="1" applyFill="1" applyBorder="1" applyAlignment="1">
      <alignment horizontal="center" vertical="center" wrapText="1"/>
    </xf>
    <xf numFmtId="164" fontId="0" fillId="0" borderId="1" xfId="1" applyNumberFormat="1" applyFont="1" applyBorder="1" applyAlignment="1">
      <alignment horizontal="center" vertical="center" wrapText="1"/>
    </xf>
    <xf numFmtId="0" fontId="3" fillId="0" borderId="1" xfId="2" applyNumberFormat="1" applyFont="1" applyFill="1" applyBorder="1" applyAlignment="1">
      <alignment horizontal="left" vertical="center" wrapText="1"/>
    </xf>
    <xf numFmtId="0" fontId="3" fillId="0" borderId="1" xfId="2" applyNumberFormat="1" applyFont="1" applyFill="1" applyBorder="1" applyAlignment="1">
      <alignment horizontal="center" vertical="center" wrapText="1"/>
    </xf>
    <xf numFmtId="0" fontId="3" fillId="0" borderId="1" xfId="5" applyFont="1" applyFill="1" applyBorder="1" applyAlignment="1">
      <alignment horizontal="center" vertical="center" wrapText="1"/>
    </xf>
    <xf numFmtId="0" fontId="3" fillId="0" borderId="1" xfId="2" applyFont="1" applyFill="1" applyBorder="1" applyAlignment="1">
      <alignment horizontal="center" vertical="center" wrapText="1"/>
    </xf>
    <xf numFmtId="165" fontId="3" fillId="0" borderId="1" xfId="3" applyNumberFormat="1" applyFont="1" applyFill="1" applyBorder="1" applyAlignment="1">
      <alignment horizontal="center" vertical="center" wrapText="1"/>
    </xf>
    <xf numFmtId="43" fontId="3" fillId="0" borderId="1" xfId="4" applyFont="1" applyFill="1" applyBorder="1" applyAlignment="1">
      <alignment horizontal="center" vertical="center" wrapText="1"/>
    </xf>
    <xf numFmtId="1" fontId="3" fillId="0" borderId="1" xfId="2" applyNumberFormat="1" applyFont="1" applyFill="1" applyBorder="1" applyAlignment="1">
      <alignment horizontal="center" vertical="center" wrapText="1"/>
    </xf>
    <xf numFmtId="166" fontId="3" fillId="0" borderId="1" xfId="2" applyNumberFormat="1" applyFont="1" applyFill="1" applyBorder="1" applyAlignment="1">
      <alignment horizontal="center" vertical="center" wrapText="1"/>
    </xf>
    <xf numFmtId="41" fontId="3" fillId="0" borderId="1" xfId="6" applyFont="1" applyFill="1" applyBorder="1" applyAlignment="1">
      <alignment horizontal="center" vertical="center" wrapText="1"/>
    </xf>
    <xf numFmtId="0" fontId="8" fillId="5" borderId="2" xfId="2" applyFont="1" applyFill="1" applyBorder="1" applyAlignment="1">
      <alignment horizontal="center" vertical="center"/>
    </xf>
    <xf numFmtId="0" fontId="8" fillId="5" borderId="2" xfId="6" applyNumberFormat="1" applyFont="1" applyFill="1" applyBorder="1" applyAlignment="1">
      <alignment horizontal="center" vertical="center"/>
    </xf>
    <xf numFmtId="0" fontId="8" fillId="5" borderId="2" xfId="6" applyNumberFormat="1" applyFont="1" applyFill="1" applyBorder="1" applyAlignment="1">
      <alignment horizontal="center" vertical="center" wrapText="1"/>
    </xf>
    <xf numFmtId="41" fontId="8" fillId="5" borderId="2" xfId="6" applyFont="1" applyFill="1" applyBorder="1" applyAlignment="1">
      <alignment horizontal="center" vertical="center"/>
    </xf>
    <xf numFmtId="166" fontId="8" fillId="5" borderId="2" xfId="2" quotePrefix="1" applyNumberFormat="1" applyFont="1" applyFill="1" applyBorder="1" applyAlignment="1">
      <alignment horizontal="center" vertical="center"/>
    </xf>
    <xf numFmtId="0" fontId="8" fillId="5" borderId="3" xfId="2" applyFont="1" applyFill="1" applyBorder="1" applyAlignment="1">
      <alignment horizontal="center" vertical="center"/>
    </xf>
    <xf numFmtId="1" fontId="8" fillId="2" borderId="2" xfId="2" quotePrefix="1" applyNumberFormat="1" applyFont="1" applyFill="1" applyBorder="1" applyAlignment="1">
      <alignment horizontal="center" vertical="center"/>
    </xf>
    <xf numFmtId="1" fontId="8" fillId="2" borderId="1" xfId="2" applyNumberFormat="1" applyFont="1" applyFill="1" applyBorder="1" applyAlignment="1">
      <alignment horizontal="center" vertical="center"/>
    </xf>
    <xf numFmtId="168" fontId="8" fillId="2" borderId="1" xfId="2" quotePrefix="1" applyNumberFormat="1" applyFont="1" applyFill="1" applyBorder="1" applyAlignment="1">
      <alignment horizontal="center" vertical="center"/>
    </xf>
    <xf numFmtId="166" fontId="8" fillId="2" borderId="1" xfId="2" quotePrefix="1" applyNumberFormat="1" applyFont="1" applyFill="1" applyBorder="1" applyAlignment="1">
      <alignment horizontal="center" vertical="center"/>
    </xf>
    <xf numFmtId="41" fontId="8" fillId="2" borderId="2" xfId="11" applyFont="1" applyFill="1" applyBorder="1" applyAlignment="1">
      <alignment horizontal="center" vertical="center"/>
    </xf>
    <xf numFmtId="1" fontId="8" fillId="3" borderId="1" xfId="2" quotePrefix="1" applyNumberFormat="1" applyFont="1" applyFill="1" applyBorder="1" applyAlignment="1">
      <alignment vertical="center"/>
    </xf>
    <xf numFmtId="1" fontId="8" fillId="3" borderId="1" xfId="2" quotePrefix="1" applyNumberFormat="1" applyFont="1" applyFill="1" applyBorder="1" applyAlignment="1">
      <alignment horizontal="center" vertical="center"/>
    </xf>
    <xf numFmtId="168" fontId="8" fillId="3" borderId="1" xfId="2" quotePrefix="1" applyNumberFormat="1" applyFont="1" applyFill="1" applyBorder="1" applyAlignment="1">
      <alignment horizontal="center" vertical="center"/>
    </xf>
    <xf numFmtId="166" fontId="8" fillId="3" borderId="1" xfId="2" quotePrefix="1" applyNumberFormat="1" applyFont="1" applyFill="1" applyBorder="1" applyAlignment="1">
      <alignment horizontal="center" vertical="center"/>
    </xf>
    <xf numFmtId="41" fontId="8" fillId="3" borderId="1" xfId="11" applyFont="1" applyFill="1" applyBorder="1" applyAlignment="1">
      <alignment vertical="center"/>
    </xf>
    <xf numFmtId="41" fontId="8" fillId="4" borderId="2" xfId="6" applyFont="1" applyFill="1" applyBorder="1" applyAlignment="1">
      <alignment horizontal="center" vertical="center"/>
    </xf>
    <xf numFmtId="164" fontId="0" fillId="0" borderId="3" xfId="1" applyNumberFormat="1" applyFont="1" applyFill="1" applyBorder="1" applyAlignment="1">
      <alignment vertical="center" wrapText="1"/>
    </xf>
    <xf numFmtId="164" fontId="0" fillId="0" borderId="0" xfId="0" applyNumberFormat="1"/>
  </cellXfs>
  <cellStyles count="17">
    <cellStyle name="Comma" xfId="1" builtinId="3"/>
    <cellStyle name="Comma [0] 2" xfId="10"/>
    <cellStyle name="Comma [0] 2 2" xfId="6"/>
    <cellStyle name="Comma [0] 2 2 2" xfId="8"/>
    <cellStyle name="Comma [0] 2 2 3" xfId="13"/>
    <cellStyle name="Comma [0] 3" xfId="11"/>
    <cellStyle name="Comma 2 2" xfId="4"/>
    <cellStyle name="Comma 2 2 2" xfId="12"/>
    <cellStyle name="Comma 2 2 3" xfId="15"/>
    <cellStyle name="Comma 2 3" xfId="7"/>
    <cellStyle name="Comma 2 4" xfId="16"/>
    <cellStyle name="Normal" xfId="0" builtinId="0"/>
    <cellStyle name="Normal 2 4" xfId="2"/>
    <cellStyle name="Normal 2 4 2" xfId="9"/>
    <cellStyle name="Normal 2 4 3" xfId="14"/>
    <cellStyle name="Normal_(TP 23) PERJALANAN DINAS LAMPIRAN 1B" xfId="5"/>
    <cellStyle name="Normal_Lampiran TP SPPD DPRD"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MERIKSAAN/2023-LKPD%20Nunukan/Bahan%20Adit/BELANJA/BARJAS/DATA%20dari%20OPD_Olah/22.%20SETWAN/FORMAT%20PERJADIN%20SEKRETARIAT%20DPRD%20Edi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tunjukPengisian"/>
      <sheetName val="luar daerah"/>
      <sheetName val="dalam daerah"/>
      <sheetName val="Gabungan"/>
      <sheetName val="Temuan Perjadin"/>
    </sheetNames>
    <sheetDataSet>
      <sheetData sheetId="0"/>
      <sheetData sheetId="1"/>
      <sheetData sheetId="2">
        <row r="9">
          <cell r="A9">
            <v>1</v>
          </cell>
        </row>
        <row r="11">
          <cell r="A11">
            <v>97</v>
          </cell>
        </row>
        <row r="13">
          <cell r="A13">
            <v>251</v>
          </cell>
        </row>
        <row r="15">
          <cell r="A15">
            <v>4</v>
          </cell>
        </row>
        <row r="16">
          <cell r="A16">
            <v>17</v>
          </cell>
        </row>
        <row r="17">
          <cell r="A17">
            <v>64</v>
          </cell>
        </row>
        <row r="19">
          <cell r="A19">
            <v>172</v>
          </cell>
        </row>
        <row r="21">
          <cell r="A21">
            <v>292</v>
          </cell>
        </row>
        <row r="23">
          <cell r="A23">
            <v>364</v>
          </cell>
        </row>
        <row r="24">
          <cell r="A24">
            <v>37</v>
          </cell>
        </row>
        <row r="25">
          <cell r="A25">
            <v>75</v>
          </cell>
        </row>
        <row r="27">
          <cell r="A27">
            <v>143</v>
          </cell>
        </row>
        <row r="28">
          <cell r="A28">
            <v>190</v>
          </cell>
        </row>
        <row r="29">
          <cell r="A29">
            <v>228</v>
          </cell>
        </row>
        <row r="30">
          <cell r="A30">
            <v>276</v>
          </cell>
        </row>
        <row r="31">
          <cell r="A31">
            <v>325</v>
          </cell>
        </row>
        <row r="32">
          <cell r="A32">
            <v>66</v>
          </cell>
        </row>
        <row r="33">
          <cell r="A33">
            <v>132</v>
          </cell>
        </row>
        <row r="35">
          <cell r="A35">
            <v>285</v>
          </cell>
        </row>
        <row r="37">
          <cell r="A37">
            <v>195</v>
          </cell>
        </row>
        <row r="39">
          <cell r="A39">
            <v>84</v>
          </cell>
        </row>
        <row r="40">
          <cell r="A40">
            <v>129</v>
          </cell>
        </row>
        <row r="41">
          <cell r="A41">
            <v>232</v>
          </cell>
        </row>
        <row r="42">
          <cell r="A42">
            <v>282</v>
          </cell>
        </row>
        <row r="43">
          <cell r="A43">
            <v>323</v>
          </cell>
        </row>
        <row r="45">
          <cell r="A45">
            <v>161</v>
          </cell>
        </row>
        <row r="46">
          <cell r="A46">
            <v>238</v>
          </cell>
        </row>
        <row r="47">
          <cell r="A47">
            <v>286</v>
          </cell>
        </row>
        <row r="49">
          <cell r="A49">
            <v>344</v>
          </cell>
        </row>
        <row r="51">
          <cell r="A51">
            <v>136</v>
          </cell>
        </row>
        <row r="53">
          <cell r="A53">
            <v>289</v>
          </cell>
        </row>
        <row r="55">
          <cell r="A55">
            <v>34</v>
          </cell>
        </row>
        <row r="56">
          <cell r="A56">
            <v>62</v>
          </cell>
        </row>
        <row r="57">
          <cell r="A57">
            <v>117</v>
          </cell>
        </row>
        <row r="59">
          <cell r="A59">
            <v>148</v>
          </cell>
        </row>
        <row r="60">
          <cell r="A60">
            <v>170</v>
          </cell>
        </row>
        <row r="61">
          <cell r="A61">
            <v>204</v>
          </cell>
        </row>
        <row r="62">
          <cell r="A62">
            <v>312</v>
          </cell>
        </row>
        <row r="63">
          <cell r="A63">
            <v>362</v>
          </cell>
        </row>
        <row r="64">
          <cell r="A64">
            <v>60</v>
          </cell>
        </row>
        <row r="65">
          <cell r="A65">
            <v>92</v>
          </cell>
        </row>
        <row r="67">
          <cell r="A67">
            <v>192</v>
          </cell>
        </row>
        <row r="68">
          <cell r="A68">
            <v>196</v>
          </cell>
        </row>
        <row r="69">
          <cell r="A69">
            <v>246</v>
          </cell>
        </row>
        <row r="71">
          <cell r="A71">
            <v>43</v>
          </cell>
        </row>
        <row r="73">
          <cell r="A73">
            <v>1</v>
          </cell>
        </row>
        <row r="75">
          <cell r="A75">
            <v>79</v>
          </cell>
        </row>
        <row r="77">
          <cell r="A77">
            <v>104</v>
          </cell>
        </row>
        <row r="79">
          <cell r="A79">
            <v>176</v>
          </cell>
        </row>
        <row r="81">
          <cell r="A81">
            <v>212</v>
          </cell>
        </row>
        <row r="83">
          <cell r="A83">
            <v>331</v>
          </cell>
        </row>
        <row r="85">
          <cell r="A85">
            <v>142</v>
          </cell>
        </row>
        <row r="87">
          <cell r="A87">
            <v>118</v>
          </cell>
        </row>
        <row r="89">
          <cell r="A89">
            <v>313</v>
          </cell>
        </row>
        <row r="91">
          <cell r="A91">
            <v>51</v>
          </cell>
        </row>
        <row r="93">
          <cell r="A93">
            <v>177</v>
          </cell>
        </row>
        <row r="95">
          <cell r="A95">
            <v>214</v>
          </cell>
        </row>
        <row r="97">
          <cell r="A97">
            <v>343</v>
          </cell>
        </row>
        <row r="99">
          <cell r="A99">
            <v>45</v>
          </cell>
        </row>
        <row r="101">
          <cell r="A101">
            <v>121</v>
          </cell>
        </row>
        <row r="103">
          <cell r="A103">
            <v>226</v>
          </cell>
        </row>
        <row r="105">
          <cell r="A105">
            <v>298</v>
          </cell>
        </row>
        <row r="107">
          <cell r="A107">
            <v>130</v>
          </cell>
        </row>
        <row r="109">
          <cell r="A109">
            <v>283</v>
          </cell>
        </row>
        <row r="111">
          <cell r="A111">
            <v>348</v>
          </cell>
        </row>
        <row r="113">
          <cell r="A113">
            <v>29</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J112"/>
  <sheetViews>
    <sheetView topLeftCell="AU1" zoomScaleNormal="100" workbookViewId="0">
      <selection activeCell="A107" sqref="A107:BJ107"/>
    </sheetView>
  </sheetViews>
  <sheetFormatPr defaultRowHeight="15" x14ac:dyDescent="0.25"/>
  <cols>
    <col min="1" max="1" width="9.140625" style="264"/>
    <col min="2" max="2" width="19.140625" style="3" customWidth="1"/>
    <col min="3" max="3" width="22.28515625" style="19" customWidth="1"/>
    <col min="4" max="4" width="49.28515625" style="3" customWidth="1"/>
    <col min="5" max="5" width="13.7109375" style="3" customWidth="1"/>
    <col min="6" max="6" width="9.140625" style="3"/>
    <col min="7" max="7" width="17.7109375" style="3" customWidth="1"/>
    <col min="8" max="8" width="11.28515625" style="3" customWidth="1"/>
    <col min="9" max="13" width="9.140625" style="3"/>
    <col min="14" max="14" width="17.28515625" style="3" bestFit="1" customWidth="1"/>
    <col min="15" max="15" width="8.5703125" style="3" bestFit="1" customWidth="1"/>
    <col min="16" max="16" width="10" style="3" bestFit="1" customWidth="1"/>
    <col min="17" max="18" width="11" style="3" bestFit="1" customWidth="1"/>
    <col min="19" max="19" width="11.85546875" style="3" bestFit="1" customWidth="1"/>
    <col min="20" max="20" width="9.140625" style="3"/>
    <col min="21" max="21" width="10.140625" style="3" bestFit="1" customWidth="1"/>
    <col min="22" max="22" width="21.42578125" style="3" bestFit="1" customWidth="1"/>
    <col min="23" max="23" width="9.140625" style="3"/>
    <col min="24" max="24" width="14.140625" style="3" bestFit="1" customWidth="1"/>
    <col min="25" max="29" width="9.140625" style="3"/>
    <col min="30" max="30" width="9.7109375" style="3" bestFit="1" customWidth="1"/>
    <col min="31" max="31" width="8.85546875" style="3" bestFit="1" customWidth="1"/>
    <col min="32" max="32" width="14.140625" style="3" bestFit="1" customWidth="1"/>
    <col min="33" max="39" width="9.140625" style="3"/>
    <col min="40" max="40" width="12.5703125" style="265" bestFit="1" customWidth="1"/>
    <col min="41" max="41" width="9" style="265" bestFit="1" customWidth="1"/>
    <col min="42" max="44" width="13.7109375" style="265" bestFit="1" customWidth="1"/>
    <col min="45" max="45" width="9.140625" style="265"/>
    <col min="46" max="46" width="13.7109375" style="265" bestFit="1" customWidth="1"/>
    <col min="47" max="48" width="12.5703125" style="265" bestFit="1" customWidth="1"/>
    <col min="49" max="49" width="9.140625" style="265"/>
    <col min="50" max="51" width="14.28515625" style="265" bestFit="1" customWidth="1"/>
    <col min="52" max="52" width="13.28515625" style="265" bestFit="1" customWidth="1"/>
    <col min="53" max="53" width="9.28515625" style="265" bestFit="1" customWidth="1"/>
    <col min="54" max="54" width="9.140625" style="265"/>
    <col min="55" max="55" width="12.5703125" style="265" bestFit="1" customWidth="1"/>
    <col min="56" max="56" width="9.140625" style="265"/>
    <col min="57" max="57" width="12.5703125" style="265" bestFit="1" customWidth="1"/>
    <col min="58" max="58" width="9.140625" style="265"/>
    <col min="59" max="59" width="12.5703125" style="265" bestFit="1" customWidth="1"/>
    <col min="60" max="61" width="11" style="265" bestFit="1" customWidth="1"/>
    <col min="62" max="62" width="13.7109375" style="265" bestFit="1" customWidth="1"/>
    <col min="63" max="16384" width="9.140625" style="3"/>
  </cols>
  <sheetData>
    <row r="1" spans="1:62" x14ac:dyDescent="0.25">
      <c r="A1" s="278" t="s">
        <v>0</v>
      </c>
      <c r="B1" s="273" t="s">
        <v>1</v>
      </c>
      <c r="C1" s="273"/>
      <c r="D1" s="273"/>
      <c r="E1" s="273"/>
      <c r="F1" s="266" t="s">
        <v>2</v>
      </c>
      <c r="G1" s="266"/>
      <c r="H1" s="266"/>
      <c r="I1" s="266"/>
      <c r="J1" s="266"/>
      <c r="K1" s="266"/>
      <c r="L1" s="269" t="s">
        <v>3</v>
      </c>
      <c r="M1" s="269"/>
      <c r="N1" s="269"/>
      <c r="O1" s="269"/>
      <c r="P1" s="269"/>
      <c r="Q1" s="269"/>
      <c r="R1" s="269"/>
      <c r="S1" s="269"/>
      <c r="T1" s="269"/>
      <c r="U1" s="1"/>
      <c r="V1" s="274" t="s">
        <v>4</v>
      </c>
      <c r="W1" s="274"/>
      <c r="X1" s="274"/>
      <c r="Y1" s="274"/>
      <c r="Z1" s="274"/>
      <c r="AA1" s="274"/>
      <c r="AB1" s="274"/>
      <c r="AC1" s="274"/>
      <c r="AD1" s="274"/>
      <c r="AE1" s="274"/>
      <c r="AF1" s="274"/>
      <c r="AG1" s="274"/>
      <c r="AH1" s="274"/>
      <c r="AI1" s="274"/>
      <c r="AJ1" s="274"/>
      <c r="AK1" s="274"/>
      <c r="AL1" s="274"/>
      <c r="AM1" s="2"/>
      <c r="AN1" s="271" t="s">
        <v>5</v>
      </c>
      <c r="AO1" s="271" t="s">
        <v>6</v>
      </c>
      <c r="AP1" s="271"/>
      <c r="AQ1" s="271"/>
      <c r="AR1" s="271"/>
      <c r="AS1" s="271" t="s">
        <v>7</v>
      </c>
      <c r="AT1" s="271"/>
      <c r="AU1" s="271"/>
      <c r="AV1" s="271"/>
      <c r="AW1" s="271" t="s">
        <v>8</v>
      </c>
      <c r="AX1" s="271"/>
      <c r="AY1" s="271"/>
      <c r="AZ1" s="271"/>
      <c r="BA1" s="271" t="s">
        <v>9</v>
      </c>
      <c r="BB1" s="271" t="s">
        <v>10</v>
      </c>
      <c r="BC1" s="271"/>
      <c r="BD1" s="271"/>
      <c r="BE1" s="271"/>
      <c r="BF1" s="271" t="s">
        <v>11</v>
      </c>
      <c r="BG1" s="271"/>
      <c r="BH1" s="271"/>
      <c r="BI1" s="271"/>
      <c r="BJ1" s="271" t="s">
        <v>12</v>
      </c>
    </row>
    <row r="2" spans="1:62" x14ac:dyDescent="0.25">
      <c r="A2" s="278"/>
      <c r="B2" s="272" t="s">
        <v>13</v>
      </c>
      <c r="C2" s="273" t="s">
        <v>14</v>
      </c>
      <c r="D2" s="273" t="s">
        <v>15</v>
      </c>
      <c r="E2" s="273" t="s">
        <v>16</v>
      </c>
      <c r="F2" s="274" t="s">
        <v>17</v>
      </c>
      <c r="G2" s="275" t="s">
        <v>18</v>
      </c>
      <c r="H2" s="275" t="s">
        <v>19</v>
      </c>
      <c r="I2" s="276" t="s">
        <v>20</v>
      </c>
      <c r="J2" s="276"/>
      <c r="K2" s="277" t="s">
        <v>21</v>
      </c>
      <c r="L2" s="275" t="s">
        <v>22</v>
      </c>
      <c r="M2" s="279" t="s">
        <v>23</v>
      </c>
      <c r="N2" s="280" t="s">
        <v>24</v>
      </c>
      <c r="O2" s="269" t="s">
        <v>25</v>
      </c>
      <c r="P2" s="269"/>
      <c r="Q2" s="269"/>
      <c r="R2" s="269"/>
      <c r="S2" s="269"/>
      <c r="T2" s="269"/>
      <c r="U2" s="1"/>
      <c r="V2" s="266" t="s">
        <v>26</v>
      </c>
      <c r="W2" s="267" t="s">
        <v>27</v>
      </c>
      <c r="X2" s="267"/>
      <c r="Y2" s="267"/>
      <c r="Z2" s="267"/>
      <c r="AA2" s="267"/>
      <c r="AB2" s="267"/>
      <c r="AC2" s="267"/>
      <c r="AD2" s="267"/>
      <c r="AE2" s="268" t="s">
        <v>28</v>
      </c>
      <c r="AF2" s="268"/>
      <c r="AG2" s="268"/>
      <c r="AH2" s="268"/>
      <c r="AI2" s="268"/>
      <c r="AJ2" s="268"/>
      <c r="AK2" s="268"/>
      <c r="AL2" s="268"/>
      <c r="AM2" s="4"/>
      <c r="AN2" s="271"/>
      <c r="AO2" s="271"/>
      <c r="AP2" s="271"/>
      <c r="AQ2" s="271"/>
      <c r="AR2" s="271"/>
      <c r="AS2" s="271"/>
      <c r="AT2" s="271"/>
      <c r="AU2" s="271"/>
      <c r="AV2" s="271"/>
      <c r="AW2" s="271"/>
      <c r="AX2" s="271"/>
      <c r="AY2" s="271"/>
      <c r="AZ2" s="271"/>
      <c r="BA2" s="271"/>
      <c r="BB2" s="271"/>
      <c r="BC2" s="271"/>
      <c r="BD2" s="271"/>
      <c r="BE2" s="271"/>
      <c r="BF2" s="271"/>
      <c r="BG2" s="271"/>
      <c r="BH2" s="271"/>
      <c r="BI2" s="271"/>
      <c r="BJ2" s="271"/>
    </row>
    <row r="3" spans="1:62" ht="24" x14ac:dyDescent="0.25">
      <c r="A3" s="278"/>
      <c r="B3" s="272"/>
      <c r="C3" s="273"/>
      <c r="D3" s="273"/>
      <c r="E3" s="273"/>
      <c r="F3" s="274"/>
      <c r="G3" s="275"/>
      <c r="H3" s="275"/>
      <c r="I3" s="5" t="s">
        <v>29</v>
      </c>
      <c r="J3" s="5" t="s">
        <v>30</v>
      </c>
      <c r="K3" s="277"/>
      <c r="L3" s="275"/>
      <c r="M3" s="279"/>
      <c r="N3" s="280"/>
      <c r="O3" s="269" t="s">
        <v>31</v>
      </c>
      <c r="P3" s="269"/>
      <c r="Q3" s="269" t="s">
        <v>32</v>
      </c>
      <c r="R3" s="269" t="s">
        <v>33</v>
      </c>
      <c r="S3" s="269" t="s">
        <v>34</v>
      </c>
      <c r="T3" s="269" t="s">
        <v>35</v>
      </c>
      <c r="U3" s="270" t="s">
        <v>36</v>
      </c>
      <c r="V3" s="266"/>
      <c r="W3" s="6" t="s">
        <v>37</v>
      </c>
      <c r="X3" s="6" t="s">
        <v>38</v>
      </c>
      <c r="Y3" s="6" t="s">
        <v>39</v>
      </c>
      <c r="Z3" s="6" t="s">
        <v>40</v>
      </c>
      <c r="AA3" s="6" t="s">
        <v>20</v>
      </c>
      <c r="AB3" s="6" t="s">
        <v>41</v>
      </c>
      <c r="AC3" s="6" t="s">
        <v>42</v>
      </c>
      <c r="AD3" s="6" t="s">
        <v>43</v>
      </c>
      <c r="AE3" s="7" t="s">
        <v>37</v>
      </c>
      <c r="AF3" s="7" t="s">
        <v>38</v>
      </c>
      <c r="AG3" s="7" t="s">
        <v>39</v>
      </c>
      <c r="AH3" s="7" t="s">
        <v>40</v>
      </c>
      <c r="AI3" s="7" t="s">
        <v>20</v>
      </c>
      <c r="AJ3" s="7" t="s">
        <v>41</v>
      </c>
      <c r="AK3" s="7" t="s">
        <v>42</v>
      </c>
      <c r="AL3" s="7" t="s">
        <v>43</v>
      </c>
      <c r="AM3" s="8" t="s">
        <v>44</v>
      </c>
      <c r="AN3" s="271"/>
      <c r="AO3" s="271"/>
      <c r="AP3" s="271"/>
      <c r="AQ3" s="271"/>
      <c r="AR3" s="271"/>
      <c r="AS3" s="271"/>
      <c r="AT3" s="271"/>
      <c r="AU3" s="271"/>
      <c r="AV3" s="271"/>
      <c r="AW3" s="271"/>
      <c r="AX3" s="271"/>
      <c r="AY3" s="271"/>
      <c r="AZ3" s="271"/>
      <c r="BA3" s="271"/>
      <c r="BB3" s="271"/>
      <c r="BC3" s="271"/>
      <c r="BD3" s="271"/>
      <c r="BE3" s="271"/>
      <c r="BF3" s="271"/>
      <c r="BG3" s="271"/>
      <c r="BH3" s="271"/>
      <c r="BI3" s="271"/>
      <c r="BJ3" s="271"/>
    </row>
    <row r="4" spans="1:62" x14ac:dyDescent="0.25">
      <c r="A4" s="9"/>
      <c r="B4" s="10"/>
      <c r="C4" s="11"/>
      <c r="D4" s="11"/>
      <c r="E4" s="11"/>
      <c r="F4" s="12"/>
      <c r="G4" s="13"/>
      <c r="H4" s="13"/>
      <c r="I4" s="5"/>
      <c r="J4" s="5"/>
      <c r="K4" s="14"/>
      <c r="L4" s="275"/>
      <c r="M4" s="279"/>
      <c r="N4" s="280"/>
      <c r="O4" s="1" t="s">
        <v>45</v>
      </c>
      <c r="P4" s="1" t="s">
        <v>12</v>
      </c>
      <c r="Q4" s="269"/>
      <c r="R4" s="269"/>
      <c r="S4" s="269"/>
      <c r="T4" s="269"/>
      <c r="U4" s="270"/>
      <c r="V4" s="15"/>
      <c r="W4" s="6"/>
      <c r="X4" s="6"/>
      <c r="Y4" s="6"/>
      <c r="Z4" s="6"/>
      <c r="AA4" s="6"/>
      <c r="AB4" s="6"/>
      <c r="AC4" s="6"/>
      <c r="AD4" s="6"/>
      <c r="AE4" s="7"/>
      <c r="AF4" s="7"/>
      <c r="AG4" s="7"/>
      <c r="AH4" s="7"/>
      <c r="AI4" s="7"/>
      <c r="AJ4" s="7"/>
      <c r="AK4" s="7"/>
      <c r="AL4" s="7"/>
      <c r="AM4" s="4"/>
      <c r="AN4" s="271"/>
      <c r="AO4" s="16" t="s">
        <v>46</v>
      </c>
      <c r="AP4" s="16" t="s">
        <v>47</v>
      </c>
      <c r="AQ4" s="16" t="s">
        <v>48</v>
      </c>
      <c r="AR4" s="16" t="s">
        <v>49</v>
      </c>
      <c r="AS4" s="16" t="s">
        <v>46</v>
      </c>
      <c r="AT4" s="16" t="s">
        <v>47</v>
      </c>
      <c r="AU4" s="16" t="s">
        <v>48</v>
      </c>
      <c r="AV4" s="16" t="s">
        <v>49</v>
      </c>
      <c r="AW4" s="16" t="s">
        <v>46</v>
      </c>
      <c r="AX4" s="16" t="s">
        <v>47</v>
      </c>
      <c r="AY4" s="16" t="s">
        <v>48</v>
      </c>
      <c r="AZ4" s="16" t="s">
        <v>49</v>
      </c>
      <c r="BA4" s="271"/>
      <c r="BB4" s="16" t="s">
        <v>46</v>
      </c>
      <c r="BC4" s="16" t="s">
        <v>47</v>
      </c>
      <c r="BD4" s="16" t="s">
        <v>48</v>
      </c>
      <c r="BE4" s="16" t="s">
        <v>49</v>
      </c>
      <c r="BF4" s="16" t="s">
        <v>46</v>
      </c>
      <c r="BG4" s="16" t="s">
        <v>47</v>
      </c>
      <c r="BH4" s="16" t="s">
        <v>48</v>
      </c>
      <c r="BI4" s="16" t="s">
        <v>49</v>
      </c>
      <c r="BJ4" s="271"/>
    </row>
    <row r="5" spans="1:62" s="19" customFormat="1" x14ac:dyDescent="0.25">
      <c r="A5" s="17">
        <v>1</v>
      </c>
      <c r="B5" s="18">
        <v>2</v>
      </c>
      <c r="C5" s="18">
        <v>3</v>
      </c>
      <c r="D5" s="18">
        <v>4</v>
      </c>
      <c r="E5" s="18">
        <v>5</v>
      </c>
      <c r="F5" s="18">
        <v>6</v>
      </c>
      <c r="G5" s="18">
        <v>7</v>
      </c>
      <c r="H5" s="18">
        <v>8</v>
      </c>
      <c r="I5" s="18">
        <v>9</v>
      </c>
      <c r="J5" s="18">
        <v>10</v>
      </c>
      <c r="K5" s="18">
        <v>11</v>
      </c>
      <c r="L5" s="18">
        <v>12</v>
      </c>
      <c r="M5" s="18">
        <v>13</v>
      </c>
      <c r="N5" s="18">
        <v>14</v>
      </c>
      <c r="O5" s="18">
        <v>15</v>
      </c>
      <c r="P5" s="18">
        <v>16</v>
      </c>
      <c r="Q5" s="18">
        <v>17</v>
      </c>
      <c r="R5" s="18">
        <v>18</v>
      </c>
      <c r="S5" s="18">
        <v>19</v>
      </c>
      <c r="T5" s="18">
        <v>20</v>
      </c>
      <c r="U5" s="18">
        <v>21</v>
      </c>
      <c r="V5" s="18">
        <v>22</v>
      </c>
      <c r="W5" s="18">
        <v>23</v>
      </c>
      <c r="X5" s="18">
        <v>24</v>
      </c>
      <c r="Y5" s="18">
        <v>25</v>
      </c>
      <c r="Z5" s="18">
        <v>26</v>
      </c>
      <c r="AA5" s="18">
        <v>27</v>
      </c>
      <c r="AB5" s="18">
        <v>28</v>
      </c>
      <c r="AC5" s="18">
        <v>29</v>
      </c>
      <c r="AD5" s="18">
        <v>30</v>
      </c>
      <c r="AE5" s="18">
        <v>31</v>
      </c>
      <c r="AF5" s="18">
        <v>32</v>
      </c>
      <c r="AG5" s="18">
        <v>33</v>
      </c>
      <c r="AH5" s="18">
        <v>34</v>
      </c>
      <c r="AI5" s="18">
        <v>35</v>
      </c>
      <c r="AJ5" s="18">
        <v>36</v>
      </c>
      <c r="AK5" s="18">
        <v>37</v>
      </c>
      <c r="AL5" s="18">
        <v>38</v>
      </c>
      <c r="AM5" s="18">
        <v>39</v>
      </c>
      <c r="AN5" s="18">
        <v>40</v>
      </c>
      <c r="AO5" s="18">
        <v>41</v>
      </c>
      <c r="AP5" s="18">
        <v>42</v>
      </c>
      <c r="AQ5" s="18">
        <v>43</v>
      </c>
      <c r="AR5" s="18">
        <v>44</v>
      </c>
      <c r="AS5" s="18">
        <v>45</v>
      </c>
      <c r="AT5" s="18">
        <v>46</v>
      </c>
      <c r="AU5" s="18">
        <v>47</v>
      </c>
      <c r="AV5" s="18">
        <v>48</v>
      </c>
      <c r="AW5" s="18">
        <v>49</v>
      </c>
      <c r="AX5" s="18">
        <v>50</v>
      </c>
      <c r="AY5" s="18">
        <v>51</v>
      </c>
      <c r="AZ5" s="18">
        <v>52</v>
      </c>
      <c r="BA5" s="18">
        <v>53</v>
      </c>
      <c r="BB5" s="18">
        <v>54</v>
      </c>
      <c r="BC5" s="18">
        <v>55</v>
      </c>
      <c r="BD5" s="18">
        <v>56</v>
      </c>
      <c r="BE5" s="18">
        <v>57</v>
      </c>
      <c r="BF5" s="18">
        <v>58</v>
      </c>
      <c r="BG5" s="18">
        <v>59</v>
      </c>
      <c r="BH5" s="18">
        <v>60</v>
      </c>
      <c r="BI5" s="18">
        <v>61</v>
      </c>
      <c r="BJ5" s="18">
        <v>62</v>
      </c>
    </row>
    <row r="6" spans="1:62" ht="36" hidden="1" x14ac:dyDescent="0.25">
      <c r="A6" s="20">
        <f>'[1]dalam daerah'!A9+$A$1476</f>
        <v>1</v>
      </c>
      <c r="B6" s="21" t="s">
        <v>50</v>
      </c>
      <c r="C6" s="22" t="s">
        <v>51</v>
      </c>
      <c r="D6" s="23" t="s">
        <v>52</v>
      </c>
      <c r="E6" s="2"/>
      <c r="F6" s="24" t="s">
        <v>53</v>
      </c>
      <c r="G6" s="25" t="s">
        <v>54</v>
      </c>
      <c r="H6" s="2"/>
      <c r="I6" s="26">
        <v>44603</v>
      </c>
      <c r="J6" s="26">
        <v>44607</v>
      </c>
      <c r="K6" s="24">
        <v>5</v>
      </c>
      <c r="L6" s="25" t="s">
        <v>55</v>
      </c>
      <c r="M6" s="27">
        <v>44676</v>
      </c>
      <c r="N6" s="28">
        <v>16195200</v>
      </c>
      <c r="O6" s="28">
        <v>430000</v>
      </c>
      <c r="P6" s="28">
        <v>2150000</v>
      </c>
      <c r="Q6" s="28">
        <v>12995200</v>
      </c>
      <c r="R6" s="2"/>
      <c r="S6" s="2"/>
      <c r="T6" s="2"/>
      <c r="U6" s="28">
        <v>1050000</v>
      </c>
      <c r="V6" s="2"/>
      <c r="W6" s="2"/>
      <c r="X6" s="2"/>
      <c r="Y6" s="2"/>
      <c r="Z6" s="2"/>
      <c r="AA6" s="2"/>
      <c r="AB6" s="2"/>
      <c r="AC6" s="2"/>
      <c r="AD6" s="2"/>
      <c r="AE6" s="2"/>
      <c r="AF6" s="2"/>
      <c r="AG6" s="2"/>
      <c r="AH6" s="2"/>
      <c r="AI6" s="2"/>
      <c r="AJ6" s="2"/>
      <c r="AK6" s="2"/>
      <c r="AL6" s="2"/>
      <c r="AM6" s="2"/>
      <c r="AN6" s="29"/>
      <c r="AO6" s="29" t="s">
        <v>56</v>
      </c>
      <c r="AP6" s="29">
        <v>12000000</v>
      </c>
      <c r="AQ6" s="29">
        <v>10000000</v>
      </c>
      <c r="AR6" s="29">
        <f>AP6-AQ6</f>
        <v>2000000</v>
      </c>
      <c r="AS6" s="29"/>
      <c r="AT6" s="29"/>
      <c r="AU6" s="29"/>
      <c r="AV6" s="29"/>
      <c r="AW6" s="29"/>
      <c r="AX6" s="29"/>
      <c r="AY6" s="29"/>
      <c r="AZ6" s="29"/>
      <c r="BA6" s="29"/>
      <c r="BB6" s="29"/>
      <c r="BC6" s="29"/>
      <c r="BD6" s="29"/>
      <c r="BE6" s="29"/>
      <c r="BF6" s="29"/>
      <c r="BG6" s="29"/>
      <c r="BH6" s="29"/>
      <c r="BI6" s="29"/>
      <c r="BJ6" s="29">
        <f t="shared" ref="BJ6:BJ37" si="0">AN6+AR6+AV6+AZ6+BA6+BE6+BI6</f>
        <v>2000000</v>
      </c>
    </row>
    <row r="7" spans="1:62" ht="24" hidden="1" x14ac:dyDescent="0.25">
      <c r="A7" s="30">
        <v>2</v>
      </c>
      <c r="B7" s="31" t="s">
        <v>57</v>
      </c>
      <c r="C7" s="32" t="s">
        <v>58</v>
      </c>
      <c r="D7" s="31" t="s">
        <v>59</v>
      </c>
      <c r="E7" s="33" t="s">
        <v>60</v>
      </c>
      <c r="F7" s="34" t="s">
        <v>58</v>
      </c>
      <c r="G7" s="34" t="s">
        <v>61</v>
      </c>
      <c r="H7" s="34" t="s">
        <v>62</v>
      </c>
      <c r="I7" s="35">
        <v>44572</v>
      </c>
      <c r="J7" s="35">
        <v>44576</v>
      </c>
      <c r="K7" s="36">
        <v>5</v>
      </c>
      <c r="L7" s="34" t="s">
        <v>63</v>
      </c>
      <c r="M7" s="37">
        <v>44593</v>
      </c>
      <c r="N7" s="38">
        <v>7690000</v>
      </c>
      <c r="O7" s="39">
        <v>430000</v>
      </c>
      <c r="P7" s="39">
        <v>2150000</v>
      </c>
      <c r="Q7" s="39">
        <v>770000</v>
      </c>
      <c r="R7" s="39">
        <v>3250000</v>
      </c>
      <c r="S7" s="39">
        <v>1250000</v>
      </c>
      <c r="T7" s="39" t="s">
        <v>58</v>
      </c>
      <c r="U7" s="40"/>
      <c r="V7" s="34" t="s">
        <v>64</v>
      </c>
      <c r="W7" s="41" t="s">
        <v>65</v>
      </c>
      <c r="X7" s="42" t="s">
        <v>58</v>
      </c>
      <c r="Y7" s="43" t="s">
        <v>58</v>
      </c>
      <c r="Z7" s="44" t="s">
        <v>66</v>
      </c>
      <c r="AA7" s="45">
        <v>44572</v>
      </c>
      <c r="AB7" s="46" t="s">
        <v>67</v>
      </c>
      <c r="AC7" s="47" t="s">
        <v>68</v>
      </c>
      <c r="AD7" s="48">
        <v>255000</v>
      </c>
      <c r="AE7" s="49" t="s">
        <v>69</v>
      </c>
      <c r="AF7" s="50"/>
      <c r="AG7" s="50"/>
      <c r="AH7" s="51"/>
      <c r="AI7" s="52">
        <v>44576</v>
      </c>
      <c r="AJ7" s="53" t="s">
        <v>70</v>
      </c>
      <c r="AK7" s="52" t="s">
        <v>71</v>
      </c>
      <c r="AL7" s="54">
        <v>130000</v>
      </c>
      <c r="AM7" s="55"/>
      <c r="AN7" s="29"/>
      <c r="AO7" s="29"/>
      <c r="AP7" s="29"/>
      <c r="AQ7" s="29"/>
      <c r="AR7" s="29"/>
      <c r="AS7" s="29"/>
      <c r="AT7" s="29"/>
      <c r="AU7" s="29"/>
      <c r="AV7" s="29"/>
      <c r="AW7" s="29"/>
      <c r="AX7" s="29"/>
      <c r="AY7" s="29"/>
      <c r="AZ7" s="29"/>
      <c r="BA7" s="29"/>
      <c r="BB7" s="29"/>
      <c r="BC7" s="29"/>
      <c r="BD7" s="29"/>
      <c r="BE7" s="29"/>
      <c r="BF7" s="29"/>
      <c r="BG7" s="29">
        <v>1250000</v>
      </c>
      <c r="BH7" s="29">
        <f>150000*5</f>
        <v>750000</v>
      </c>
      <c r="BI7" s="29">
        <f>BG7-BH7</f>
        <v>500000</v>
      </c>
      <c r="BJ7" s="29">
        <f t="shared" si="0"/>
        <v>500000</v>
      </c>
    </row>
    <row r="8" spans="1:62" ht="48" hidden="1" x14ac:dyDescent="0.25">
      <c r="A8" s="20">
        <f>'[1]dalam daerah'!A11+$A$1476</f>
        <v>97</v>
      </c>
      <c r="B8" s="31" t="s">
        <v>57</v>
      </c>
      <c r="C8" s="32"/>
      <c r="D8" s="31" t="s">
        <v>72</v>
      </c>
      <c r="E8" s="33" t="s">
        <v>60</v>
      </c>
      <c r="F8" s="34"/>
      <c r="G8" s="34" t="s">
        <v>428</v>
      </c>
      <c r="H8" s="34" t="s">
        <v>62</v>
      </c>
      <c r="I8" s="35">
        <v>44593</v>
      </c>
      <c r="J8" s="35">
        <v>44597</v>
      </c>
      <c r="K8" s="36">
        <f>J8-I8+1</f>
        <v>5</v>
      </c>
      <c r="L8" s="34" t="s">
        <v>73</v>
      </c>
      <c r="M8" s="2"/>
      <c r="N8" s="38">
        <v>14457140</v>
      </c>
      <c r="O8" s="39">
        <v>430000</v>
      </c>
      <c r="P8" s="39">
        <f>O8*K8</f>
        <v>2150000</v>
      </c>
      <c r="Q8" s="39">
        <f>3202800+510000+194000</f>
        <v>3906800</v>
      </c>
      <c r="R8" s="39">
        <f>3564900+3585440</f>
        <v>7150340</v>
      </c>
      <c r="S8" s="39">
        <v>1250000</v>
      </c>
      <c r="T8" s="39"/>
      <c r="U8" s="40"/>
      <c r="V8" s="34"/>
      <c r="W8" s="41" t="s">
        <v>74</v>
      </c>
      <c r="X8" s="42" t="s">
        <v>58</v>
      </c>
      <c r="Y8" s="43" t="s">
        <v>58</v>
      </c>
      <c r="Z8" s="56"/>
      <c r="AA8" s="45">
        <v>44572</v>
      </c>
      <c r="AB8" s="46" t="s">
        <v>68</v>
      </c>
      <c r="AC8" s="47" t="s">
        <v>70</v>
      </c>
      <c r="AD8" s="48">
        <v>130000</v>
      </c>
      <c r="AE8" s="49" t="s">
        <v>75</v>
      </c>
      <c r="AF8" s="50"/>
      <c r="AG8" s="50"/>
      <c r="AH8" s="57" t="s">
        <v>76</v>
      </c>
      <c r="AI8" s="52">
        <v>44576</v>
      </c>
      <c r="AJ8" s="53" t="s">
        <v>68</v>
      </c>
      <c r="AK8" s="52" t="s">
        <v>77</v>
      </c>
      <c r="AL8" s="54">
        <v>255000</v>
      </c>
      <c r="AM8" s="55"/>
      <c r="AN8" s="29"/>
      <c r="AO8" s="29"/>
      <c r="AP8" s="29"/>
      <c r="AQ8" s="29"/>
      <c r="AR8" s="29"/>
      <c r="AS8" s="29"/>
      <c r="AT8" s="29"/>
      <c r="AU8" s="29"/>
      <c r="AV8" s="29"/>
      <c r="AW8" s="29"/>
      <c r="AX8" s="29"/>
      <c r="AY8" s="29"/>
      <c r="AZ8" s="29"/>
      <c r="BA8" s="29"/>
      <c r="BB8" s="29"/>
      <c r="BC8" s="29"/>
      <c r="BD8" s="29"/>
      <c r="BE8" s="29"/>
      <c r="BF8" s="29"/>
      <c r="BG8" s="29">
        <v>1250000</v>
      </c>
      <c r="BH8" s="29">
        <f>150000*5</f>
        <v>750000</v>
      </c>
      <c r="BI8" s="29">
        <f>BG8-BH8</f>
        <v>500000</v>
      </c>
      <c r="BJ8" s="29">
        <f t="shared" si="0"/>
        <v>500000</v>
      </c>
    </row>
    <row r="9" spans="1:62" ht="48" hidden="1" x14ac:dyDescent="0.25">
      <c r="A9" s="30">
        <v>3</v>
      </c>
      <c r="B9" s="23" t="s">
        <v>78</v>
      </c>
      <c r="C9" s="58" t="s">
        <v>58</v>
      </c>
      <c r="D9" s="23" t="s">
        <v>79</v>
      </c>
      <c r="E9" s="59"/>
      <c r="F9" s="60" t="s">
        <v>58</v>
      </c>
      <c r="G9" s="60" t="s">
        <v>80</v>
      </c>
      <c r="H9" s="60" t="s">
        <v>62</v>
      </c>
      <c r="I9" s="61">
        <v>44607</v>
      </c>
      <c r="J9" s="61">
        <v>44610</v>
      </c>
      <c r="K9" s="25">
        <v>4</v>
      </c>
      <c r="L9" s="60" t="s">
        <v>81</v>
      </c>
      <c r="M9" s="37" t="s">
        <v>82</v>
      </c>
      <c r="N9" s="62">
        <v>11603481</v>
      </c>
      <c r="O9" s="63">
        <v>430000</v>
      </c>
      <c r="P9" s="63">
        <v>1720000</v>
      </c>
      <c r="Q9" s="63">
        <v>3610200</v>
      </c>
      <c r="R9" s="63">
        <v>5673281</v>
      </c>
      <c r="S9" s="63">
        <v>600000</v>
      </c>
      <c r="T9" s="63" t="s">
        <v>58</v>
      </c>
      <c r="U9" s="64"/>
      <c r="V9" s="60" t="s">
        <v>83</v>
      </c>
      <c r="W9" s="65" t="s">
        <v>84</v>
      </c>
      <c r="X9" s="66" t="s">
        <v>58</v>
      </c>
      <c r="Y9" s="66" t="s">
        <v>58</v>
      </c>
      <c r="Z9" s="67" t="s">
        <v>85</v>
      </c>
      <c r="AA9" s="68">
        <v>44607</v>
      </c>
      <c r="AB9" s="69" t="s">
        <v>67</v>
      </c>
      <c r="AC9" s="70" t="s">
        <v>68</v>
      </c>
      <c r="AD9" s="71">
        <v>255000</v>
      </c>
      <c r="AE9" s="72" t="s">
        <v>86</v>
      </c>
      <c r="AF9" s="73">
        <v>9902187443470</v>
      </c>
      <c r="AG9" s="73" t="s">
        <v>87</v>
      </c>
      <c r="AH9" s="74" t="s">
        <v>76</v>
      </c>
      <c r="AI9" s="72">
        <v>44610</v>
      </c>
      <c r="AJ9" s="75" t="s">
        <v>88</v>
      </c>
      <c r="AK9" s="72" t="s">
        <v>68</v>
      </c>
      <c r="AL9" s="54">
        <v>1533600</v>
      </c>
      <c r="AM9" s="2"/>
      <c r="AN9" s="29"/>
      <c r="AO9" s="29"/>
      <c r="AP9" s="29"/>
      <c r="AQ9" s="29"/>
      <c r="AR9" s="29"/>
      <c r="AS9" s="29"/>
      <c r="AT9" s="29"/>
      <c r="AU9" s="29"/>
      <c r="AV9" s="29"/>
      <c r="AW9" s="29"/>
      <c r="AX9" s="29"/>
      <c r="AY9" s="29"/>
      <c r="AZ9" s="29"/>
      <c r="BA9" s="29"/>
      <c r="BB9" s="29"/>
      <c r="BC9" s="29">
        <v>1193300</v>
      </c>
      <c r="BD9" s="29"/>
      <c r="BE9" s="29">
        <f>BC9-BD9</f>
        <v>1193300</v>
      </c>
      <c r="BF9" s="29"/>
      <c r="BG9" s="29"/>
      <c r="BH9" s="29"/>
      <c r="BI9" s="29"/>
      <c r="BJ9" s="29">
        <f t="shared" si="0"/>
        <v>1193300</v>
      </c>
    </row>
    <row r="10" spans="1:62" ht="24" hidden="1" x14ac:dyDescent="0.25">
      <c r="A10" s="20">
        <f>'[1]dalam daerah'!A13+$A$1476</f>
        <v>251</v>
      </c>
      <c r="B10" s="31" t="s">
        <v>89</v>
      </c>
      <c r="C10" s="76"/>
      <c r="D10" s="31" t="s">
        <v>90</v>
      </c>
      <c r="E10" s="33" t="s">
        <v>91</v>
      </c>
      <c r="F10" s="34"/>
      <c r="G10" s="34" t="s">
        <v>92</v>
      </c>
      <c r="H10" s="34" t="s">
        <v>62</v>
      </c>
      <c r="I10" s="35">
        <v>44622</v>
      </c>
      <c r="J10" s="35">
        <v>44626</v>
      </c>
      <c r="K10" s="36">
        <v>5</v>
      </c>
      <c r="L10" s="34" t="s">
        <v>93</v>
      </c>
      <c r="M10" s="37">
        <v>44645</v>
      </c>
      <c r="N10" s="38">
        <v>9112500</v>
      </c>
      <c r="O10" s="39">
        <v>410000</v>
      </c>
      <c r="P10" s="39">
        <v>2050000</v>
      </c>
      <c r="Q10" s="39">
        <v>4462500</v>
      </c>
      <c r="R10" s="39">
        <v>2600000</v>
      </c>
      <c r="S10" s="39" t="s">
        <v>58</v>
      </c>
      <c r="T10" s="39" t="s">
        <v>58</v>
      </c>
      <c r="U10" s="40"/>
      <c r="V10" s="34" t="s">
        <v>94</v>
      </c>
      <c r="W10" s="41" t="s">
        <v>95</v>
      </c>
      <c r="X10" s="42" t="s">
        <v>58</v>
      </c>
      <c r="Y10" s="42" t="s">
        <v>58</v>
      </c>
      <c r="Z10" s="44" t="s">
        <v>96</v>
      </c>
      <c r="AA10" s="45">
        <v>44622</v>
      </c>
      <c r="AB10" s="77" t="s">
        <v>67</v>
      </c>
      <c r="AC10" s="78" t="s">
        <v>68</v>
      </c>
      <c r="AD10" s="71">
        <v>255000</v>
      </c>
      <c r="AE10" s="52" t="s">
        <v>86</v>
      </c>
      <c r="AF10" s="79">
        <v>9902188268779</v>
      </c>
      <c r="AG10" s="79" t="s">
        <v>97</v>
      </c>
      <c r="AH10" s="57" t="s">
        <v>98</v>
      </c>
      <c r="AI10" s="52">
        <v>44626</v>
      </c>
      <c r="AJ10" s="53" t="s">
        <v>92</v>
      </c>
      <c r="AK10" s="52" t="s">
        <v>68</v>
      </c>
      <c r="AL10" s="80">
        <v>1785800</v>
      </c>
      <c r="AM10" s="2"/>
      <c r="AN10" s="29">
        <f>12000+74000</f>
        <v>86000</v>
      </c>
      <c r="AO10" s="29"/>
      <c r="AP10" s="29"/>
      <c r="AQ10" s="29"/>
      <c r="AR10" s="29"/>
      <c r="AS10" s="29"/>
      <c r="AT10" s="29"/>
      <c r="AU10" s="29"/>
      <c r="AV10" s="29"/>
      <c r="AW10" s="29"/>
      <c r="AX10" s="29"/>
      <c r="AY10" s="29"/>
      <c r="AZ10" s="29"/>
      <c r="BA10" s="29"/>
      <c r="BB10" s="29"/>
      <c r="BC10" s="29"/>
      <c r="BD10" s="29"/>
      <c r="BE10" s="29"/>
      <c r="BF10" s="29"/>
      <c r="BG10" s="29"/>
      <c r="BH10" s="29"/>
      <c r="BI10" s="29"/>
      <c r="BJ10" s="29">
        <f t="shared" si="0"/>
        <v>86000</v>
      </c>
    </row>
    <row r="11" spans="1:62" ht="24" hidden="1" x14ac:dyDescent="0.25">
      <c r="A11" s="30">
        <v>4</v>
      </c>
      <c r="B11" s="31" t="s">
        <v>99</v>
      </c>
      <c r="C11" s="32" t="s">
        <v>100</v>
      </c>
      <c r="D11" s="31" t="s">
        <v>101</v>
      </c>
      <c r="E11" s="33" t="s">
        <v>102</v>
      </c>
      <c r="F11" s="34" t="s">
        <v>103</v>
      </c>
      <c r="G11" s="34" t="s">
        <v>104</v>
      </c>
      <c r="H11" s="34" t="s">
        <v>62</v>
      </c>
      <c r="I11" s="35">
        <v>44858</v>
      </c>
      <c r="J11" s="35">
        <v>44862</v>
      </c>
      <c r="K11" s="36">
        <v>5</v>
      </c>
      <c r="L11" s="34" t="s">
        <v>105</v>
      </c>
      <c r="M11" s="81">
        <v>44883</v>
      </c>
      <c r="N11" s="82">
        <f>SUM(P11:S12)</f>
        <v>24465350</v>
      </c>
      <c r="O11" s="39">
        <v>530000</v>
      </c>
      <c r="P11" s="39">
        <f>K11*O11</f>
        <v>2650000</v>
      </c>
      <c r="Q11" s="39">
        <f>5337680+560000</f>
        <v>5897680</v>
      </c>
      <c r="R11" s="39">
        <f>2920000+764995</f>
        <v>3684995</v>
      </c>
      <c r="S11" s="39" t="s">
        <v>58</v>
      </c>
      <c r="T11" s="39" t="s">
        <v>58</v>
      </c>
      <c r="U11" s="40"/>
      <c r="V11" s="34" t="s">
        <v>106</v>
      </c>
      <c r="W11" s="41" t="s">
        <v>86</v>
      </c>
      <c r="X11" s="42">
        <v>9902143290644</v>
      </c>
      <c r="Y11" s="42" t="s">
        <v>107</v>
      </c>
      <c r="Z11" s="44" t="s">
        <v>108</v>
      </c>
      <c r="AA11" s="45">
        <v>44858</v>
      </c>
      <c r="AB11" s="46" t="s">
        <v>68</v>
      </c>
      <c r="AC11" s="47" t="s">
        <v>104</v>
      </c>
      <c r="AD11" s="71">
        <v>2641400</v>
      </c>
      <c r="AE11" s="52" t="s">
        <v>109</v>
      </c>
      <c r="AF11" s="83">
        <v>9902143711341</v>
      </c>
      <c r="AG11" s="83" t="s">
        <v>110</v>
      </c>
      <c r="AH11" s="57" t="s">
        <v>111</v>
      </c>
      <c r="AI11" s="52">
        <v>44862</v>
      </c>
      <c r="AJ11" s="53" t="s">
        <v>104</v>
      </c>
      <c r="AK11" s="52" t="s">
        <v>71</v>
      </c>
      <c r="AL11" s="80">
        <v>2696280</v>
      </c>
      <c r="AM11" s="2"/>
      <c r="AN11" s="29"/>
      <c r="AO11" s="29"/>
      <c r="AP11" s="29"/>
      <c r="AQ11" s="29"/>
      <c r="AR11" s="29"/>
      <c r="AS11" s="29"/>
      <c r="AT11" s="29"/>
      <c r="AU11" s="29"/>
      <c r="AV11" s="29"/>
      <c r="AW11" s="29"/>
      <c r="AX11" s="29"/>
      <c r="AY11" s="29"/>
      <c r="AZ11" s="29"/>
      <c r="BA11" s="29"/>
      <c r="BB11" s="29"/>
      <c r="BC11" s="29">
        <v>764995</v>
      </c>
      <c r="BD11" s="29"/>
      <c r="BE11" s="29">
        <f>BC11-BD11</f>
        <v>764995</v>
      </c>
      <c r="BF11" s="29"/>
      <c r="BG11" s="29"/>
      <c r="BH11" s="29"/>
      <c r="BI11" s="29"/>
      <c r="BJ11" s="29">
        <f t="shared" si="0"/>
        <v>764995</v>
      </c>
    </row>
    <row r="12" spans="1:62" ht="24" hidden="1" x14ac:dyDescent="0.25">
      <c r="A12" s="20">
        <f>'[1]dalam daerah'!A15+$A$1476</f>
        <v>4</v>
      </c>
      <c r="B12" s="84" t="s">
        <v>112</v>
      </c>
      <c r="C12" s="85" t="s">
        <v>113</v>
      </c>
      <c r="D12" s="86" t="s">
        <v>101</v>
      </c>
      <c r="E12" s="86" t="s">
        <v>114</v>
      </c>
      <c r="F12" s="87" t="s">
        <v>115</v>
      </c>
      <c r="G12" s="88" t="s">
        <v>104</v>
      </c>
      <c r="H12" s="87" t="s">
        <v>62</v>
      </c>
      <c r="I12" s="89">
        <v>44858</v>
      </c>
      <c r="J12" s="89">
        <v>44862</v>
      </c>
      <c r="K12" s="90">
        <v>5</v>
      </c>
      <c r="L12" s="87" t="s">
        <v>116</v>
      </c>
      <c r="M12" s="37">
        <v>44883</v>
      </c>
      <c r="N12" s="91">
        <v>12232675</v>
      </c>
      <c r="O12" s="88">
        <v>530000</v>
      </c>
      <c r="P12" s="88">
        <v>2650000</v>
      </c>
      <c r="Q12" s="88">
        <v>5897680</v>
      </c>
      <c r="R12" s="88">
        <v>3684995</v>
      </c>
      <c r="S12" s="88" t="s">
        <v>58</v>
      </c>
      <c r="T12" s="88" t="s">
        <v>58</v>
      </c>
      <c r="U12" s="92"/>
      <c r="V12" s="87" t="s">
        <v>106</v>
      </c>
      <c r="W12" s="93" t="s">
        <v>86</v>
      </c>
      <c r="X12" s="94">
        <v>9902143290869</v>
      </c>
      <c r="Y12" s="94" t="s">
        <v>107</v>
      </c>
      <c r="Z12" s="95" t="s">
        <v>108</v>
      </c>
      <c r="AA12" s="96">
        <v>44858</v>
      </c>
      <c r="AB12" s="97" t="s">
        <v>68</v>
      </c>
      <c r="AC12" s="98" t="s">
        <v>104</v>
      </c>
      <c r="AD12" s="71">
        <v>2641400</v>
      </c>
      <c r="AE12" s="99" t="s">
        <v>109</v>
      </c>
      <c r="AF12" s="100">
        <v>9902143711345</v>
      </c>
      <c r="AG12" s="100" t="s">
        <v>110</v>
      </c>
      <c r="AH12" s="101" t="s">
        <v>111</v>
      </c>
      <c r="AI12" s="99">
        <v>44862</v>
      </c>
      <c r="AJ12" s="102" t="s">
        <v>104</v>
      </c>
      <c r="AK12" s="99" t="s">
        <v>71</v>
      </c>
      <c r="AL12" s="80">
        <v>2696280</v>
      </c>
      <c r="AM12" s="2"/>
      <c r="AN12" s="29"/>
      <c r="AO12" s="29"/>
      <c r="AP12" s="29"/>
      <c r="AQ12" s="29"/>
      <c r="AR12" s="29"/>
      <c r="AS12" s="29"/>
      <c r="AT12" s="29"/>
      <c r="AU12" s="29"/>
      <c r="AV12" s="29"/>
      <c r="AW12" s="29"/>
      <c r="AX12" s="29"/>
      <c r="AY12" s="29"/>
      <c r="AZ12" s="29"/>
      <c r="BA12" s="29"/>
      <c r="BB12" s="29"/>
      <c r="BC12" s="29">
        <v>764995</v>
      </c>
      <c r="BD12" s="29"/>
      <c r="BE12" s="29">
        <f>BC12-BD12</f>
        <v>764995</v>
      </c>
      <c r="BF12" s="29"/>
      <c r="BG12" s="29"/>
      <c r="BH12" s="29"/>
      <c r="BI12" s="29"/>
      <c r="BJ12" s="29">
        <f t="shared" si="0"/>
        <v>764995</v>
      </c>
    </row>
    <row r="13" spans="1:62" ht="48" hidden="1" x14ac:dyDescent="0.25">
      <c r="A13" s="30">
        <v>5</v>
      </c>
      <c r="B13" s="31" t="s">
        <v>117</v>
      </c>
      <c r="C13" s="32" t="s">
        <v>118</v>
      </c>
      <c r="D13" s="31" t="s">
        <v>119</v>
      </c>
      <c r="E13" s="33" t="s">
        <v>120</v>
      </c>
      <c r="F13" s="33" t="s">
        <v>121</v>
      </c>
      <c r="G13" s="34" t="s">
        <v>122</v>
      </c>
      <c r="H13" s="34" t="s">
        <v>62</v>
      </c>
      <c r="I13" s="35">
        <v>44579</v>
      </c>
      <c r="J13" s="35">
        <v>44583</v>
      </c>
      <c r="K13" s="36">
        <v>5</v>
      </c>
      <c r="L13" s="34" t="s">
        <v>123</v>
      </c>
      <c r="M13" s="37">
        <v>44593</v>
      </c>
      <c r="N13" s="38">
        <v>16514100</v>
      </c>
      <c r="O13" s="39">
        <v>420000</v>
      </c>
      <c r="P13" s="39">
        <v>2100000</v>
      </c>
      <c r="Q13" s="39">
        <v>7290100</v>
      </c>
      <c r="R13" s="39">
        <v>4225000</v>
      </c>
      <c r="S13" s="2" t="s">
        <v>58</v>
      </c>
      <c r="T13" s="39">
        <v>2700000</v>
      </c>
      <c r="U13" s="40"/>
      <c r="V13" s="34" t="s">
        <v>124</v>
      </c>
      <c r="W13" s="41" t="s">
        <v>125</v>
      </c>
      <c r="X13" s="42" t="s">
        <v>58</v>
      </c>
      <c r="Y13" s="43" t="s">
        <v>58</v>
      </c>
      <c r="Z13" s="44" t="s">
        <v>126</v>
      </c>
      <c r="AA13" s="45">
        <v>44579</v>
      </c>
      <c r="AB13" s="46" t="s">
        <v>67</v>
      </c>
      <c r="AC13" s="47" t="s">
        <v>68</v>
      </c>
      <c r="AD13" s="48">
        <v>255000</v>
      </c>
      <c r="AE13" s="49" t="s">
        <v>95</v>
      </c>
      <c r="AF13" s="79" t="s">
        <v>58</v>
      </c>
      <c r="AG13" s="79" t="s">
        <v>58</v>
      </c>
      <c r="AH13" s="57" t="s">
        <v>58</v>
      </c>
      <c r="AI13" s="49">
        <v>44584</v>
      </c>
      <c r="AJ13" s="103" t="s">
        <v>68</v>
      </c>
      <c r="AK13" s="49" t="s">
        <v>77</v>
      </c>
      <c r="AL13" s="54">
        <v>255000</v>
      </c>
      <c r="AM13" s="55">
        <v>199000</v>
      </c>
      <c r="AN13" s="29"/>
      <c r="AO13" s="29"/>
      <c r="AP13" s="29"/>
      <c r="AQ13" s="29"/>
      <c r="AR13" s="29"/>
      <c r="AS13" s="29"/>
      <c r="AT13" s="29"/>
      <c r="AU13" s="29"/>
      <c r="AV13" s="29"/>
      <c r="AW13" s="29"/>
      <c r="AX13" s="29"/>
      <c r="AY13" s="29"/>
      <c r="AZ13" s="29"/>
      <c r="BA13" s="29"/>
      <c r="BB13" s="29"/>
      <c r="BC13" s="29">
        <v>845000</v>
      </c>
      <c r="BD13" s="29"/>
      <c r="BE13" s="29">
        <f>BC13-BD13</f>
        <v>845000</v>
      </c>
      <c r="BF13" s="29"/>
      <c r="BG13" s="29"/>
      <c r="BH13" s="29"/>
      <c r="BI13" s="29"/>
      <c r="BJ13" s="29">
        <f t="shared" si="0"/>
        <v>845000</v>
      </c>
    </row>
    <row r="14" spans="1:62" ht="48" hidden="1" x14ac:dyDescent="0.25">
      <c r="A14" s="20">
        <f>'[1]dalam daerah'!A17+$A$1476</f>
        <v>64</v>
      </c>
      <c r="B14" s="84" t="s">
        <v>127</v>
      </c>
      <c r="C14" s="85" t="s">
        <v>58</v>
      </c>
      <c r="D14" s="84" t="s">
        <v>128</v>
      </c>
      <c r="E14" s="86" t="s">
        <v>129</v>
      </c>
      <c r="F14" s="88" t="s">
        <v>58</v>
      </c>
      <c r="G14" s="88" t="s">
        <v>104</v>
      </c>
      <c r="H14" s="89" t="s">
        <v>62</v>
      </c>
      <c r="I14" s="89">
        <v>44613</v>
      </c>
      <c r="J14" s="89">
        <v>44616</v>
      </c>
      <c r="K14" s="90">
        <v>4</v>
      </c>
      <c r="L14" s="87" t="s">
        <v>130</v>
      </c>
      <c r="M14" s="104">
        <v>44708</v>
      </c>
      <c r="N14" s="105">
        <v>28475016</v>
      </c>
      <c r="O14" s="88">
        <v>530000</v>
      </c>
      <c r="P14" s="88">
        <v>2120000</v>
      </c>
      <c r="Q14" s="88">
        <f>10848016+510000</f>
        <v>11358016</v>
      </c>
      <c r="R14" s="88">
        <v>14397000</v>
      </c>
      <c r="S14" s="88">
        <v>600000</v>
      </c>
      <c r="T14" s="88" t="s">
        <v>58</v>
      </c>
      <c r="U14" s="92"/>
      <c r="V14" s="87" t="s">
        <v>131</v>
      </c>
      <c r="W14" s="106" t="s">
        <v>109</v>
      </c>
      <c r="X14" s="106">
        <v>9902187602794</v>
      </c>
      <c r="Y14" s="107" t="s">
        <v>107</v>
      </c>
      <c r="Z14" s="108" t="s">
        <v>132</v>
      </c>
      <c r="AA14" s="89">
        <v>44613</v>
      </c>
      <c r="AB14" s="109" t="s">
        <v>68</v>
      </c>
      <c r="AC14" s="110" t="s">
        <v>104</v>
      </c>
      <c r="AD14" s="111">
        <v>5394000</v>
      </c>
      <c r="AE14" s="112" t="s">
        <v>109</v>
      </c>
      <c r="AF14" s="106">
        <v>776444016</v>
      </c>
      <c r="AG14" s="106" t="s">
        <v>110</v>
      </c>
      <c r="AH14" s="108" t="s">
        <v>133</v>
      </c>
      <c r="AI14" s="112">
        <v>44616</v>
      </c>
      <c r="AJ14" s="89" t="s">
        <v>104</v>
      </c>
      <c r="AK14" s="112" t="s">
        <v>68</v>
      </c>
      <c r="AL14" s="111">
        <v>5454016</v>
      </c>
      <c r="AM14" s="2"/>
      <c r="AN14" s="29">
        <f>15000</f>
        <v>15000</v>
      </c>
      <c r="AO14" s="29"/>
      <c r="AP14" s="29"/>
      <c r="AQ14" s="29"/>
      <c r="AR14" s="29"/>
      <c r="AS14" s="29"/>
      <c r="AT14" s="29"/>
      <c r="AU14" s="29"/>
      <c r="AV14" s="29"/>
      <c r="AW14" s="29"/>
      <c r="AX14" s="29"/>
      <c r="AY14" s="29"/>
      <c r="AZ14" s="29"/>
      <c r="BA14" s="29"/>
      <c r="BB14" s="29"/>
      <c r="BC14" s="29"/>
      <c r="BD14" s="29"/>
      <c r="BE14" s="29"/>
      <c r="BF14" s="29"/>
      <c r="BG14" s="29"/>
      <c r="BH14" s="29"/>
      <c r="BI14" s="29"/>
      <c r="BJ14" s="29">
        <f t="shared" si="0"/>
        <v>15000</v>
      </c>
    </row>
    <row r="15" spans="1:62" ht="45" hidden="1" x14ac:dyDescent="0.25">
      <c r="A15" s="30">
        <v>6</v>
      </c>
      <c r="B15" s="113" t="s">
        <v>134</v>
      </c>
      <c r="C15" s="114" t="s">
        <v>135</v>
      </c>
      <c r="D15" s="113" t="s">
        <v>136</v>
      </c>
      <c r="E15" s="2"/>
      <c r="F15" s="115" t="s">
        <v>137</v>
      </c>
      <c r="G15" s="116" t="s">
        <v>138</v>
      </c>
      <c r="H15" s="2"/>
      <c r="I15" s="117">
        <v>44675</v>
      </c>
      <c r="J15" s="117">
        <v>44680</v>
      </c>
      <c r="K15" s="118">
        <v>6</v>
      </c>
      <c r="L15" s="118" t="s">
        <v>139</v>
      </c>
      <c r="M15" s="117">
        <v>44671</v>
      </c>
      <c r="N15" s="28">
        <v>6200000</v>
      </c>
      <c r="O15" s="28">
        <v>430000</v>
      </c>
      <c r="P15" s="28">
        <v>2580000</v>
      </c>
      <c r="Q15" s="28">
        <v>2120000</v>
      </c>
      <c r="R15" s="2"/>
      <c r="S15" s="2"/>
      <c r="T15" s="2"/>
      <c r="U15" s="28">
        <v>1500000</v>
      </c>
      <c r="V15" s="2"/>
      <c r="W15" s="2"/>
      <c r="X15" s="2"/>
      <c r="Y15" s="2"/>
      <c r="Z15" s="2"/>
      <c r="AA15" s="2"/>
      <c r="AB15" s="2"/>
      <c r="AC15" s="2"/>
      <c r="AD15" s="2"/>
      <c r="AE15" s="2"/>
      <c r="AF15" s="2"/>
      <c r="AG15" s="2"/>
      <c r="AH15" s="2"/>
      <c r="AI15" s="2"/>
      <c r="AJ15" s="2"/>
      <c r="AK15" s="2"/>
      <c r="AL15" s="2"/>
      <c r="AM15" s="2"/>
      <c r="AN15" s="29"/>
      <c r="AO15" s="29" t="s">
        <v>140</v>
      </c>
      <c r="AP15" s="29">
        <v>2000000</v>
      </c>
      <c r="AQ15" s="29">
        <v>1500000</v>
      </c>
      <c r="AR15" s="29">
        <f>AP15-AQ15</f>
        <v>500000</v>
      </c>
      <c r="AS15" s="29"/>
      <c r="AT15" s="29"/>
      <c r="AU15" s="29"/>
      <c r="AV15" s="29"/>
      <c r="AW15" s="29"/>
      <c r="AX15" s="29"/>
      <c r="AY15" s="29"/>
      <c r="AZ15" s="29"/>
      <c r="BA15" s="29"/>
      <c r="BB15" s="29"/>
      <c r="BC15" s="29"/>
      <c r="BD15" s="29"/>
      <c r="BE15" s="29"/>
      <c r="BF15" s="29"/>
      <c r="BG15" s="29"/>
      <c r="BH15" s="29"/>
      <c r="BI15" s="29"/>
      <c r="BJ15" s="29">
        <f t="shared" si="0"/>
        <v>500000</v>
      </c>
    </row>
    <row r="16" spans="1:62" ht="36" hidden="1" x14ac:dyDescent="0.25">
      <c r="A16" s="20">
        <f>'[1]dalam daerah'!A19+$A$1476</f>
        <v>172</v>
      </c>
      <c r="B16" s="31" t="s">
        <v>141</v>
      </c>
      <c r="C16" s="32" t="s">
        <v>142</v>
      </c>
      <c r="D16" s="31" t="s">
        <v>101</v>
      </c>
      <c r="E16" s="33" t="s">
        <v>143</v>
      </c>
      <c r="F16" s="34" t="s">
        <v>144</v>
      </c>
      <c r="G16" s="34" t="s">
        <v>104</v>
      </c>
      <c r="H16" s="34" t="s">
        <v>62</v>
      </c>
      <c r="I16" s="35">
        <v>44858</v>
      </c>
      <c r="J16" s="35">
        <v>44862</v>
      </c>
      <c r="K16" s="36">
        <v>5</v>
      </c>
      <c r="L16" s="34" t="s">
        <v>145</v>
      </c>
      <c r="M16" s="37">
        <v>44883</v>
      </c>
      <c r="N16" s="82">
        <f>SUM(P16:S17)</f>
        <v>20535155</v>
      </c>
      <c r="O16" s="39">
        <v>530000</v>
      </c>
      <c r="P16" s="39">
        <f>K16*O16</f>
        <v>2650000</v>
      </c>
      <c r="Q16" s="39">
        <f>5337680+560000</f>
        <v>5897680</v>
      </c>
      <c r="R16" s="39">
        <f>2920000+764995</f>
        <v>3684995</v>
      </c>
      <c r="S16" s="39" t="s">
        <v>58</v>
      </c>
      <c r="T16" s="39" t="s">
        <v>58</v>
      </c>
      <c r="U16" s="40"/>
      <c r="V16" s="34" t="s">
        <v>106</v>
      </c>
      <c r="W16" s="41" t="s">
        <v>86</v>
      </c>
      <c r="X16" s="42">
        <v>9902143290867</v>
      </c>
      <c r="Y16" s="42" t="s">
        <v>107</v>
      </c>
      <c r="Z16" s="44" t="s">
        <v>108</v>
      </c>
      <c r="AA16" s="45">
        <v>44858</v>
      </c>
      <c r="AB16" s="46" t="s">
        <v>68</v>
      </c>
      <c r="AC16" s="47" t="s">
        <v>104</v>
      </c>
      <c r="AD16" s="71">
        <v>2641400</v>
      </c>
      <c r="AE16" s="52" t="s">
        <v>109</v>
      </c>
      <c r="AF16" s="83">
        <v>9902143711343</v>
      </c>
      <c r="AG16" s="83" t="s">
        <v>110</v>
      </c>
      <c r="AH16" s="57" t="s">
        <v>111</v>
      </c>
      <c r="AI16" s="52">
        <v>44862</v>
      </c>
      <c r="AJ16" s="53" t="s">
        <v>104</v>
      </c>
      <c r="AK16" s="52" t="s">
        <v>71</v>
      </c>
      <c r="AL16" s="80">
        <v>2696280</v>
      </c>
      <c r="AM16" s="2"/>
      <c r="AN16" s="29"/>
      <c r="AO16" s="29"/>
      <c r="AP16" s="29"/>
      <c r="AQ16" s="29"/>
      <c r="AR16" s="29"/>
      <c r="AS16" s="29"/>
      <c r="AT16" s="29"/>
      <c r="AU16" s="29"/>
      <c r="AV16" s="29"/>
      <c r="AW16" s="29"/>
      <c r="AX16" s="29"/>
      <c r="AY16" s="29"/>
      <c r="AZ16" s="29"/>
      <c r="BA16" s="29"/>
      <c r="BB16" s="29"/>
      <c r="BC16" s="29">
        <v>764995</v>
      </c>
      <c r="BD16" s="29"/>
      <c r="BE16" s="29">
        <f>BC16-BD16</f>
        <v>764995</v>
      </c>
      <c r="BF16" s="29"/>
      <c r="BG16" s="29"/>
      <c r="BH16" s="29"/>
      <c r="BI16" s="29"/>
      <c r="BJ16" s="29">
        <f t="shared" si="0"/>
        <v>764995</v>
      </c>
    </row>
    <row r="17" spans="1:62" ht="48" hidden="1" x14ac:dyDescent="0.25">
      <c r="A17" s="30">
        <v>7</v>
      </c>
      <c r="B17" s="23" t="s">
        <v>146</v>
      </c>
      <c r="C17" s="58" t="s">
        <v>58</v>
      </c>
      <c r="D17" s="23" t="s">
        <v>147</v>
      </c>
      <c r="E17" s="59" t="s">
        <v>148</v>
      </c>
      <c r="F17" s="60" t="s">
        <v>149</v>
      </c>
      <c r="G17" s="60" t="s">
        <v>80</v>
      </c>
      <c r="H17" s="60" t="s">
        <v>62</v>
      </c>
      <c r="I17" s="61">
        <v>44607</v>
      </c>
      <c r="J17" s="61">
        <v>44610</v>
      </c>
      <c r="K17" s="25">
        <v>4</v>
      </c>
      <c r="L17" s="60" t="s">
        <v>150</v>
      </c>
      <c r="M17" s="37" t="s">
        <v>82</v>
      </c>
      <c r="N17" s="62">
        <v>8302480</v>
      </c>
      <c r="O17" s="63">
        <v>430000</v>
      </c>
      <c r="P17" s="63">
        <v>1720000</v>
      </c>
      <c r="Q17" s="63">
        <v>3610200</v>
      </c>
      <c r="R17" s="63">
        <v>2972280</v>
      </c>
      <c r="S17" s="63" t="s">
        <v>58</v>
      </c>
      <c r="T17" s="63" t="s">
        <v>58</v>
      </c>
      <c r="U17" s="64"/>
      <c r="V17" s="60" t="s">
        <v>83</v>
      </c>
      <c r="W17" s="65" t="s">
        <v>84</v>
      </c>
      <c r="X17" s="66" t="s">
        <v>58</v>
      </c>
      <c r="Y17" s="66" t="s">
        <v>58</v>
      </c>
      <c r="Z17" s="67" t="s">
        <v>85</v>
      </c>
      <c r="AA17" s="68">
        <v>44607</v>
      </c>
      <c r="AB17" s="69" t="s">
        <v>67</v>
      </c>
      <c r="AC17" s="70" t="s">
        <v>68</v>
      </c>
      <c r="AD17" s="71">
        <v>255000</v>
      </c>
      <c r="AE17" s="72" t="s">
        <v>86</v>
      </c>
      <c r="AF17" s="73">
        <v>9902187443471</v>
      </c>
      <c r="AG17" s="73" t="s">
        <v>87</v>
      </c>
      <c r="AH17" s="74" t="s">
        <v>76</v>
      </c>
      <c r="AI17" s="72">
        <v>44610</v>
      </c>
      <c r="AJ17" s="75" t="s">
        <v>88</v>
      </c>
      <c r="AK17" s="72" t="s">
        <v>68</v>
      </c>
      <c r="AL17" s="54">
        <v>1533600</v>
      </c>
      <c r="AM17" s="2"/>
      <c r="AN17" s="29"/>
      <c r="AO17" s="29"/>
      <c r="AP17" s="29"/>
      <c r="AQ17" s="29"/>
      <c r="AR17" s="29"/>
      <c r="AS17" s="29"/>
      <c r="AT17" s="29"/>
      <c r="AU17" s="29"/>
      <c r="AV17" s="29"/>
      <c r="AW17" s="29"/>
      <c r="AX17" s="29"/>
      <c r="AY17" s="29"/>
      <c r="AZ17" s="29"/>
      <c r="BA17" s="29"/>
      <c r="BB17" s="29"/>
      <c r="BC17" s="29">
        <v>798702</v>
      </c>
      <c r="BD17" s="29"/>
      <c r="BE17" s="29">
        <f>BC17-BD17</f>
        <v>798702</v>
      </c>
      <c r="BF17" s="29"/>
      <c r="BG17" s="29"/>
      <c r="BH17" s="29"/>
      <c r="BI17" s="29"/>
      <c r="BJ17" s="29">
        <f t="shared" si="0"/>
        <v>798702</v>
      </c>
    </row>
    <row r="18" spans="1:62" ht="36" hidden="1" x14ac:dyDescent="0.25">
      <c r="A18" s="20">
        <f>'[1]dalam daerah'!A21+$A$1476</f>
        <v>292</v>
      </c>
      <c r="B18" s="23" t="s">
        <v>151</v>
      </c>
      <c r="C18" s="58" t="s">
        <v>152</v>
      </c>
      <c r="D18" s="23" t="s">
        <v>153</v>
      </c>
      <c r="E18" s="63" t="s">
        <v>154</v>
      </c>
      <c r="F18" s="60" t="s">
        <v>155</v>
      </c>
      <c r="G18" s="60" t="s">
        <v>156</v>
      </c>
      <c r="H18" s="60" t="s">
        <v>62</v>
      </c>
      <c r="I18" s="61">
        <v>44822</v>
      </c>
      <c r="J18" s="61">
        <v>44826</v>
      </c>
      <c r="K18" s="25">
        <v>5</v>
      </c>
      <c r="L18" s="60" t="s">
        <v>157</v>
      </c>
      <c r="M18" s="37">
        <v>44805</v>
      </c>
      <c r="N18" s="63">
        <v>15427680</v>
      </c>
      <c r="O18" s="63">
        <v>430000</v>
      </c>
      <c r="P18" s="63">
        <v>2150000</v>
      </c>
      <c r="Q18" s="63">
        <v>5897680</v>
      </c>
      <c r="R18" s="63">
        <v>2280000</v>
      </c>
      <c r="S18" s="63" t="s">
        <v>58</v>
      </c>
      <c r="T18" s="63">
        <v>5100000</v>
      </c>
      <c r="U18" s="64"/>
      <c r="V18" s="60" t="s">
        <v>158</v>
      </c>
      <c r="W18" s="65" t="s">
        <v>159</v>
      </c>
      <c r="X18" s="66" t="s">
        <v>58</v>
      </c>
      <c r="Y18" s="66" t="s">
        <v>58</v>
      </c>
      <c r="Z18" s="67" t="s">
        <v>160</v>
      </c>
      <c r="AA18" s="68">
        <v>44822</v>
      </c>
      <c r="AB18" s="119" t="s">
        <v>67</v>
      </c>
      <c r="AC18" s="120" t="s">
        <v>68</v>
      </c>
      <c r="AD18" s="71">
        <v>280000</v>
      </c>
      <c r="AE18" s="72" t="s">
        <v>109</v>
      </c>
      <c r="AF18" s="73">
        <v>9902140322128</v>
      </c>
      <c r="AG18" s="73" t="s">
        <v>110</v>
      </c>
      <c r="AH18" s="74" t="s">
        <v>111</v>
      </c>
      <c r="AI18" s="72">
        <v>44826</v>
      </c>
      <c r="AJ18" s="75" t="s">
        <v>104</v>
      </c>
      <c r="AK18" s="72" t="s">
        <v>68</v>
      </c>
      <c r="AL18" s="80">
        <v>2696280</v>
      </c>
      <c r="AM18" s="2"/>
      <c r="AN18" s="29"/>
      <c r="AO18" s="29"/>
      <c r="AP18" s="29">
        <v>5100000</v>
      </c>
      <c r="AQ18" s="29">
        <f>(600000*3)+(400000*2)</f>
        <v>2600000</v>
      </c>
      <c r="AR18" s="29">
        <f>AP18-AQ18</f>
        <v>2500000</v>
      </c>
      <c r="AS18" s="29"/>
      <c r="AT18" s="29"/>
      <c r="AU18" s="29"/>
      <c r="AV18" s="29"/>
      <c r="AW18" s="29"/>
      <c r="AX18" s="29"/>
      <c r="AY18" s="29"/>
      <c r="AZ18" s="29"/>
      <c r="BA18" s="29"/>
      <c r="BB18" s="29"/>
      <c r="BC18" s="29"/>
      <c r="BD18" s="29"/>
      <c r="BE18" s="29"/>
      <c r="BF18" s="29"/>
      <c r="BG18" s="29"/>
      <c r="BH18" s="29"/>
      <c r="BI18" s="29"/>
      <c r="BJ18" s="29">
        <f t="shared" si="0"/>
        <v>2500000</v>
      </c>
    </row>
    <row r="19" spans="1:62" ht="48" hidden="1" x14ac:dyDescent="0.25">
      <c r="A19" s="30">
        <v>8</v>
      </c>
      <c r="B19" s="23" t="s">
        <v>161</v>
      </c>
      <c r="C19" s="58" t="s">
        <v>58</v>
      </c>
      <c r="D19" s="23" t="s">
        <v>79</v>
      </c>
      <c r="E19" s="59" t="s">
        <v>60</v>
      </c>
      <c r="F19" s="60" t="s">
        <v>58</v>
      </c>
      <c r="G19" s="60" t="s">
        <v>80</v>
      </c>
      <c r="H19" s="60" t="s">
        <v>62</v>
      </c>
      <c r="I19" s="61">
        <v>44607</v>
      </c>
      <c r="J19" s="61">
        <v>44610</v>
      </c>
      <c r="K19" s="25">
        <v>4</v>
      </c>
      <c r="L19" s="60" t="s">
        <v>162</v>
      </c>
      <c r="M19" s="37" t="s">
        <v>82</v>
      </c>
      <c r="N19" s="62">
        <v>12080181</v>
      </c>
      <c r="O19" s="63">
        <v>430000</v>
      </c>
      <c r="P19" s="63">
        <v>1720000</v>
      </c>
      <c r="Q19" s="63">
        <v>3610200</v>
      </c>
      <c r="R19" s="63">
        <v>6149981</v>
      </c>
      <c r="S19" s="63">
        <v>600000</v>
      </c>
      <c r="T19" s="63" t="s">
        <v>58</v>
      </c>
      <c r="U19" s="64"/>
      <c r="V19" s="60" t="s">
        <v>83</v>
      </c>
      <c r="W19" s="65" t="s">
        <v>84</v>
      </c>
      <c r="X19" s="66" t="s">
        <v>58</v>
      </c>
      <c r="Y19" s="66" t="s">
        <v>58</v>
      </c>
      <c r="Z19" s="67" t="s">
        <v>85</v>
      </c>
      <c r="AA19" s="68">
        <v>44607</v>
      </c>
      <c r="AB19" s="69" t="s">
        <v>67</v>
      </c>
      <c r="AC19" s="70" t="s">
        <v>68</v>
      </c>
      <c r="AD19" s="71">
        <v>255000</v>
      </c>
      <c r="AE19" s="72" t="s">
        <v>86</v>
      </c>
      <c r="AF19" s="73">
        <v>9902187443467</v>
      </c>
      <c r="AG19" s="73" t="s">
        <v>87</v>
      </c>
      <c r="AH19" s="74" t="s">
        <v>76</v>
      </c>
      <c r="AI19" s="72">
        <v>44610</v>
      </c>
      <c r="AJ19" s="75" t="s">
        <v>88</v>
      </c>
      <c r="AK19" s="72" t="s">
        <v>68</v>
      </c>
      <c r="AL19" s="54">
        <v>1533600</v>
      </c>
      <c r="AM19" s="2"/>
      <c r="AN19" s="29"/>
      <c r="AO19" s="29"/>
      <c r="AP19" s="29"/>
      <c r="AQ19" s="29"/>
      <c r="AR19" s="29"/>
      <c r="AS19" s="29"/>
      <c r="AT19" s="29"/>
      <c r="AU19" s="29"/>
      <c r="AV19" s="29"/>
      <c r="AW19" s="29"/>
      <c r="AX19" s="29"/>
      <c r="AY19" s="29"/>
      <c r="AZ19" s="29"/>
      <c r="BA19" s="29"/>
      <c r="BB19" s="29"/>
      <c r="BC19" s="29">
        <v>1670000</v>
      </c>
      <c r="BD19" s="29"/>
      <c r="BE19" s="29">
        <v>1670000</v>
      </c>
      <c r="BF19" s="29"/>
      <c r="BG19" s="29"/>
      <c r="BH19" s="29"/>
      <c r="BI19" s="29"/>
      <c r="BJ19" s="29">
        <f t="shared" si="0"/>
        <v>1670000</v>
      </c>
    </row>
    <row r="20" spans="1:62" ht="48" hidden="1" x14ac:dyDescent="0.25">
      <c r="A20" s="20">
        <f>'[1]dalam daerah'!A23+$A$1476</f>
        <v>364</v>
      </c>
      <c r="B20" s="121" t="s">
        <v>161</v>
      </c>
      <c r="C20" s="40"/>
      <c r="D20" s="31" t="s">
        <v>163</v>
      </c>
      <c r="E20" s="39"/>
      <c r="F20" s="34"/>
      <c r="G20" s="39"/>
      <c r="H20" s="39"/>
      <c r="I20" s="35"/>
      <c r="J20" s="35"/>
      <c r="K20" s="36"/>
      <c r="L20" s="34" t="s">
        <v>164</v>
      </c>
      <c r="M20" s="35"/>
      <c r="N20" s="39"/>
      <c r="O20" s="39"/>
      <c r="P20" s="39"/>
      <c r="Q20" s="39"/>
      <c r="R20" s="39"/>
      <c r="S20" s="39"/>
      <c r="T20" s="39"/>
      <c r="U20" s="40"/>
      <c r="V20" s="34"/>
      <c r="W20" s="122" t="s">
        <v>165</v>
      </c>
      <c r="X20" s="123" t="s">
        <v>58</v>
      </c>
      <c r="Y20" s="123" t="s">
        <v>58</v>
      </c>
      <c r="Z20" s="124" t="s">
        <v>96</v>
      </c>
      <c r="AA20" s="125">
        <v>44572</v>
      </c>
      <c r="AB20" s="126" t="s">
        <v>67</v>
      </c>
      <c r="AC20" s="127" t="s">
        <v>68</v>
      </c>
      <c r="AD20" s="71">
        <v>255000</v>
      </c>
      <c r="AE20" s="49"/>
      <c r="AF20" s="50"/>
      <c r="AG20" s="79" t="s">
        <v>166</v>
      </c>
      <c r="AH20" s="57" t="s">
        <v>111</v>
      </c>
      <c r="AI20" s="49">
        <v>44577</v>
      </c>
      <c r="AJ20" s="53" t="s">
        <v>167</v>
      </c>
      <c r="AK20" s="52" t="s">
        <v>71</v>
      </c>
      <c r="AL20" s="54"/>
      <c r="AM20" s="55"/>
      <c r="AN20" s="29">
        <v>99000</v>
      </c>
      <c r="AO20" s="29"/>
      <c r="AP20" s="29"/>
      <c r="AQ20" s="29"/>
      <c r="AR20" s="29"/>
      <c r="AS20" s="29"/>
      <c r="AT20" s="29"/>
      <c r="AU20" s="29"/>
      <c r="AV20" s="29"/>
      <c r="AW20" s="29"/>
      <c r="AX20" s="29"/>
      <c r="AY20" s="29"/>
      <c r="AZ20" s="29"/>
      <c r="BA20" s="29"/>
      <c r="BB20" s="29"/>
      <c r="BC20" s="29"/>
      <c r="BD20" s="29"/>
      <c r="BE20" s="29"/>
      <c r="BF20" s="29"/>
      <c r="BG20" s="29"/>
      <c r="BH20" s="29"/>
      <c r="BI20" s="29"/>
      <c r="BJ20" s="29">
        <f t="shared" si="0"/>
        <v>99000</v>
      </c>
    </row>
    <row r="21" spans="1:62" ht="36" hidden="1" x14ac:dyDescent="0.25">
      <c r="A21" s="30">
        <v>9</v>
      </c>
      <c r="B21" s="31" t="s">
        <v>161</v>
      </c>
      <c r="C21" s="32"/>
      <c r="D21" s="31" t="s">
        <v>168</v>
      </c>
      <c r="E21" s="33"/>
      <c r="F21" s="34"/>
      <c r="G21" s="39"/>
      <c r="H21" s="34"/>
      <c r="I21" s="35">
        <v>44600</v>
      </c>
      <c r="J21" s="35">
        <v>44603</v>
      </c>
      <c r="K21" s="36">
        <v>4</v>
      </c>
      <c r="L21" s="34" t="s">
        <v>169</v>
      </c>
      <c r="M21" s="81"/>
      <c r="N21" s="82"/>
      <c r="O21" s="39"/>
      <c r="P21" s="39"/>
      <c r="Q21" s="39"/>
      <c r="R21" s="39"/>
      <c r="S21" s="39"/>
      <c r="T21" s="39"/>
      <c r="U21" s="40"/>
      <c r="V21" s="34"/>
      <c r="W21" s="122" t="s">
        <v>170</v>
      </c>
      <c r="X21" s="42" t="s">
        <v>58</v>
      </c>
      <c r="Y21" s="43" t="s">
        <v>58</v>
      </c>
      <c r="Z21" s="44" t="s">
        <v>171</v>
      </c>
      <c r="AA21" s="45">
        <v>44858</v>
      </c>
      <c r="AB21" s="126" t="s">
        <v>67</v>
      </c>
      <c r="AC21" s="127" t="s">
        <v>68</v>
      </c>
      <c r="AD21" s="71">
        <v>280000</v>
      </c>
      <c r="AE21" s="52" t="s">
        <v>172</v>
      </c>
      <c r="AF21" s="79" t="s">
        <v>58</v>
      </c>
      <c r="AG21" s="79" t="s">
        <v>58</v>
      </c>
      <c r="AH21" s="57" t="s">
        <v>173</v>
      </c>
      <c r="AI21" s="49">
        <v>44862</v>
      </c>
      <c r="AJ21" s="53" t="s">
        <v>68</v>
      </c>
      <c r="AK21" s="52" t="s">
        <v>71</v>
      </c>
      <c r="AL21" s="128">
        <v>280000</v>
      </c>
      <c r="AM21" s="2"/>
      <c r="AN21" s="29"/>
      <c r="AO21" s="29"/>
      <c r="AP21" s="29"/>
      <c r="AQ21" s="29"/>
      <c r="AR21" s="29"/>
      <c r="AS21" s="29"/>
      <c r="AT21" s="29"/>
      <c r="AU21" s="29"/>
      <c r="AV21" s="29"/>
      <c r="AW21" s="29"/>
      <c r="AX21" s="29"/>
      <c r="AY21" s="29"/>
      <c r="AZ21" s="29"/>
      <c r="BA21" s="29"/>
      <c r="BB21" s="29"/>
      <c r="BC21" s="29"/>
      <c r="BD21" s="29"/>
      <c r="BE21" s="29"/>
      <c r="BF21" s="29"/>
      <c r="BG21" s="29">
        <v>1000000</v>
      </c>
      <c r="BH21" s="29">
        <f>150000*4</f>
        <v>600000</v>
      </c>
      <c r="BI21" s="29">
        <f>BG21-BH21</f>
        <v>400000</v>
      </c>
      <c r="BJ21" s="29">
        <f t="shared" si="0"/>
        <v>400000</v>
      </c>
    </row>
    <row r="22" spans="1:62" ht="36" hidden="1" x14ac:dyDescent="0.25">
      <c r="A22" s="20">
        <f>'[1]dalam daerah'!A25+$A$1476</f>
        <v>75</v>
      </c>
      <c r="B22" s="31" t="s">
        <v>174</v>
      </c>
      <c r="C22" s="32" t="s">
        <v>58</v>
      </c>
      <c r="D22" s="31" t="s">
        <v>175</v>
      </c>
      <c r="E22" s="39" t="s">
        <v>60</v>
      </c>
      <c r="F22" s="34" t="s">
        <v>58</v>
      </c>
      <c r="G22" s="39" t="s">
        <v>176</v>
      </c>
      <c r="H22" s="39" t="s">
        <v>62</v>
      </c>
      <c r="I22" s="35">
        <v>44572</v>
      </c>
      <c r="J22" s="35">
        <v>44576</v>
      </c>
      <c r="K22" s="36">
        <v>5</v>
      </c>
      <c r="L22" s="39" t="s">
        <v>177</v>
      </c>
      <c r="M22" s="35">
        <v>44593</v>
      </c>
      <c r="N22" s="39">
        <v>23870300</v>
      </c>
      <c r="O22" s="39">
        <v>380000</v>
      </c>
      <c r="P22" s="39">
        <v>1900000</v>
      </c>
      <c r="Q22" s="39">
        <v>6661300</v>
      </c>
      <c r="R22" s="39">
        <v>13775000</v>
      </c>
      <c r="S22" s="39">
        <v>1250000</v>
      </c>
      <c r="T22" s="39" t="s">
        <v>58</v>
      </c>
      <c r="U22" s="40"/>
      <c r="V22" s="34" t="s">
        <v>178</v>
      </c>
      <c r="W22" s="41" t="s">
        <v>109</v>
      </c>
      <c r="X22" s="123">
        <v>9902184568740</v>
      </c>
      <c r="Y22" s="43" t="s">
        <v>179</v>
      </c>
      <c r="Z22" s="44" t="s">
        <v>180</v>
      </c>
      <c r="AA22" s="45">
        <v>44572</v>
      </c>
      <c r="AB22" s="46" t="s">
        <v>71</v>
      </c>
      <c r="AC22" s="47" t="s">
        <v>181</v>
      </c>
      <c r="AD22" s="71">
        <v>3320300</v>
      </c>
      <c r="AE22" s="49" t="s">
        <v>109</v>
      </c>
      <c r="AF22" s="50">
        <v>9902184782728</v>
      </c>
      <c r="AG22" s="50" t="s">
        <v>182</v>
      </c>
      <c r="AH22" s="57" t="s">
        <v>173</v>
      </c>
      <c r="AI22" s="52">
        <v>44576</v>
      </c>
      <c r="AJ22" s="53" t="s">
        <v>183</v>
      </c>
      <c r="AK22" s="52" t="s">
        <v>181</v>
      </c>
      <c r="AL22" s="54">
        <v>698900</v>
      </c>
      <c r="AM22" s="55">
        <v>284000</v>
      </c>
      <c r="AN22" s="29"/>
      <c r="AO22" s="29"/>
      <c r="AP22" s="29"/>
      <c r="AQ22" s="29"/>
      <c r="AR22" s="29"/>
      <c r="AS22" s="29"/>
      <c r="AT22" s="29"/>
      <c r="AU22" s="29"/>
      <c r="AV22" s="29"/>
      <c r="AW22" s="29"/>
      <c r="AX22" s="29"/>
      <c r="AY22" s="29"/>
      <c r="AZ22" s="29"/>
      <c r="BA22" s="29"/>
      <c r="BB22" s="29"/>
      <c r="BC22" s="29">
        <v>1475000</v>
      </c>
      <c r="BD22" s="29"/>
      <c r="BE22" s="29">
        <v>1475000</v>
      </c>
      <c r="BF22" s="29"/>
      <c r="BG22" s="29">
        <v>1250000</v>
      </c>
      <c r="BH22" s="29">
        <v>750000</v>
      </c>
      <c r="BI22" s="29">
        <v>500000</v>
      </c>
      <c r="BJ22" s="29">
        <f t="shared" si="0"/>
        <v>1975000</v>
      </c>
    </row>
    <row r="23" spans="1:62" ht="36" hidden="1" x14ac:dyDescent="0.25">
      <c r="A23" s="30">
        <v>10</v>
      </c>
      <c r="B23" s="129" t="s">
        <v>174</v>
      </c>
      <c r="C23" s="130" t="s">
        <v>58</v>
      </c>
      <c r="D23" s="129" t="s">
        <v>184</v>
      </c>
      <c r="E23" s="2"/>
      <c r="F23" s="131" t="s">
        <v>58</v>
      </c>
      <c r="G23" s="132" t="s">
        <v>185</v>
      </c>
      <c r="H23" s="2"/>
      <c r="I23" s="133">
        <v>44585</v>
      </c>
      <c r="J23" s="133">
        <v>44586</v>
      </c>
      <c r="K23" s="134">
        <v>2</v>
      </c>
      <c r="L23" s="134" t="s">
        <v>186</v>
      </c>
      <c r="M23" s="133" t="s">
        <v>187</v>
      </c>
      <c r="N23" s="28">
        <v>1350000</v>
      </c>
      <c r="O23" s="28">
        <v>430000</v>
      </c>
      <c r="P23" s="28">
        <v>860000</v>
      </c>
      <c r="Q23" s="28">
        <v>0</v>
      </c>
      <c r="R23" s="2"/>
      <c r="S23" s="2"/>
      <c r="T23" s="2"/>
      <c r="U23" s="28">
        <v>490000</v>
      </c>
      <c r="V23" s="2"/>
      <c r="W23" s="2"/>
      <c r="X23" s="2"/>
      <c r="Y23" s="2"/>
      <c r="Z23" s="2"/>
      <c r="AA23" s="2"/>
      <c r="AB23" s="2"/>
      <c r="AC23" s="2"/>
      <c r="AD23" s="2"/>
      <c r="AE23" s="2"/>
      <c r="AF23" s="2"/>
      <c r="AG23" s="2"/>
      <c r="AH23" s="2"/>
      <c r="AI23" s="2"/>
      <c r="AJ23" s="2"/>
      <c r="AK23" s="2"/>
      <c r="AL23" s="2"/>
      <c r="AM23" s="2"/>
      <c r="AN23" s="29"/>
      <c r="AO23" s="29"/>
      <c r="AP23" s="29"/>
      <c r="AQ23" s="29"/>
      <c r="AR23" s="29"/>
      <c r="AS23" s="29"/>
      <c r="AT23" s="29"/>
      <c r="AU23" s="29"/>
      <c r="AV23" s="29"/>
      <c r="AW23" s="29"/>
      <c r="AX23" s="29"/>
      <c r="AY23" s="29"/>
      <c r="AZ23" s="29"/>
      <c r="BA23" s="29"/>
      <c r="BB23" s="29"/>
      <c r="BC23" s="29"/>
      <c r="BD23" s="29"/>
      <c r="BE23" s="29"/>
      <c r="BF23" s="29"/>
      <c r="BG23" s="29">
        <v>250000</v>
      </c>
      <c r="BH23" s="29">
        <v>150000</v>
      </c>
      <c r="BI23" s="29">
        <v>100000</v>
      </c>
      <c r="BJ23" s="29">
        <f t="shared" si="0"/>
        <v>100000</v>
      </c>
    </row>
    <row r="24" spans="1:62" ht="48" hidden="1" x14ac:dyDescent="0.25">
      <c r="A24" s="20">
        <f>'[1]dalam daerah'!A27+$A$1476</f>
        <v>143</v>
      </c>
      <c r="B24" s="31" t="s">
        <v>188</v>
      </c>
      <c r="C24" s="32" t="s">
        <v>58</v>
      </c>
      <c r="D24" s="31" t="s">
        <v>189</v>
      </c>
      <c r="E24" s="33" t="s">
        <v>60</v>
      </c>
      <c r="F24" s="34" t="s">
        <v>58</v>
      </c>
      <c r="G24" s="34" t="s">
        <v>176</v>
      </c>
      <c r="H24" s="34" t="s">
        <v>62</v>
      </c>
      <c r="I24" s="35">
        <v>44572</v>
      </c>
      <c r="J24" s="35">
        <v>44576</v>
      </c>
      <c r="K24" s="36">
        <v>5</v>
      </c>
      <c r="L24" s="34" t="s">
        <v>190</v>
      </c>
      <c r="M24" s="35">
        <v>44593</v>
      </c>
      <c r="N24" s="38">
        <v>24062700</v>
      </c>
      <c r="O24" s="39">
        <v>380000</v>
      </c>
      <c r="P24" s="39">
        <v>1900000</v>
      </c>
      <c r="Q24" s="39">
        <v>6768700</v>
      </c>
      <c r="R24" s="39">
        <v>13775000</v>
      </c>
      <c r="S24" s="39">
        <v>1250000</v>
      </c>
      <c r="T24" s="39" t="s">
        <v>58</v>
      </c>
      <c r="U24" s="40"/>
      <c r="V24" s="34" t="s">
        <v>178</v>
      </c>
      <c r="W24" s="41" t="s">
        <v>109</v>
      </c>
      <c r="X24" s="42">
        <v>9902184567570</v>
      </c>
      <c r="Y24" s="43" t="s">
        <v>179</v>
      </c>
      <c r="Z24" s="44" t="s">
        <v>180</v>
      </c>
      <c r="AA24" s="45">
        <v>44572</v>
      </c>
      <c r="AB24" s="46" t="s">
        <v>71</v>
      </c>
      <c r="AC24" s="47" t="s">
        <v>191</v>
      </c>
      <c r="AD24" s="48">
        <v>3427700</v>
      </c>
      <c r="AE24" s="52" t="s">
        <v>109</v>
      </c>
      <c r="AF24" s="83">
        <v>9902184782726</v>
      </c>
      <c r="AG24" s="83" t="s">
        <v>182</v>
      </c>
      <c r="AH24" s="57" t="s">
        <v>173</v>
      </c>
      <c r="AI24" s="52">
        <v>44576</v>
      </c>
      <c r="AJ24" s="53" t="s">
        <v>183</v>
      </c>
      <c r="AK24" s="52" t="s">
        <v>181</v>
      </c>
      <c r="AL24" s="80">
        <v>698900</v>
      </c>
      <c r="AM24" s="55">
        <v>369000</v>
      </c>
      <c r="AN24" s="29"/>
      <c r="AO24" s="29"/>
      <c r="AP24" s="29"/>
      <c r="AQ24" s="29"/>
      <c r="AR24" s="29"/>
      <c r="AS24" s="29"/>
      <c r="AT24" s="29"/>
      <c r="AU24" s="29"/>
      <c r="AV24" s="29"/>
      <c r="AW24" s="29"/>
      <c r="AX24" s="29"/>
      <c r="AY24" s="29"/>
      <c r="AZ24" s="29"/>
      <c r="BA24" s="29"/>
      <c r="BB24" s="29"/>
      <c r="BC24" s="29">
        <v>1475000</v>
      </c>
      <c r="BD24" s="29"/>
      <c r="BE24" s="29">
        <v>1475000</v>
      </c>
      <c r="BF24" s="29"/>
      <c r="BG24" s="29">
        <v>1250000</v>
      </c>
      <c r="BH24" s="29">
        <v>750000</v>
      </c>
      <c r="BI24" s="29">
        <v>500000</v>
      </c>
      <c r="BJ24" s="29">
        <f t="shared" si="0"/>
        <v>1975000</v>
      </c>
    </row>
    <row r="25" spans="1:62" ht="36" hidden="1" x14ac:dyDescent="0.25">
      <c r="A25" s="30">
        <v>11</v>
      </c>
      <c r="B25" s="31" t="s">
        <v>192</v>
      </c>
      <c r="C25" s="32"/>
      <c r="D25" s="31" t="s">
        <v>193</v>
      </c>
      <c r="E25" s="33" t="s">
        <v>60</v>
      </c>
      <c r="F25" s="34"/>
      <c r="G25" s="34" t="s">
        <v>538</v>
      </c>
      <c r="H25" s="34" t="s">
        <v>62</v>
      </c>
      <c r="I25" s="35">
        <v>44593</v>
      </c>
      <c r="J25" s="35">
        <v>44597</v>
      </c>
      <c r="K25" s="36">
        <f>J25-I25+1</f>
        <v>5</v>
      </c>
      <c r="L25" s="34" t="s">
        <v>194</v>
      </c>
      <c r="M25" s="2"/>
      <c r="N25" s="38">
        <v>23451200</v>
      </c>
      <c r="O25" s="39">
        <v>370000</v>
      </c>
      <c r="P25" s="39">
        <f>O25*K25</f>
        <v>1850000</v>
      </c>
      <c r="Q25" s="39">
        <f>6443200+510000+365000</f>
        <v>7318200</v>
      </c>
      <c r="R25" s="39">
        <f>9888000+1475000+1670000</f>
        <v>13033000</v>
      </c>
      <c r="S25" s="39">
        <v>1250000</v>
      </c>
      <c r="T25" s="39"/>
      <c r="U25" s="40"/>
      <c r="V25" s="34"/>
      <c r="W25" s="41" t="s">
        <v>74</v>
      </c>
      <c r="X25" s="42" t="s">
        <v>58</v>
      </c>
      <c r="Y25" s="43" t="s">
        <v>58</v>
      </c>
      <c r="Z25" s="56"/>
      <c r="AA25" s="45">
        <v>44572</v>
      </c>
      <c r="AB25" s="46" t="s">
        <v>68</v>
      </c>
      <c r="AC25" s="47" t="s">
        <v>70</v>
      </c>
      <c r="AD25" s="48">
        <v>130000</v>
      </c>
      <c r="AE25" s="49" t="s">
        <v>75</v>
      </c>
      <c r="AF25" s="50"/>
      <c r="AG25" s="50"/>
      <c r="AH25" s="57" t="s">
        <v>76</v>
      </c>
      <c r="AI25" s="52">
        <v>44576</v>
      </c>
      <c r="AJ25" s="53" t="s">
        <v>68</v>
      </c>
      <c r="AK25" s="52" t="s">
        <v>77</v>
      </c>
      <c r="AL25" s="54">
        <v>255000</v>
      </c>
      <c r="AM25" s="55"/>
      <c r="AN25" s="29"/>
      <c r="AO25" s="29"/>
      <c r="AP25" s="29"/>
      <c r="AQ25" s="29"/>
      <c r="AR25" s="29"/>
      <c r="AS25" s="29"/>
      <c r="AT25" s="29"/>
      <c r="AU25" s="29"/>
      <c r="AV25" s="29"/>
      <c r="AW25" s="29"/>
      <c r="AX25" s="29"/>
      <c r="AY25" s="29"/>
      <c r="AZ25" s="29"/>
      <c r="BA25" s="29"/>
      <c r="BB25" s="29"/>
      <c r="BC25" s="29">
        <v>1670000</v>
      </c>
      <c r="BD25" s="29"/>
      <c r="BE25" s="29">
        <v>1670000</v>
      </c>
      <c r="BF25" s="29"/>
      <c r="BG25" s="29">
        <v>1250000</v>
      </c>
      <c r="BH25" s="29">
        <v>750000</v>
      </c>
      <c r="BI25" s="29">
        <v>500000</v>
      </c>
      <c r="BJ25" s="29">
        <f t="shared" si="0"/>
        <v>2170000</v>
      </c>
    </row>
    <row r="26" spans="1:62" ht="36" hidden="1" x14ac:dyDescent="0.25">
      <c r="A26" s="20">
        <f>'[1]dalam daerah'!A29+$A$1476</f>
        <v>228</v>
      </c>
      <c r="B26" s="31" t="s">
        <v>195</v>
      </c>
      <c r="C26" s="32" t="s">
        <v>58</v>
      </c>
      <c r="D26" s="31" t="s">
        <v>175</v>
      </c>
      <c r="E26" s="39" t="s">
        <v>60</v>
      </c>
      <c r="F26" s="34" t="s">
        <v>58</v>
      </c>
      <c r="G26" s="39" t="s">
        <v>176</v>
      </c>
      <c r="H26" s="39" t="s">
        <v>62</v>
      </c>
      <c r="I26" s="35">
        <v>44572</v>
      </c>
      <c r="J26" s="35">
        <v>44576</v>
      </c>
      <c r="K26" s="36">
        <v>5</v>
      </c>
      <c r="L26" s="39" t="s">
        <v>196</v>
      </c>
      <c r="M26" s="35">
        <v>44593</v>
      </c>
      <c r="N26" s="39">
        <v>23870300</v>
      </c>
      <c r="O26" s="39">
        <v>380000</v>
      </c>
      <c r="P26" s="39">
        <v>1900000</v>
      </c>
      <c r="Q26" s="39">
        <v>6661300</v>
      </c>
      <c r="R26" s="39">
        <v>13775000</v>
      </c>
      <c r="S26" s="39">
        <v>1250000</v>
      </c>
      <c r="T26" s="39" t="s">
        <v>58</v>
      </c>
      <c r="U26" s="40"/>
      <c r="V26" s="34" t="s">
        <v>178</v>
      </c>
      <c r="W26" s="41" t="s">
        <v>109</v>
      </c>
      <c r="X26" s="123">
        <v>9902184568741</v>
      </c>
      <c r="Y26" s="43" t="s">
        <v>179</v>
      </c>
      <c r="Z26" s="44" t="s">
        <v>180</v>
      </c>
      <c r="AA26" s="45">
        <v>44572</v>
      </c>
      <c r="AB26" s="46" t="s">
        <v>71</v>
      </c>
      <c r="AC26" s="47" t="s">
        <v>181</v>
      </c>
      <c r="AD26" s="71">
        <v>3320300</v>
      </c>
      <c r="AE26" s="49" t="s">
        <v>109</v>
      </c>
      <c r="AF26" s="50">
        <v>9902184782730</v>
      </c>
      <c r="AG26" s="79" t="s">
        <v>182</v>
      </c>
      <c r="AH26" s="57" t="s">
        <v>173</v>
      </c>
      <c r="AI26" s="52">
        <v>44576</v>
      </c>
      <c r="AJ26" s="53" t="s">
        <v>183</v>
      </c>
      <c r="AK26" s="52" t="s">
        <v>181</v>
      </c>
      <c r="AL26" s="54">
        <v>698900</v>
      </c>
      <c r="AM26" s="55">
        <v>284000</v>
      </c>
      <c r="AN26" s="29"/>
      <c r="AO26" s="29"/>
      <c r="AP26" s="29"/>
      <c r="AQ26" s="29"/>
      <c r="AR26" s="29"/>
      <c r="AS26" s="29"/>
      <c r="AT26" s="29"/>
      <c r="AU26" s="29"/>
      <c r="AV26" s="29"/>
      <c r="AW26" s="29"/>
      <c r="AX26" s="29"/>
      <c r="AY26" s="29"/>
      <c r="AZ26" s="29"/>
      <c r="BA26" s="29"/>
      <c r="BB26" s="29"/>
      <c r="BC26" s="29">
        <v>1475000</v>
      </c>
      <c r="BD26" s="29"/>
      <c r="BE26" s="29">
        <v>1475000</v>
      </c>
      <c r="BF26" s="29"/>
      <c r="BG26" s="29">
        <v>1250000</v>
      </c>
      <c r="BH26" s="29">
        <v>750000</v>
      </c>
      <c r="BI26" s="29">
        <v>500000</v>
      </c>
      <c r="BJ26" s="29">
        <f t="shared" si="0"/>
        <v>1975000</v>
      </c>
    </row>
    <row r="27" spans="1:62" ht="36" hidden="1" x14ac:dyDescent="0.25">
      <c r="A27" s="30">
        <v>12</v>
      </c>
      <c r="B27" s="31" t="s">
        <v>195</v>
      </c>
      <c r="C27" s="32"/>
      <c r="D27" s="31" t="s">
        <v>197</v>
      </c>
      <c r="E27" s="39"/>
      <c r="F27" s="34"/>
      <c r="G27" s="39"/>
      <c r="H27" s="39"/>
      <c r="I27" s="35"/>
      <c r="J27" s="35"/>
      <c r="K27" s="36"/>
      <c r="L27" s="34" t="s">
        <v>198</v>
      </c>
      <c r="M27" s="35"/>
      <c r="N27" s="39"/>
      <c r="O27" s="39"/>
      <c r="P27" s="39"/>
      <c r="Q27" s="39"/>
      <c r="R27" s="39"/>
      <c r="S27" s="39"/>
      <c r="T27" s="39"/>
      <c r="U27" s="40"/>
      <c r="V27" s="34"/>
      <c r="W27" s="122" t="s">
        <v>165</v>
      </c>
      <c r="X27" s="123" t="s">
        <v>58</v>
      </c>
      <c r="Y27" s="123" t="s">
        <v>58</v>
      </c>
      <c r="Z27" s="124" t="s">
        <v>96</v>
      </c>
      <c r="AA27" s="125">
        <v>44572</v>
      </c>
      <c r="AB27" s="126" t="s">
        <v>67</v>
      </c>
      <c r="AC27" s="127" t="s">
        <v>68</v>
      </c>
      <c r="AD27" s="71">
        <v>255000</v>
      </c>
      <c r="AE27" s="49"/>
      <c r="AF27" s="50"/>
      <c r="AG27" s="79" t="s">
        <v>166</v>
      </c>
      <c r="AH27" s="57" t="s">
        <v>111</v>
      </c>
      <c r="AI27" s="49">
        <v>44577</v>
      </c>
      <c r="AJ27" s="53" t="s">
        <v>167</v>
      </c>
      <c r="AK27" s="52" t="s">
        <v>71</v>
      </c>
      <c r="AL27" s="54"/>
      <c r="AM27" s="55"/>
      <c r="AN27" s="29"/>
      <c r="AO27" s="29"/>
      <c r="AP27" s="29"/>
      <c r="AQ27" s="29"/>
      <c r="AR27" s="29"/>
      <c r="AS27" s="29"/>
      <c r="AT27" s="29"/>
      <c r="AU27" s="29"/>
      <c r="AV27" s="29"/>
      <c r="AW27" s="29"/>
      <c r="AX27" s="29"/>
      <c r="AY27" s="29"/>
      <c r="AZ27" s="29"/>
      <c r="BA27" s="29"/>
      <c r="BB27" s="29"/>
      <c r="BC27" s="29"/>
      <c r="BD27" s="29"/>
      <c r="BE27" s="29"/>
      <c r="BF27" s="29"/>
      <c r="BG27" s="29">
        <v>1250000</v>
      </c>
      <c r="BH27" s="29">
        <v>750000</v>
      </c>
      <c r="BI27" s="29">
        <v>500000</v>
      </c>
      <c r="BJ27" s="29">
        <f t="shared" si="0"/>
        <v>500000</v>
      </c>
    </row>
    <row r="28" spans="1:62" ht="48" hidden="1" x14ac:dyDescent="0.25">
      <c r="A28" s="20">
        <f>'[1]dalam daerah'!A31+$A$1476</f>
        <v>325</v>
      </c>
      <c r="B28" s="31" t="s">
        <v>199</v>
      </c>
      <c r="C28" s="32" t="s">
        <v>58</v>
      </c>
      <c r="D28" s="31" t="s">
        <v>189</v>
      </c>
      <c r="E28" s="33" t="s">
        <v>60</v>
      </c>
      <c r="F28" s="34" t="s">
        <v>58</v>
      </c>
      <c r="G28" s="34" t="s">
        <v>176</v>
      </c>
      <c r="H28" s="34" t="s">
        <v>62</v>
      </c>
      <c r="I28" s="35">
        <v>44572</v>
      </c>
      <c r="J28" s="35">
        <v>44576</v>
      </c>
      <c r="K28" s="36">
        <v>5</v>
      </c>
      <c r="L28" s="34" t="s">
        <v>200</v>
      </c>
      <c r="M28" s="35">
        <v>44593</v>
      </c>
      <c r="N28" s="38">
        <v>23955300</v>
      </c>
      <c r="O28" s="39">
        <v>380000</v>
      </c>
      <c r="P28" s="39">
        <v>1900000</v>
      </c>
      <c r="Q28" s="39">
        <v>6661300</v>
      </c>
      <c r="R28" s="39">
        <v>13775000</v>
      </c>
      <c r="S28" s="39">
        <v>1250000</v>
      </c>
      <c r="T28" s="39" t="s">
        <v>58</v>
      </c>
      <c r="U28" s="40"/>
      <c r="V28" s="34" t="s">
        <v>178</v>
      </c>
      <c r="W28" s="41" t="s">
        <v>109</v>
      </c>
      <c r="X28" s="123">
        <v>9902184568742</v>
      </c>
      <c r="Y28" s="43" t="s">
        <v>179</v>
      </c>
      <c r="Z28" s="44" t="s">
        <v>180</v>
      </c>
      <c r="AA28" s="45">
        <v>44572</v>
      </c>
      <c r="AB28" s="46" t="s">
        <v>71</v>
      </c>
      <c r="AC28" s="47" t="s">
        <v>181</v>
      </c>
      <c r="AD28" s="71">
        <v>3320300</v>
      </c>
      <c r="AE28" s="49" t="s">
        <v>109</v>
      </c>
      <c r="AF28" s="50">
        <v>9902184782727</v>
      </c>
      <c r="AG28" s="50" t="s">
        <v>182</v>
      </c>
      <c r="AH28" s="57" t="s">
        <v>173</v>
      </c>
      <c r="AI28" s="52">
        <v>44576</v>
      </c>
      <c r="AJ28" s="53" t="s">
        <v>183</v>
      </c>
      <c r="AK28" s="52" t="s">
        <v>181</v>
      </c>
      <c r="AL28" s="54">
        <v>698900</v>
      </c>
      <c r="AM28" s="55">
        <v>369000</v>
      </c>
      <c r="AN28" s="29"/>
      <c r="AO28" s="29"/>
      <c r="AP28" s="29"/>
      <c r="AQ28" s="29"/>
      <c r="AR28" s="29"/>
      <c r="AS28" s="29"/>
      <c r="AT28" s="29"/>
      <c r="AU28" s="29"/>
      <c r="AV28" s="29"/>
      <c r="AW28" s="29"/>
      <c r="AX28" s="29"/>
      <c r="AY28" s="29"/>
      <c r="AZ28" s="29"/>
      <c r="BA28" s="29"/>
      <c r="BB28" s="29"/>
      <c r="BC28" s="29">
        <v>1475000</v>
      </c>
      <c r="BD28" s="29"/>
      <c r="BE28" s="29">
        <v>1475000</v>
      </c>
      <c r="BF28" s="29"/>
      <c r="BG28" s="29">
        <v>1250000</v>
      </c>
      <c r="BH28" s="29">
        <v>750000</v>
      </c>
      <c r="BI28" s="29">
        <v>500000</v>
      </c>
      <c r="BJ28" s="29">
        <f t="shared" si="0"/>
        <v>1975000</v>
      </c>
    </row>
    <row r="29" spans="1:62" ht="24" hidden="1" x14ac:dyDescent="0.25">
      <c r="A29" s="30">
        <v>13</v>
      </c>
      <c r="B29" s="31" t="s">
        <v>201</v>
      </c>
      <c r="C29" s="32"/>
      <c r="D29" s="31" t="s">
        <v>197</v>
      </c>
      <c r="E29" s="39"/>
      <c r="F29" s="34"/>
      <c r="G29" s="39"/>
      <c r="H29" s="39"/>
      <c r="I29" s="35"/>
      <c r="J29" s="35"/>
      <c r="K29" s="36"/>
      <c r="L29" s="34" t="s">
        <v>202</v>
      </c>
      <c r="M29" s="35"/>
      <c r="N29" s="39"/>
      <c r="O29" s="39"/>
      <c r="P29" s="39"/>
      <c r="Q29" s="39"/>
      <c r="R29" s="39"/>
      <c r="S29" s="39"/>
      <c r="T29" s="39"/>
      <c r="U29" s="40"/>
      <c r="V29" s="34"/>
      <c r="W29" s="41" t="s">
        <v>203</v>
      </c>
      <c r="X29" s="123"/>
      <c r="Y29" s="43" t="s">
        <v>204</v>
      </c>
      <c r="Z29" s="44" t="s">
        <v>205</v>
      </c>
      <c r="AA29" s="45">
        <v>44572</v>
      </c>
      <c r="AB29" s="46" t="s">
        <v>181</v>
      </c>
      <c r="AC29" s="47" t="s">
        <v>183</v>
      </c>
      <c r="AD29" s="71"/>
      <c r="AE29" s="49" t="s">
        <v>109</v>
      </c>
      <c r="AF29" s="50">
        <v>9902184791398</v>
      </c>
      <c r="AG29" s="79" t="s">
        <v>206</v>
      </c>
      <c r="AH29" s="57" t="s">
        <v>207</v>
      </c>
      <c r="AI29" s="49">
        <v>44577</v>
      </c>
      <c r="AJ29" s="53" t="s">
        <v>104</v>
      </c>
      <c r="AK29" s="52" t="s">
        <v>71</v>
      </c>
      <c r="AL29" s="54">
        <v>2132100</v>
      </c>
      <c r="AM29" s="55"/>
      <c r="AN29" s="29"/>
      <c r="AO29" s="29"/>
      <c r="AP29" s="29"/>
      <c r="AQ29" s="29"/>
      <c r="AR29" s="29"/>
      <c r="AS29" s="29"/>
      <c r="AT29" s="29"/>
      <c r="AU29" s="29"/>
      <c r="AV29" s="29"/>
      <c r="AW29" s="29"/>
      <c r="AX29" s="29"/>
      <c r="AY29" s="29"/>
      <c r="AZ29" s="29"/>
      <c r="BA29" s="29"/>
      <c r="BB29" s="29"/>
      <c r="BC29" s="29"/>
      <c r="BD29" s="29"/>
      <c r="BE29" s="29"/>
      <c r="BF29" s="29"/>
      <c r="BG29" s="29">
        <v>1250000</v>
      </c>
      <c r="BH29" s="29">
        <v>750000</v>
      </c>
      <c r="BI29" s="29">
        <v>500000</v>
      </c>
      <c r="BJ29" s="29">
        <f t="shared" si="0"/>
        <v>500000</v>
      </c>
    </row>
    <row r="30" spans="1:62" ht="48" hidden="1" x14ac:dyDescent="0.25">
      <c r="A30" s="20">
        <f>'[1]dalam daerah'!A33+$A$1476</f>
        <v>132</v>
      </c>
      <c r="B30" s="31" t="s">
        <v>208</v>
      </c>
      <c r="C30" s="32"/>
      <c r="D30" s="31" t="s">
        <v>72</v>
      </c>
      <c r="E30" s="33" t="s">
        <v>60</v>
      </c>
      <c r="F30" s="34"/>
      <c r="G30" s="34" t="s">
        <v>428</v>
      </c>
      <c r="H30" s="34" t="s">
        <v>62</v>
      </c>
      <c r="I30" s="35">
        <v>44593</v>
      </c>
      <c r="J30" s="35">
        <v>44597</v>
      </c>
      <c r="K30" s="36">
        <f>J30-I30+1</f>
        <v>5</v>
      </c>
      <c r="L30" s="34" t="s">
        <v>209</v>
      </c>
      <c r="M30" s="2"/>
      <c r="N30" s="38">
        <v>14372140</v>
      </c>
      <c r="O30" s="39">
        <v>430000</v>
      </c>
      <c r="P30" s="39">
        <f>O30*K30</f>
        <v>2150000</v>
      </c>
      <c r="Q30" s="39">
        <f>3202800+510000+109000</f>
        <v>3821800</v>
      </c>
      <c r="R30" s="39">
        <f>3564900+3585440</f>
        <v>7150340</v>
      </c>
      <c r="S30" s="39">
        <v>1250000</v>
      </c>
      <c r="T30" s="39"/>
      <c r="U30" s="40"/>
      <c r="V30" s="34"/>
      <c r="W30" s="41" t="s">
        <v>109</v>
      </c>
      <c r="X30" s="42">
        <v>9902184161795</v>
      </c>
      <c r="Y30" s="43" t="s">
        <v>179</v>
      </c>
      <c r="Z30" s="44" t="s">
        <v>180</v>
      </c>
      <c r="AA30" s="45">
        <v>44569</v>
      </c>
      <c r="AB30" s="46" t="s">
        <v>68</v>
      </c>
      <c r="AC30" s="47" t="s">
        <v>104</v>
      </c>
      <c r="AD30" s="48">
        <v>2299600</v>
      </c>
      <c r="AE30" s="49" t="s">
        <v>210</v>
      </c>
      <c r="AF30" s="79" t="s">
        <v>58</v>
      </c>
      <c r="AG30" s="79" t="s">
        <v>58</v>
      </c>
      <c r="AH30" s="57" t="s">
        <v>211</v>
      </c>
      <c r="AI30" s="52">
        <v>44574</v>
      </c>
      <c r="AJ30" s="53" t="s">
        <v>68</v>
      </c>
      <c r="AK30" s="52" t="s">
        <v>77</v>
      </c>
      <c r="AL30" s="128" t="s">
        <v>212</v>
      </c>
      <c r="AM30" s="55"/>
      <c r="AN30" s="29"/>
      <c r="AO30" s="29"/>
      <c r="AP30" s="29"/>
      <c r="AQ30" s="29"/>
      <c r="AR30" s="29"/>
      <c r="AS30" s="29"/>
      <c r="AT30" s="29"/>
      <c r="AU30" s="29"/>
      <c r="AV30" s="29"/>
      <c r="AW30" s="29"/>
      <c r="AX30" s="29"/>
      <c r="AY30" s="29"/>
      <c r="AZ30" s="29"/>
      <c r="BA30" s="29"/>
      <c r="BB30" s="29"/>
      <c r="BC30" s="29"/>
      <c r="BD30" s="29"/>
      <c r="BE30" s="29"/>
      <c r="BF30" s="29"/>
      <c r="BG30" s="29">
        <v>1250000</v>
      </c>
      <c r="BH30" s="29">
        <f>150000*5</f>
        <v>750000</v>
      </c>
      <c r="BI30" s="29">
        <f>BG30-BH30</f>
        <v>500000</v>
      </c>
      <c r="BJ30" s="29">
        <f t="shared" si="0"/>
        <v>500000</v>
      </c>
    </row>
    <row r="31" spans="1:62" ht="24" hidden="1" x14ac:dyDescent="0.25">
      <c r="A31" s="30">
        <v>14</v>
      </c>
      <c r="B31" s="31" t="s">
        <v>213</v>
      </c>
      <c r="C31" s="32" t="s">
        <v>58</v>
      </c>
      <c r="D31" s="31" t="s">
        <v>59</v>
      </c>
      <c r="E31" s="33" t="s">
        <v>60</v>
      </c>
      <c r="F31" s="34" t="s">
        <v>58</v>
      </c>
      <c r="G31" s="34" t="s">
        <v>61</v>
      </c>
      <c r="H31" s="34" t="s">
        <v>62</v>
      </c>
      <c r="I31" s="35">
        <v>44572</v>
      </c>
      <c r="J31" s="35">
        <v>44576</v>
      </c>
      <c r="K31" s="36">
        <v>5</v>
      </c>
      <c r="L31" s="34" t="s">
        <v>214</v>
      </c>
      <c r="M31" s="37">
        <v>44593</v>
      </c>
      <c r="N31" s="38">
        <v>7690000</v>
      </c>
      <c r="O31" s="39">
        <v>430000</v>
      </c>
      <c r="P31" s="39">
        <v>2150000</v>
      </c>
      <c r="Q31" s="39">
        <v>770000</v>
      </c>
      <c r="R31" s="39">
        <v>3250000</v>
      </c>
      <c r="S31" s="39">
        <v>1250000</v>
      </c>
      <c r="T31" s="39" t="s">
        <v>58</v>
      </c>
      <c r="U31" s="40"/>
      <c r="V31" s="34" t="s">
        <v>64</v>
      </c>
      <c r="W31" s="41" t="s">
        <v>65</v>
      </c>
      <c r="X31" s="42" t="s">
        <v>58</v>
      </c>
      <c r="Y31" s="43" t="s">
        <v>58</v>
      </c>
      <c r="Z31" s="44" t="s">
        <v>66</v>
      </c>
      <c r="AA31" s="45">
        <v>44572</v>
      </c>
      <c r="AB31" s="46" t="s">
        <v>67</v>
      </c>
      <c r="AC31" s="47" t="s">
        <v>68</v>
      </c>
      <c r="AD31" s="48">
        <v>255000</v>
      </c>
      <c r="AE31" s="49" t="s">
        <v>69</v>
      </c>
      <c r="AF31" s="50"/>
      <c r="AG31" s="50"/>
      <c r="AH31" s="51"/>
      <c r="AI31" s="52">
        <v>44576</v>
      </c>
      <c r="AJ31" s="53" t="s">
        <v>70</v>
      </c>
      <c r="AK31" s="52" t="s">
        <v>71</v>
      </c>
      <c r="AL31" s="54">
        <v>130000</v>
      </c>
      <c r="AM31" s="55"/>
      <c r="AN31" s="29"/>
      <c r="AO31" s="29"/>
      <c r="AP31" s="29"/>
      <c r="AQ31" s="29"/>
      <c r="AR31" s="29"/>
      <c r="AS31" s="29"/>
      <c r="AT31" s="29"/>
      <c r="AU31" s="29"/>
      <c r="AV31" s="29"/>
      <c r="AW31" s="29"/>
      <c r="AX31" s="29"/>
      <c r="AY31" s="29"/>
      <c r="AZ31" s="29"/>
      <c r="BA31" s="29"/>
      <c r="BB31" s="29"/>
      <c r="BC31" s="29"/>
      <c r="BD31" s="29"/>
      <c r="BE31" s="29"/>
      <c r="BF31" s="29"/>
      <c r="BG31" s="29">
        <v>1250000</v>
      </c>
      <c r="BH31" s="29">
        <f>150000*5</f>
        <v>750000</v>
      </c>
      <c r="BI31" s="29">
        <f>BG31-BH31</f>
        <v>500000</v>
      </c>
      <c r="BJ31" s="29">
        <f t="shared" si="0"/>
        <v>500000</v>
      </c>
    </row>
    <row r="32" spans="1:62" ht="24" hidden="1" x14ac:dyDescent="0.25">
      <c r="A32" s="20">
        <f>'[1]dalam daerah'!A35+$A$1476</f>
        <v>285</v>
      </c>
      <c r="B32" s="31" t="s">
        <v>215</v>
      </c>
      <c r="C32" s="32" t="s">
        <v>58</v>
      </c>
      <c r="D32" s="31" t="s">
        <v>59</v>
      </c>
      <c r="E32" s="33" t="s">
        <v>60</v>
      </c>
      <c r="F32" s="34" t="s">
        <v>58</v>
      </c>
      <c r="G32" s="34" t="s">
        <v>61</v>
      </c>
      <c r="H32" s="34" t="s">
        <v>62</v>
      </c>
      <c r="I32" s="35">
        <v>44572</v>
      </c>
      <c r="J32" s="35">
        <v>44576</v>
      </c>
      <c r="K32" s="36">
        <v>5</v>
      </c>
      <c r="L32" s="34" t="s">
        <v>216</v>
      </c>
      <c r="M32" s="37">
        <v>44593</v>
      </c>
      <c r="N32" s="38">
        <v>7690000</v>
      </c>
      <c r="O32" s="39">
        <v>430000</v>
      </c>
      <c r="P32" s="39">
        <v>2150000</v>
      </c>
      <c r="Q32" s="39">
        <v>770000</v>
      </c>
      <c r="R32" s="39">
        <v>3250000</v>
      </c>
      <c r="S32" s="39">
        <v>1250000</v>
      </c>
      <c r="T32" s="39" t="s">
        <v>58</v>
      </c>
      <c r="U32" s="40"/>
      <c r="V32" s="34" t="s">
        <v>64</v>
      </c>
      <c r="W32" s="41" t="s">
        <v>65</v>
      </c>
      <c r="X32" s="42" t="s">
        <v>58</v>
      </c>
      <c r="Y32" s="43" t="s">
        <v>58</v>
      </c>
      <c r="Z32" s="44" t="s">
        <v>66</v>
      </c>
      <c r="AA32" s="45">
        <v>44572</v>
      </c>
      <c r="AB32" s="46" t="s">
        <v>67</v>
      </c>
      <c r="AC32" s="47" t="s">
        <v>68</v>
      </c>
      <c r="AD32" s="48">
        <v>255000</v>
      </c>
      <c r="AE32" s="49" t="s">
        <v>69</v>
      </c>
      <c r="AF32" s="50"/>
      <c r="AG32" s="50"/>
      <c r="AH32" s="51"/>
      <c r="AI32" s="52">
        <v>44576</v>
      </c>
      <c r="AJ32" s="53" t="s">
        <v>70</v>
      </c>
      <c r="AK32" s="52" t="s">
        <v>71</v>
      </c>
      <c r="AL32" s="54">
        <v>130000</v>
      </c>
      <c r="AM32" s="55"/>
      <c r="AN32" s="29"/>
      <c r="AO32" s="29"/>
      <c r="AP32" s="29"/>
      <c r="AQ32" s="29"/>
      <c r="AR32" s="29"/>
      <c r="AS32" s="29"/>
      <c r="AT32" s="29"/>
      <c r="AU32" s="29"/>
      <c r="AV32" s="29"/>
      <c r="AW32" s="29"/>
      <c r="AX32" s="29"/>
      <c r="AY32" s="29"/>
      <c r="AZ32" s="29"/>
      <c r="BA32" s="29"/>
      <c r="BB32" s="29"/>
      <c r="BC32" s="29"/>
      <c r="BD32" s="29"/>
      <c r="BE32" s="29"/>
      <c r="BF32" s="29"/>
      <c r="BG32" s="29">
        <v>1250000</v>
      </c>
      <c r="BH32" s="29">
        <v>750000</v>
      </c>
      <c r="BI32" s="29">
        <v>500000</v>
      </c>
      <c r="BJ32" s="29">
        <f t="shared" si="0"/>
        <v>500000</v>
      </c>
    </row>
    <row r="33" spans="1:62" ht="24" hidden="1" x14ac:dyDescent="0.25">
      <c r="A33" s="30">
        <v>15</v>
      </c>
      <c r="B33" s="31" t="s">
        <v>217</v>
      </c>
      <c r="C33" s="32"/>
      <c r="D33" s="31" t="s">
        <v>218</v>
      </c>
      <c r="E33" s="33" t="s">
        <v>60</v>
      </c>
      <c r="F33" s="34"/>
      <c r="G33" s="39" t="s">
        <v>185</v>
      </c>
      <c r="H33" s="34" t="s">
        <v>62</v>
      </c>
      <c r="I33" s="35">
        <v>44587</v>
      </c>
      <c r="J33" s="35">
        <v>44589</v>
      </c>
      <c r="K33" s="36">
        <f>J33-I33+1</f>
        <v>3</v>
      </c>
      <c r="L33" s="34" t="s">
        <v>219</v>
      </c>
      <c r="M33" s="37">
        <v>44593</v>
      </c>
      <c r="N33" s="39">
        <v>2695000</v>
      </c>
      <c r="O33" s="39">
        <v>430000</v>
      </c>
      <c r="P33" s="39">
        <f>O33*K33</f>
        <v>1290000</v>
      </c>
      <c r="Q33" s="39">
        <v>550000</v>
      </c>
      <c r="R33" s="39">
        <v>480000</v>
      </c>
      <c r="S33" s="39">
        <v>375000</v>
      </c>
      <c r="T33" s="39"/>
      <c r="U33" s="40"/>
      <c r="V33" s="34"/>
      <c r="W33" s="41"/>
      <c r="X33" s="123"/>
      <c r="Y33" s="43"/>
      <c r="Z33" s="44"/>
      <c r="AA33" s="45"/>
      <c r="AB33" s="46"/>
      <c r="AC33" s="47"/>
      <c r="AD33" s="71"/>
      <c r="AE33" s="49"/>
      <c r="AF33" s="50"/>
      <c r="AG33" s="50"/>
      <c r="AH33" s="57"/>
      <c r="AI33" s="49"/>
      <c r="AJ33" s="53"/>
      <c r="AK33" s="52"/>
      <c r="AL33" s="54"/>
      <c r="AM33" s="55"/>
      <c r="AN33" s="29"/>
      <c r="AO33" s="29"/>
      <c r="AP33" s="29"/>
      <c r="AQ33" s="29"/>
      <c r="AR33" s="29"/>
      <c r="AS33" s="29"/>
      <c r="AT33" s="29"/>
      <c r="AU33" s="29"/>
      <c r="AV33" s="29"/>
      <c r="AW33" s="29"/>
      <c r="AX33" s="29"/>
      <c r="AY33" s="29"/>
      <c r="AZ33" s="29"/>
      <c r="BA33" s="29"/>
      <c r="BB33" s="29"/>
      <c r="BC33" s="29"/>
      <c r="BD33" s="29"/>
      <c r="BE33" s="29"/>
      <c r="BF33" s="29"/>
      <c r="BG33" s="29">
        <v>375000</v>
      </c>
      <c r="BH33" s="29">
        <v>225000</v>
      </c>
      <c r="BI33" s="29">
        <v>150000</v>
      </c>
      <c r="BJ33" s="29">
        <f t="shared" si="0"/>
        <v>150000</v>
      </c>
    </row>
    <row r="34" spans="1:62" ht="48" hidden="1" x14ac:dyDescent="0.25">
      <c r="A34" s="20">
        <f>'[1]dalam daerah'!A37+$A$1476</f>
        <v>195</v>
      </c>
      <c r="B34" s="31" t="s">
        <v>217</v>
      </c>
      <c r="C34" s="32"/>
      <c r="D34" s="31" t="s">
        <v>72</v>
      </c>
      <c r="E34" s="33" t="s">
        <v>60</v>
      </c>
      <c r="F34" s="34"/>
      <c r="G34" s="34" t="s">
        <v>428</v>
      </c>
      <c r="H34" s="34" t="s">
        <v>62</v>
      </c>
      <c r="I34" s="35">
        <v>44593</v>
      </c>
      <c r="J34" s="35">
        <v>44597</v>
      </c>
      <c r="K34" s="36">
        <f>J34-I34+1</f>
        <v>5</v>
      </c>
      <c r="L34" s="34" t="s">
        <v>220</v>
      </c>
      <c r="M34" s="37">
        <v>44593</v>
      </c>
      <c r="N34" s="38">
        <v>14372140</v>
      </c>
      <c r="O34" s="39">
        <v>430000</v>
      </c>
      <c r="P34" s="39">
        <f>O34*K34</f>
        <v>2150000</v>
      </c>
      <c r="Q34" s="39">
        <f>3202800+510000+109000</f>
        <v>3821800</v>
      </c>
      <c r="R34" s="39">
        <f>3564900+3585440</f>
        <v>7150340</v>
      </c>
      <c r="S34" s="39">
        <v>1250000</v>
      </c>
      <c r="T34" s="39"/>
      <c r="U34" s="40"/>
      <c r="V34" s="34"/>
      <c r="W34" s="41" t="s">
        <v>109</v>
      </c>
      <c r="X34" s="42">
        <v>9902184135299</v>
      </c>
      <c r="Y34" s="43" t="s">
        <v>179</v>
      </c>
      <c r="Z34" s="44" t="s">
        <v>180</v>
      </c>
      <c r="AA34" s="45">
        <v>44569</v>
      </c>
      <c r="AB34" s="46" t="s">
        <v>68</v>
      </c>
      <c r="AC34" s="47" t="s">
        <v>104</v>
      </c>
      <c r="AD34" s="48">
        <v>2299600</v>
      </c>
      <c r="AE34" s="49" t="s">
        <v>210</v>
      </c>
      <c r="AF34" s="79" t="s">
        <v>58</v>
      </c>
      <c r="AG34" s="79" t="s">
        <v>58</v>
      </c>
      <c r="AH34" s="57" t="s">
        <v>211</v>
      </c>
      <c r="AI34" s="52">
        <v>44574</v>
      </c>
      <c r="AJ34" s="53" t="s">
        <v>68</v>
      </c>
      <c r="AK34" s="52" t="s">
        <v>77</v>
      </c>
      <c r="AL34" s="128" t="s">
        <v>212</v>
      </c>
      <c r="AM34" s="55"/>
      <c r="AN34" s="29"/>
      <c r="AO34" s="29"/>
      <c r="AP34" s="29"/>
      <c r="AQ34" s="29"/>
      <c r="AR34" s="29"/>
      <c r="AS34" s="29"/>
      <c r="AT34" s="29"/>
      <c r="AU34" s="29"/>
      <c r="AV34" s="29"/>
      <c r="AW34" s="29"/>
      <c r="AX34" s="29"/>
      <c r="AY34" s="29"/>
      <c r="AZ34" s="29"/>
      <c r="BA34" s="29"/>
      <c r="BB34" s="29"/>
      <c r="BC34" s="29"/>
      <c r="BD34" s="29"/>
      <c r="BE34" s="29"/>
      <c r="BF34" s="29"/>
      <c r="BG34" s="29">
        <v>1250000</v>
      </c>
      <c r="BH34" s="29">
        <f>150000*5</f>
        <v>750000</v>
      </c>
      <c r="BI34" s="29">
        <f>BG34-BH34</f>
        <v>500000</v>
      </c>
      <c r="BJ34" s="29">
        <f t="shared" si="0"/>
        <v>500000</v>
      </c>
    </row>
    <row r="35" spans="1:62" ht="60" hidden="1" x14ac:dyDescent="0.25">
      <c r="A35" s="30">
        <v>16</v>
      </c>
      <c r="B35" s="21" t="s">
        <v>221</v>
      </c>
      <c r="C35" s="22" t="s">
        <v>222</v>
      </c>
      <c r="D35" s="23" t="s">
        <v>52</v>
      </c>
      <c r="E35" s="2"/>
      <c r="F35" s="24" t="s">
        <v>223</v>
      </c>
      <c r="G35" s="25" t="s">
        <v>224</v>
      </c>
      <c r="H35" s="2"/>
      <c r="I35" s="26">
        <v>44599</v>
      </c>
      <c r="J35" s="26">
        <v>44603</v>
      </c>
      <c r="K35" s="24">
        <v>5</v>
      </c>
      <c r="L35" s="25" t="s">
        <v>225</v>
      </c>
      <c r="M35" s="27">
        <v>44676</v>
      </c>
      <c r="N35" s="28">
        <v>14770000</v>
      </c>
      <c r="O35" s="28">
        <v>430000</v>
      </c>
      <c r="P35" s="28">
        <v>2150000</v>
      </c>
      <c r="Q35" s="28">
        <v>11800000</v>
      </c>
      <c r="R35" s="2"/>
      <c r="S35" s="2"/>
      <c r="T35" s="2"/>
      <c r="U35" s="28">
        <v>820000</v>
      </c>
      <c r="V35" s="2"/>
      <c r="W35" s="2"/>
      <c r="X35" s="2"/>
      <c r="Y35" s="2"/>
      <c r="Z35" s="2"/>
      <c r="AA35" s="2"/>
      <c r="AB35" s="2"/>
      <c r="AC35" s="2"/>
      <c r="AD35" s="2"/>
      <c r="AE35" s="2"/>
      <c r="AF35" s="2"/>
      <c r="AG35" s="2"/>
      <c r="AH35" s="2"/>
      <c r="AI35" s="2"/>
      <c r="AJ35" s="2"/>
      <c r="AK35" s="2"/>
      <c r="AL35" s="2"/>
      <c r="AM35" s="2"/>
      <c r="AN35" s="29"/>
      <c r="AO35" s="29" t="s">
        <v>226</v>
      </c>
      <c r="AP35" s="29">
        <v>10500000</v>
      </c>
      <c r="AQ35" s="29">
        <v>10000000</v>
      </c>
      <c r="AR35" s="29">
        <v>500000</v>
      </c>
      <c r="AS35" s="29"/>
      <c r="AT35" s="29"/>
      <c r="AU35" s="29"/>
      <c r="AV35" s="29"/>
      <c r="AW35" s="29"/>
      <c r="AX35" s="29"/>
      <c r="AY35" s="29"/>
      <c r="AZ35" s="29"/>
      <c r="BA35" s="29"/>
      <c r="BB35" s="29"/>
      <c r="BC35" s="29"/>
      <c r="BD35" s="29"/>
      <c r="BE35" s="29"/>
      <c r="BF35" s="29"/>
      <c r="BG35" s="29"/>
      <c r="BH35" s="29"/>
      <c r="BI35" s="29"/>
      <c r="BJ35" s="29">
        <f t="shared" si="0"/>
        <v>500000</v>
      </c>
    </row>
    <row r="36" spans="1:62" ht="36" hidden="1" x14ac:dyDescent="0.25">
      <c r="A36" s="20">
        <f>'[1]dalam daerah'!A39+$A$1476</f>
        <v>84</v>
      </c>
      <c r="B36" s="135" t="s">
        <v>221</v>
      </c>
      <c r="C36" s="136"/>
      <c r="D36" s="135" t="s">
        <v>227</v>
      </c>
      <c r="E36" s="137"/>
      <c r="F36" s="138"/>
      <c r="G36" s="139"/>
      <c r="H36" s="138"/>
      <c r="I36" s="140">
        <v>44824</v>
      </c>
      <c r="J36" s="140" t="s">
        <v>228</v>
      </c>
      <c r="K36" s="141">
        <v>4</v>
      </c>
      <c r="L36" s="34" t="s">
        <v>229</v>
      </c>
      <c r="M36" s="37"/>
      <c r="N36" s="142"/>
      <c r="O36" s="139"/>
      <c r="P36" s="139"/>
      <c r="Q36" s="139"/>
      <c r="R36" s="139"/>
      <c r="S36" s="139"/>
      <c r="T36" s="139"/>
      <c r="U36" s="143"/>
      <c r="V36" s="138"/>
      <c r="W36" s="144" t="s">
        <v>58</v>
      </c>
      <c r="X36" s="145" t="s">
        <v>58</v>
      </c>
      <c r="Y36" s="146" t="s">
        <v>58</v>
      </c>
      <c r="Z36" s="147" t="s">
        <v>58</v>
      </c>
      <c r="AA36" s="148" t="s">
        <v>58</v>
      </c>
      <c r="AB36" s="149" t="s">
        <v>58</v>
      </c>
      <c r="AC36" s="150" t="s">
        <v>58</v>
      </c>
      <c r="AD36" s="151" t="s">
        <v>58</v>
      </c>
      <c r="AE36" s="152" t="s">
        <v>230</v>
      </c>
      <c r="AF36" s="153" t="s">
        <v>58</v>
      </c>
      <c r="AG36" s="153" t="s">
        <v>58</v>
      </c>
      <c r="AH36" s="154" t="s">
        <v>76</v>
      </c>
      <c r="AI36" s="152">
        <v>44862</v>
      </c>
      <c r="AJ36" s="155" t="s">
        <v>68</v>
      </c>
      <c r="AK36" s="152" t="s">
        <v>77</v>
      </c>
      <c r="AL36" s="156">
        <v>280000</v>
      </c>
      <c r="AM36" s="2"/>
      <c r="AN36" s="29"/>
      <c r="AO36" s="29" t="s">
        <v>231</v>
      </c>
      <c r="AP36" s="29">
        <v>3000000</v>
      </c>
      <c r="AQ36" s="29">
        <v>2500000</v>
      </c>
      <c r="AR36" s="29">
        <v>500000</v>
      </c>
      <c r="AS36" s="29"/>
      <c r="AT36" s="29"/>
      <c r="AU36" s="29"/>
      <c r="AV36" s="29"/>
      <c r="AW36" s="29"/>
      <c r="AX36" s="29"/>
      <c r="AY36" s="29"/>
      <c r="AZ36" s="29"/>
      <c r="BA36" s="29"/>
      <c r="BB36" s="29"/>
      <c r="BC36" s="29"/>
      <c r="BD36" s="29"/>
      <c r="BE36" s="29"/>
      <c r="BF36" s="29"/>
      <c r="BG36" s="29"/>
      <c r="BH36" s="29"/>
      <c r="BI36" s="29"/>
      <c r="BJ36" s="29">
        <f t="shared" si="0"/>
        <v>500000</v>
      </c>
    </row>
    <row r="37" spans="1:62" ht="36" hidden="1" x14ac:dyDescent="0.25">
      <c r="A37" s="30">
        <v>17</v>
      </c>
      <c r="B37" s="23" t="s">
        <v>232</v>
      </c>
      <c r="C37" s="58" t="s">
        <v>58</v>
      </c>
      <c r="D37" s="23" t="s">
        <v>233</v>
      </c>
      <c r="E37" s="59" t="s">
        <v>60</v>
      </c>
      <c r="F37" s="60" t="s">
        <v>58</v>
      </c>
      <c r="G37" s="63" t="s">
        <v>234</v>
      </c>
      <c r="H37" s="60" t="s">
        <v>62</v>
      </c>
      <c r="I37" s="61">
        <v>44810</v>
      </c>
      <c r="J37" s="61">
        <v>44814</v>
      </c>
      <c r="K37" s="25">
        <v>5</v>
      </c>
      <c r="L37" s="60" t="s">
        <v>235</v>
      </c>
      <c r="M37" s="37">
        <v>44805</v>
      </c>
      <c r="N37" s="62">
        <v>23198840</v>
      </c>
      <c r="O37" s="63">
        <v>440000</v>
      </c>
      <c r="P37" s="63">
        <v>2200000</v>
      </c>
      <c r="Q37" s="63">
        <v>6296840</v>
      </c>
      <c r="R37" s="63">
        <v>13952000</v>
      </c>
      <c r="S37" s="63">
        <v>750000</v>
      </c>
      <c r="T37" s="63" t="s">
        <v>58</v>
      </c>
      <c r="U37" s="64"/>
      <c r="V37" s="60" t="s">
        <v>236</v>
      </c>
      <c r="W37" s="65" t="s">
        <v>237</v>
      </c>
      <c r="X37" s="66" t="s">
        <v>58</v>
      </c>
      <c r="Y37" s="66" t="s">
        <v>58</v>
      </c>
      <c r="Z37" s="67" t="s">
        <v>238</v>
      </c>
      <c r="AA37" s="68">
        <v>44809</v>
      </c>
      <c r="AB37" s="119" t="s">
        <v>67</v>
      </c>
      <c r="AC37" s="120" t="s">
        <v>68</v>
      </c>
      <c r="AD37" s="71">
        <v>280000</v>
      </c>
      <c r="AE37" s="72" t="s">
        <v>86</v>
      </c>
      <c r="AF37" s="73">
        <v>9902139301750</v>
      </c>
      <c r="AG37" s="73" t="s">
        <v>239</v>
      </c>
      <c r="AH37" s="74" t="s">
        <v>238</v>
      </c>
      <c r="AI37" s="72">
        <v>44814</v>
      </c>
      <c r="AJ37" s="75" t="s">
        <v>240</v>
      </c>
      <c r="AK37" s="72" t="s">
        <v>92</v>
      </c>
      <c r="AL37" s="54">
        <v>952510</v>
      </c>
      <c r="AM37" s="2"/>
      <c r="AN37" s="29"/>
      <c r="AO37" s="29"/>
      <c r="AP37" s="29"/>
      <c r="AQ37" s="29"/>
      <c r="AR37" s="29"/>
      <c r="AS37" s="29"/>
      <c r="AT37" s="29"/>
      <c r="AU37" s="29"/>
      <c r="AV37" s="29"/>
      <c r="AW37" s="29"/>
      <c r="AX37" s="29"/>
      <c r="AY37" s="29"/>
      <c r="AZ37" s="29"/>
      <c r="BA37" s="29"/>
      <c r="BB37" s="29"/>
      <c r="BC37" s="29">
        <v>3490000</v>
      </c>
      <c r="BD37" s="29"/>
      <c r="BE37" s="29">
        <v>3490000</v>
      </c>
      <c r="BF37" s="29"/>
      <c r="BG37" s="29"/>
      <c r="BH37" s="29"/>
      <c r="BI37" s="29"/>
      <c r="BJ37" s="29">
        <f t="shared" si="0"/>
        <v>3490000</v>
      </c>
    </row>
    <row r="38" spans="1:62" ht="36" hidden="1" x14ac:dyDescent="0.25">
      <c r="A38" s="20">
        <f>'[1]dalam daerah'!A41+$A$1476</f>
        <v>232</v>
      </c>
      <c r="B38" s="31" t="s">
        <v>232</v>
      </c>
      <c r="C38" s="32"/>
      <c r="D38" s="31" t="s">
        <v>241</v>
      </c>
      <c r="E38" s="59" t="s">
        <v>60</v>
      </c>
      <c r="F38" s="34"/>
      <c r="G38" s="39" t="s">
        <v>61</v>
      </c>
      <c r="H38" s="60" t="s">
        <v>62</v>
      </c>
      <c r="I38" s="35">
        <v>44572</v>
      </c>
      <c r="J38" s="35">
        <v>44576</v>
      </c>
      <c r="K38" s="36">
        <f>J38-I38+1</f>
        <v>5</v>
      </c>
      <c r="L38" s="34" t="s">
        <v>242</v>
      </c>
      <c r="M38" s="81"/>
      <c r="N38" s="82">
        <v>7690000</v>
      </c>
      <c r="O38" s="39">
        <v>430000</v>
      </c>
      <c r="P38" s="39">
        <f>O38*K38</f>
        <v>2150000</v>
      </c>
      <c r="Q38" s="39">
        <f>770000</f>
        <v>770000</v>
      </c>
      <c r="R38" s="39">
        <f>3520000</f>
        <v>3520000</v>
      </c>
      <c r="S38" s="39">
        <v>1250000</v>
      </c>
      <c r="T38" s="39"/>
      <c r="U38" s="40"/>
      <c r="V38" s="34"/>
      <c r="W38" s="122" t="s">
        <v>230</v>
      </c>
      <c r="X38" s="42" t="s">
        <v>58</v>
      </c>
      <c r="Y38" s="43" t="s">
        <v>58</v>
      </c>
      <c r="Z38" s="44">
        <v>0.375</v>
      </c>
      <c r="AA38" s="45">
        <v>44858</v>
      </c>
      <c r="AB38" s="126" t="s">
        <v>67</v>
      </c>
      <c r="AC38" s="127" t="s">
        <v>68</v>
      </c>
      <c r="AD38" s="71">
        <v>280000</v>
      </c>
      <c r="AE38" s="52" t="s">
        <v>230</v>
      </c>
      <c r="AF38" s="79" t="s">
        <v>58</v>
      </c>
      <c r="AG38" s="79" t="s">
        <v>58</v>
      </c>
      <c r="AH38" s="57" t="s">
        <v>58</v>
      </c>
      <c r="AI38" s="49">
        <v>44862</v>
      </c>
      <c r="AJ38" s="53" t="s">
        <v>68</v>
      </c>
      <c r="AK38" s="52" t="s">
        <v>77</v>
      </c>
      <c r="AL38" s="128">
        <v>280000</v>
      </c>
      <c r="AM38" s="2"/>
      <c r="AN38" s="29"/>
      <c r="AO38" s="29"/>
      <c r="AP38" s="29"/>
      <c r="AQ38" s="29"/>
      <c r="AR38" s="29"/>
      <c r="AS38" s="29"/>
      <c r="AT38" s="29"/>
      <c r="AU38" s="29"/>
      <c r="AV38" s="29"/>
      <c r="AW38" s="29"/>
      <c r="AX38" s="29"/>
      <c r="AY38" s="29"/>
      <c r="AZ38" s="29"/>
      <c r="BA38" s="29"/>
      <c r="BB38" s="29"/>
      <c r="BC38" s="29"/>
      <c r="BD38" s="29"/>
      <c r="BE38" s="29"/>
      <c r="BF38" s="29"/>
      <c r="BG38" s="29">
        <v>1250000</v>
      </c>
      <c r="BH38" s="29">
        <v>750000</v>
      </c>
      <c r="BI38" s="29">
        <v>500000</v>
      </c>
      <c r="BJ38" s="29">
        <f t="shared" ref="BJ38:BJ69" si="1">AN38+AR38+AV38+AZ38+BA38+BE38+BI38</f>
        <v>500000</v>
      </c>
    </row>
    <row r="39" spans="1:62" ht="36" hidden="1" x14ac:dyDescent="0.25">
      <c r="A39" s="30">
        <v>18</v>
      </c>
      <c r="B39" s="157" t="s">
        <v>243</v>
      </c>
      <c r="C39" s="58" t="s">
        <v>244</v>
      </c>
      <c r="D39" s="23" t="s">
        <v>245</v>
      </c>
      <c r="E39" s="59" t="s">
        <v>246</v>
      </c>
      <c r="F39" s="60" t="s">
        <v>247</v>
      </c>
      <c r="G39" s="60" t="s">
        <v>248</v>
      </c>
      <c r="H39" s="60" t="s">
        <v>62</v>
      </c>
      <c r="I39" s="61">
        <v>44823</v>
      </c>
      <c r="J39" s="61">
        <v>44827</v>
      </c>
      <c r="K39" s="25">
        <v>5</v>
      </c>
      <c r="L39" s="60" t="s">
        <v>249</v>
      </c>
      <c r="M39" s="37">
        <v>44835</v>
      </c>
      <c r="N39" s="62">
        <v>9788880</v>
      </c>
      <c r="O39" s="63">
        <v>430000</v>
      </c>
      <c r="P39" s="63">
        <v>2150000</v>
      </c>
      <c r="Q39" s="63">
        <v>4033880</v>
      </c>
      <c r="R39" s="63">
        <v>3605000</v>
      </c>
      <c r="S39" s="63" t="s">
        <v>58</v>
      </c>
      <c r="T39" s="63" t="s">
        <v>58</v>
      </c>
      <c r="U39" s="64"/>
      <c r="V39" s="60" t="s">
        <v>250</v>
      </c>
      <c r="W39" s="65" t="s">
        <v>86</v>
      </c>
      <c r="X39" s="66" t="s">
        <v>58</v>
      </c>
      <c r="Y39" s="66" t="s">
        <v>251</v>
      </c>
      <c r="Z39" s="67" t="s">
        <v>252</v>
      </c>
      <c r="AA39" s="68">
        <v>44823</v>
      </c>
      <c r="AB39" s="119" t="s">
        <v>68</v>
      </c>
      <c r="AC39" s="120" t="s">
        <v>88</v>
      </c>
      <c r="AD39" s="71">
        <v>1709500</v>
      </c>
      <c r="AE39" s="72" t="s">
        <v>86</v>
      </c>
      <c r="AF39" s="73" t="s">
        <v>58</v>
      </c>
      <c r="AG39" s="73" t="s">
        <v>87</v>
      </c>
      <c r="AH39" s="74" t="s">
        <v>76</v>
      </c>
      <c r="AI39" s="72">
        <v>44827</v>
      </c>
      <c r="AJ39" s="75" t="s">
        <v>88</v>
      </c>
      <c r="AK39" s="72" t="s">
        <v>71</v>
      </c>
      <c r="AL39" s="54">
        <v>1764380</v>
      </c>
      <c r="AM39" s="2"/>
      <c r="AN39" s="29"/>
      <c r="AO39" s="29"/>
      <c r="AP39" s="29"/>
      <c r="AQ39" s="29"/>
      <c r="AR39" s="29"/>
      <c r="AS39" s="29"/>
      <c r="AT39" s="29"/>
      <c r="AU39" s="29"/>
      <c r="AV39" s="29"/>
      <c r="AW39" s="29"/>
      <c r="AX39" s="29"/>
      <c r="AY39" s="29"/>
      <c r="AZ39" s="29"/>
      <c r="BA39" s="29"/>
      <c r="BB39" s="29"/>
      <c r="BC39" s="29">
        <v>755000</v>
      </c>
      <c r="BD39" s="29"/>
      <c r="BE39" s="29">
        <f>BC39-BD39</f>
        <v>755000</v>
      </c>
      <c r="BF39" s="29"/>
      <c r="BG39" s="29"/>
      <c r="BH39" s="29"/>
      <c r="BI39" s="29"/>
      <c r="BJ39" s="29">
        <f t="shared" si="1"/>
        <v>755000</v>
      </c>
    </row>
    <row r="40" spans="1:62" ht="36" hidden="1" x14ac:dyDescent="0.25">
      <c r="A40" s="20">
        <f>'[1]dalam daerah'!A43+$A$1476</f>
        <v>323</v>
      </c>
      <c r="B40" s="31" t="s">
        <v>253</v>
      </c>
      <c r="C40" s="32"/>
      <c r="D40" s="31" t="s">
        <v>254</v>
      </c>
      <c r="E40" s="33"/>
      <c r="F40" s="34"/>
      <c r="G40" s="39" t="s">
        <v>285</v>
      </c>
      <c r="H40" s="34" t="s">
        <v>62</v>
      </c>
      <c r="I40" s="35">
        <v>44586</v>
      </c>
      <c r="J40" s="35" t="s">
        <v>255</v>
      </c>
      <c r="K40" s="36">
        <v>4</v>
      </c>
      <c r="L40" s="34" t="s">
        <v>256</v>
      </c>
      <c r="M40" s="81"/>
      <c r="N40" s="82">
        <v>6656000</v>
      </c>
      <c r="O40" s="39">
        <v>430000</v>
      </c>
      <c r="P40" s="39">
        <f>O40*K40</f>
        <v>1720000</v>
      </c>
      <c r="Q40" s="39">
        <v>770000</v>
      </c>
      <c r="R40" s="39">
        <f>2386600+779400</f>
        <v>3166000</v>
      </c>
      <c r="S40" s="39">
        <v>1000000</v>
      </c>
      <c r="T40" s="39"/>
      <c r="U40" s="40"/>
      <c r="V40" s="34"/>
      <c r="W40" s="122" t="s">
        <v>170</v>
      </c>
      <c r="X40" s="42" t="s">
        <v>58</v>
      </c>
      <c r="Y40" s="43" t="s">
        <v>58</v>
      </c>
      <c r="Z40" s="44" t="s">
        <v>171</v>
      </c>
      <c r="AA40" s="45">
        <v>44858</v>
      </c>
      <c r="AB40" s="126" t="s">
        <v>67</v>
      </c>
      <c r="AC40" s="127" t="s">
        <v>68</v>
      </c>
      <c r="AD40" s="71">
        <v>280000</v>
      </c>
      <c r="AE40" s="52" t="s">
        <v>172</v>
      </c>
      <c r="AF40" s="79" t="s">
        <v>58</v>
      </c>
      <c r="AG40" s="79" t="s">
        <v>58</v>
      </c>
      <c r="AH40" s="57" t="s">
        <v>173</v>
      </c>
      <c r="AI40" s="49">
        <v>44862</v>
      </c>
      <c r="AJ40" s="53" t="s">
        <v>68</v>
      </c>
      <c r="AK40" s="52" t="s">
        <v>77</v>
      </c>
      <c r="AL40" s="128">
        <v>280000</v>
      </c>
      <c r="AM40" s="2"/>
      <c r="AN40" s="29"/>
      <c r="AO40" s="29"/>
      <c r="AP40" s="29"/>
      <c r="AQ40" s="29"/>
      <c r="AR40" s="29"/>
      <c r="AS40" s="29"/>
      <c r="AT40" s="29"/>
      <c r="AU40" s="29"/>
      <c r="AV40" s="29"/>
      <c r="AW40" s="29"/>
      <c r="AX40" s="29"/>
      <c r="AY40" s="29"/>
      <c r="AZ40" s="29"/>
      <c r="BA40" s="29"/>
      <c r="BB40" s="29"/>
      <c r="BC40" s="29"/>
      <c r="BD40" s="29"/>
      <c r="BE40" s="29"/>
      <c r="BF40" s="29"/>
      <c r="BG40" s="29">
        <v>1000000</v>
      </c>
      <c r="BH40" s="29">
        <f>150000*4</f>
        <v>600000</v>
      </c>
      <c r="BI40" s="29">
        <f>BG40-BH40</f>
        <v>400000</v>
      </c>
      <c r="BJ40" s="29">
        <f t="shared" si="1"/>
        <v>400000</v>
      </c>
    </row>
    <row r="41" spans="1:62" ht="48" hidden="1" x14ac:dyDescent="0.25">
      <c r="A41" s="30">
        <v>19</v>
      </c>
      <c r="B41" s="23" t="s">
        <v>257</v>
      </c>
      <c r="C41" s="58" t="s">
        <v>258</v>
      </c>
      <c r="D41" s="23" t="s">
        <v>259</v>
      </c>
      <c r="E41" s="59" t="s">
        <v>260</v>
      </c>
      <c r="F41" s="59" t="s">
        <v>261</v>
      </c>
      <c r="G41" s="63" t="s">
        <v>68</v>
      </c>
      <c r="H41" s="60" t="s">
        <v>62</v>
      </c>
      <c r="I41" s="61">
        <v>44829</v>
      </c>
      <c r="J41" s="61">
        <v>44832</v>
      </c>
      <c r="K41" s="25">
        <v>4</v>
      </c>
      <c r="L41" s="60" t="s">
        <v>262</v>
      </c>
      <c r="M41" s="37">
        <v>44835</v>
      </c>
      <c r="N41" s="62">
        <v>5223200</v>
      </c>
      <c r="O41" s="63">
        <v>430000</v>
      </c>
      <c r="P41" s="63">
        <v>1720000</v>
      </c>
      <c r="Q41" s="63">
        <v>850000</v>
      </c>
      <c r="R41" s="63">
        <v>2653200</v>
      </c>
      <c r="S41" s="63" t="s">
        <v>58</v>
      </c>
      <c r="T41" s="63" t="s">
        <v>58</v>
      </c>
      <c r="U41" s="64"/>
      <c r="V41" s="60" t="s">
        <v>263</v>
      </c>
      <c r="W41" s="65" t="s">
        <v>264</v>
      </c>
      <c r="X41" s="66" t="s">
        <v>58</v>
      </c>
      <c r="Y41" s="66" t="s">
        <v>58</v>
      </c>
      <c r="Z41" s="67" t="s">
        <v>85</v>
      </c>
      <c r="AA41" s="68">
        <v>44829</v>
      </c>
      <c r="AB41" s="119" t="s">
        <v>67</v>
      </c>
      <c r="AC41" s="120" t="s">
        <v>68</v>
      </c>
      <c r="AD41" s="71">
        <v>280000</v>
      </c>
      <c r="AE41" s="72" t="s">
        <v>265</v>
      </c>
      <c r="AF41" s="73" t="s">
        <v>58</v>
      </c>
      <c r="AG41" s="73" t="s">
        <v>58</v>
      </c>
      <c r="AH41" s="74" t="s">
        <v>266</v>
      </c>
      <c r="AI41" s="72">
        <v>44832</v>
      </c>
      <c r="AJ41" s="75" t="s">
        <v>70</v>
      </c>
      <c r="AK41" s="72" t="s">
        <v>71</v>
      </c>
      <c r="AL41" s="54">
        <v>145000</v>
      </c>
      <c r="AM41" s="2"/>
      <c r="AN41" s="29"/>
      <c r="AO41" s="29"/>
      <c r="AP41" s="29"/>
      <c r="AQ41" s="29"/>
      <c r="AR41" s="29"/>
      <c r="AS41" s="29"/>
      <c r="AT41" s="29"/>
      <c r="AU41" s="29"/>
      <c r="AV41" s="29"/>
      <c r="AW41" s="29"/>
      <c r="AX41" s="29"/>
      <c r="AY41" s="29"/>
      <c r="AZ41" s="29"/>
      <c r="BA41" s="29"/>
      <c r="BB41" s="29"/>
      <c r="BC41" s="29">
        <v>241200</v>
      </c>
      <c r="BD41" s="29"/>
      <c r="BE41" s="29">
        <f>BC41-BD41</f>
        <v>241200</v>
      </c>
      <c r="BF41" s="29"/>
      <c r="BG41" s="29"/>
      <c r="BH41" s="29"/>
      <c r="BI41" s="29"/>
      <c r="BJ41" s="29">
        <f t="shared" si="1"/>
        <v>241200</v>
      </c>
    </row>
    <row r="42" spans="1:62" ht="48" hidden="1" x14ac:dyDescent="0.25">
      <c r="A42" s="20">
        <f>'[1]dalam daerah'!A45+$A$1476</f>
        <v>161</v>
      </c>
      <c r="B42" s="23" t="s">
        <v>267</v>
      </c>
      <c r="C42" s="58" t="s">
        <v>268</v>
      </c>
      <c r="D42" s="23" t="s">
        <v>269</v>
      </c>
      <c r="E42" s="59" t="s">
        <v>270</v>
      </c>
      <c r="F42" s="60" t="s">
        <v>271</v>
      </c>
      <c r="G42" s="63" t="s">
        <v>234</v>
      </c>
      <c r="H42" s="60" t="s">
        <v>62</v>
      </c>
      <c r="I42" s="61">
        <v>44810</v>
      </c>
      <c r="J42" s="61">
        <v>44814</v>
      </c>
      <c r="K42" s="25">
        <v>5</v>
      </c>
      <c r="L42" s="60" t="s">
        <v>272</v>
      </c>
      <c r="M42" s="37">
        <v>44805</v>
      </c>
      <c r="N42" s="62">
        <v>16385840</v>
      </c>
      <c r="O42" s="63">
        <v>440000</v>
      </c>
      <c r="P42" s="63">
        <v>2200000</v>
      </c>
      <c r="Q42" s="63">
        <v>6246840</v>
      </c>
      <c r="R42" s="63">
        <v>3739000</v>
      </c>
      <c r="S42" s="63" t="s">
        <v>58</v>
      </c>
      <c r="T42" s="63">
        <v>4200000</v>
      </c>
      <c r="U42" s="64"/>
      <c r="V42" s="60" t="s">
        <v>273</v>
      </c>
      <c r="W42" s="65" t="s">
        <v>274</v>
      </c>
      <c r="X42" s="66" t="s">
        <v>58</v>
      </c>
      <c r="Y42" s="66" t="s">
        <v>58</v>
      </c>
      <c r="Z42" s="67" t="s">
        <v>108</v>
      </c>
      <c r="AA42" s="68">
        <v>44809</v>
      </c>
      <c r="AB42" s="119" t="s">
        <v>67</v>
      </c>
      <c r="AC42" s="120" t="s">
        <v>68</v>
      </c>
      <c r="AD42" s="71">
        <v>280000</v>
      </c>
      <c r="AE42" s="72" t="s">
        <v>86</v>
      </c>
      <c r="AF42" s="73">
        <v>9902139301787</v>
      </c>
      <c r="AG42" s="73" t="s">
        <v>239</v>
      </c>
      <c r="AH42" s="74" t="s">
        <v>238</v>
      </c>
      <c r="AI42" s="72">
        <v>44814</v>
      </c>
      <c r="AJ42" s="75" t="s">
        <v>240</v>
      </c>
      <c r="AK42" s="72" t="s">
        <v>92</v>
      </c>
      <c r="AL42" s="54">
        <v>952510</v>
      </c>
      <c r="AM42" s="2"/>
      <c r="AN42" s="29"/>
      <c r="AO42" s="29"/>
      <c r="AP42" s="29"/>
      <c r="AQ42" s="29"/>
      <c r="AR42" s="29"/>
      <c r="AS42" s="29"/>
      <c r="AT42" s="29"/>
      <c r="AU42" s="29"/>
      <c r="AV42" s="29"/>
      <c r="AW42" s="29"/>
      <c r="AX42" s="29"/>
      <c r="AY42" s="29"/>
      <c r="AZ42" s="29"/>
      <c r="BA42" s="29"/>
      <c r="BB42" s="29"/>
      <c r="BC42" s="29">
        <f>621000+798000</f>
        <v>1419000</v>
      </c>
      <c r="BD42" s="29"/>
      <c r="BE42" s="29">
        <f>BC42-BD42</f>
        <v>1419000</v>
      </c>
      <c r="BF42" s="29"/>
      <c r="BG42" s="29"/>
      <c r="BH42" s="29"/>
      <c r="BI42" s="29"/>
      <c r="BJ42" s="29">
        <f t="shared" si="1"/>
        <v>1419000</v>
      </c>
    </row>
    <row r="43" spans="1:62" ht="36" hidden="1" x14ac:dyDescent="0.25">
      <c r="A43" s="30">
        <v>20</v>
      </c>
      <c r="B43" s="31" t="s">
        <v>275</v>
      </c>
      <c r="C43" s="32"/>
      <c r="D43" s="31" t="s">
        <v>276</v>
      </c>
      <c r="E43" s="33"/>
      <c r="F43" s="33"/>
      <c r="G43" s="39" t="s">
        <v>122</v>
      </c>
      <c r="H43" s="34"/>
      <c r="I43" s="35">
        <v>44579</v>
      </c>
      <c r="J43" s="35">
        <v>44583</v>
      </c>
      <c r="K43" s="36">
        <v>5</v>
      </c>
      <c r="L43" s="34" t="s">
        <v>277</v>
      </c>
      <c r="M43" s="81"/>
      <c r="N43" s="82">
        <v>35329095</v>
      </c>
      <c r="O43" s="39">
        <v>420000</v>
      </c>
      <c r="P43" s="39">
        <f>O43*K43</f>
        <v>2100000</v>
      </c>
      <c r="Q43" s="39">
        <f>6780100+510000+199000</f>
        <v>7489100</v>
      </c>
      <c r="R43" s="39">
        <f>24489995</f>
        <v>24489995</v>
      </c>
      <c r="S43" s="39">
        <v>1250000</v>
      </c>
      <c r="T43" s="39"/>
      <c r="U43" s="40"/>
      <c r="V43" s="34"/>
      <c r="W43" s="41" t="s">
        <v>278</v>
      </c>
      <c r="X43" s="42" t="s">
        <v>58</v>
      </c>
      <c r="Y43" s="43" t="s">
        <v>58</v>
      </c>
      <c r="Z43" s="44" t="s">
        <v>171</v>
      </c>
      <c r="AA43" s="45">
        <v>44858</v>
      </c>
      <c r="AB43" s="126" t="s">
        <v>67</v>
      </c>
      <c r="AC43" s="127" t="s">
        <v>68</v>
      </c>
      <c r="AD43" s="71">
        <v>280000</v>
      </c>
      <c r="AE43" s="52" t="s">
        <v>279</v>
      </c>
      <c r="AF43" s="79" t="s">
        <v>58</v>
      </c>
      <c r="AG43" s="79" t="s">
        <v>58</v>
      </c>
      <c r="AH43" s="57" t="s">
        <v>173</v>
      </c>
      <c r="AI43" s="52">
        <v>44863</v>
      </c>
      <c r="AJ43" s="53" t="s">
        <v>68</v>
      </c>
      <c r="AK43" s="52" t="s">
        <v>77</v>
      </c>
      <c r="AL43" s="128">
        <v>280000</v>
      </c>
      <c r="AM43" s="2"/>
      <c r="AN43" s="29"/>
      <c r="AO43" s="29"/>
      <c r="AP43" s="29"/>
      <c r="AQ43" s="29"/>
      <c r="AR43" s="29"/>
      <c r="AS43" s="29"/>
      <c r="AT43" s="29"/>
      <c r="AU43" s="29"/>
      <c r="AV43" s="29"/>
      <c r="AW43" s="29"/>
      <c r="AX43" s="29"/>
      <c r="AY43" s="29"/>
      <c r="AZ43" s="29"/>
      <c r="BA43" s="29"/>
      <c r="BB43" s="29"/>
      <c r="BC43" s="29">
        <v>4897999</v>
      </c>
      <c r="BD43" s="29"/>
      <c r="BE43" s="29">
        <f>BC43-BD43</f>
        <v>4897999</v>
      </c>
      <c r="BF43" s="29"/>
      <c r="BG43" s="29"/>
      <c r="BH43" s="29"/>
      <c r="BI43" s="29"/>
      <c r="BJ43" s="29">
        <f t="shared" si="1"/>
        <v>4897999</v>
      </c>
    </row>
    <row r="44" spans="1:62" ht="60" hidden="1" x14ac:dyDescent="0.25">
      <c r="A44" s="20">
        <f>'[1]dalam daerah'!A47+$A$1476</f>
        <v>286</v>
      </c>
      <c r="B44" s="23" t="s">
        <v>280</v>
      </c>
      <c r="C44" s="158" t="s">
        <v>281</v>
      </c>
      <c r="D44" s="23" t="s">
        <v>282</v>
      </c>
      <c r="E44" s="59" t="s">
        <v>283</v>
      </c>
      <c r="F44" s="60" t="s">
        <v>284</v>
      </c>
      <c r="G44" s="25" t="s">
        <v>285</v>
      </c>
      <c r="H44" s="60" t="s">
        <v>62</v>
      </c>
      <c r="I44" s="61">
        <v>44719</v>
      </c>
      <c r="J44" s="61">
        <v>44723</v>
      </c>
      <c r="K44" s="25">
        <v>5</v>
      </c>
      <c r="L44" s="60" t="s">
        <v>286</v>
      </c>
      <c r="M44" s="104">
        <v>44826</v>
      </c>
      <c r="N44" s="62">
        <v>13835949</v>
      </c>
      <c r="O44" s="63">
        <v>430000</v>
      </c>
      <c r="P44" s="63">
        <v>2150000</v>
      </c>
      <c r="Q44" s="63">
        <v>4104949</v>
      </c>
      <c r="R44" s="63">
        <v>6831000</v>
      </c>
      <c r="S44" s="63">
        <v>750000</v>
      </c>
      <c r="T44" s="63"/>
      <c r="U44" s="64"/>
      <c r="V44" s="25" t="s">
        <v>287</v>
      </c>
      <c r="W44" s="65" t="s">
        <v>288</v>
      </c>
      <c r="X44" s="65" t="s">
        <v>58</v>
      </c>
      <c r="Y44" s="65" t="s">
        <v>58</v>
      </c>
      <c r="Z44" s="67" t="s">
        <v>289</v>
      </c>
      <c r="AA44" s="68">
        <v>44718</v>
      </c>
      <c r="AB44" s="69" t="s">
        <v>290</v>
      </c>
      <c r="AC44" s="70" t="s">
        <v>285</v>
      </c>
      <c r="AD44" s="71">
        <v>375000</v>
      </c>
      <c r="AE44" s="72" t="s">
        <v>291</v>
      </c>
      <c r="AF44" s="73"/>
      <c r="AG44" s="73" t="s">
        <v>292</v>
      </c>
      <c r="AH44" s="74" t="s">
        <v>293</v>
      </c>
      <c r="AI44" s="72">
        <v>44722</v>
      </c>
      <c r="AJ44" s="75" t="s">
        <v>294</v>
      </c>
      <c r="AK44" s="72" t="s">
        <v>295</v>
      </c>
      <c r="AL44" s="54">
        <v>1506904</v>
      </c>
      <c r="AM44" s="2"/>
      <c r="AN44" s="29">
        <f>13000+13000</f>
        <v>26000</v>
      </c>
      <c r="AO44" s="29"/>
      <c r="AP44" s="29"/>
      <c r="AQ44" s="29"/>
      <c r="AR44" s="29"/>
      <c r="AS44" s="29"/>
      <c r="AT44" s="29"/>
      <c r="AU44" s="29"/>
      <c r="AV44" s="29"/>
      <c r="AW44" s="29"/>
      <c r="AX44" s="29"/>
      <c r="AY44" s="29"/>
      <c r="AZ44" s="29"/>
      <c r="BA44" s="29"/>
      <c r="BB44" s="29"/>
      <c r="BC44" s="29"/>
      <c r="BD44" s="29"/>
      <c r="BE44" s="29"/>
      <c r="BF44" s="29"/>
      <c r="BG44" s="29"/>
      <c r="BH44" s="29"/>
      <c r="BI44" s="29"/>
      <c r="BJ44" s="29">
        <f t="shared" si="1"/>
        <v>26000</v>
      </c>
    </row>
    <row r="45" spans="1:62" ht="36" hidden="1" x14ac:dyDescent="0.25">
      <c r="A45" s="30">
        <v>21</v>
      </c>
      <c r="B45" s="121" t="s">
        <v>296</v>
      </c>
      <c r="C45" s="40" t="s">
        <v>58</v>
      </c>
      <c r="D45" s="31" t="s">
        <v>175</v>
      </c>
      <c r="E45" s="39" t="s">
        <v>60</v>
      </c>
      <c r="F45" s="34" t="s">
        <v>58</v>
      </c>
      <c r="G45" s="39" t="s">
        <v>176</v>
      </c>
      <c r="H45" s="39" t="s">
        <v>62</v>
      </c>
      <c r="I45" s="35">
        <v>44572</v>
      </c>
      <c r="J45" s="35">
        <v>44576</v>
      </c>
      <c r="K45" s="36">
        <v>5</v>
      </c>
      <c r="L45" s="39" t="s">
        <v>297</v>
      </c>
      <c r="M45" s="35">
        <v>44593</v>
      </c>
      <c r="N45" s="39">
        <v>23955300</v>
      </c>
      <c r="O45" s="39">
        <v>380000</v>
      </c>
      <c r="P45" s="39">
        <v>1900000</v>
      </c>
      <c r="Q45" s="39">
        <v>6661300</v>
      </c>
      <c r="R45" s="39">
        <v>13775000</v>
      </c>
      <c r="S45" s="39">
        <v>1250000</v>
      </c>
      <c r="T45" s="39" t="s">
        <v>58</v>
      </c>
      <c r="U45" s="40"/>
      <c r="V45" s="34" t="s">
        <v>178</v>
      </c>
      <c r="W45" s="41" t="s">
        <v>109</v>
      </c>
      <c r="X45" s="123">
        <v>9902184567577</v>
      </c>
      <c r="Y45" s="43" t="s">
        <v>179</v>
      </c>
      <c r="Z45" s="44" t="s">
        <v>180</v>
      </c>
      <c r="AA45" s="45">
        <v>44572</v>
      </c>
      <c r="AB45" s="46" t="s">
        <v>71</v>
      </c>
      <c r="AC45" s="47" t="s">
        <v>181</v>
      </c>
      <c r="AD45" s="71">
        <v>3320300</v>
      </c>
      <c r="AE45" s="49" t="s">
        <v>109</v>
      </c>
      <c r="AF45" s="50">
        <v>9902184782729</v>
      </c>
      <c r="AG45" s="50" t="s">
        <v>182</v>
      </c>
      <c r="AH45" s="57" t="s">
        <v>173</v>
      </c>
      <c r="AI45" s="52">
        <v>44576</v>
      </c>
      <c r="AJ45" s="53" t="s">
        <v>183</v>
      </c>
      <c r="AK45" s="52" t="s">
        <v>181</v>
      </c>
      <c r="AL45" s="54">
        <v>698900</v>
      </c>
      <c r="AM45" s="55">
        <v>369000</v>
      </c>
      <c r="AN45" s="29"/>
      <c r="AO45" s="29"/>
      <c r="AP45" s="29"/>
      <c r="AQ45" s="29"/>
      <c r="AR45" s="29"/>
      <c r="AS45" s="29"/>
      <c r="AT45" s="29"/>
      <c r="AU45" s="29"/>
      <c r="AV45" s="29"/>
      <c r="AW45" s="29"/>
      <c r="AX45" s="29"/>
      <c r="AY45" s="29"/>
      <c r="AZ45" s="29"/>
      <c r="BA45" s="29"/>
      <c r="BB45" s="29"/>
      <c r="BC45" s="29">
        <v>1475000</v>
      </c>
      <c r="BD45" s="29"/>
      <c r="BE45" s="29">
        <v>1475000</v>
      </c>
      <c r="BF45" s="29"/>
      <c r="BG45" s="29">
        <v>1250000</v>
      </c>
      <c r="BH45" s="29">
        <v>750000</v>
      </c>
      <c r="BI45" s="29">
        <v>500000</v>
      </c>
      <c r="BJ45" s="29">
        <f t="shared" si="1"/>
        <v>1975000</v>
      </c>
    </row>
    <row r="46" spans="1:62" ht="48" hidden="1" x14ac:dyDescent="0.25">
      <c r="A46" s="20">
        <f>'[1]dalam daerah'!A49+$A$1476</f>
        <v>344</v>
      </c>
      <c r="B46" s="23" t="s">
        <v>296</v>
      </c>
      <c r="C46" s="58" t="s">
        <v>58</v>
      </c>
      <c r="D46" s="23" t="s">
        <v>79</v>
      </c>
      <c r="E46" s="59" t="s">
        <v>60</v>
      </c>
      <c r="F46" s="60" t="s">
        <v>58</v>
      </c>
      <c r="G46" s="60" t="s">
        <v>80</v>
      </c>
      <c r="H46" s="60" t="s">
        <v>62</v>
      </c>
      <c r="I46" s="61">
        <v>44607</v>
      </c>
      <c r="J46" s="61">
        <v>44610</v>
      </c>
      <c r="K46" s="25">
        <v>4</v>
      </c>
      <c r="L46" s="60" t="s">
        <v>298</v>
      </c>
      <c r="M46" s="37" t="s">
        <v>82</v>
      </c>
      <c r="N46" s="62">
        <v>12195181</v>
      </c>
      <c r="O46" s="63">
        <v>430000</v>
      </c>
      <c r="P46" s="63">
        <v>1720000</v>
      </c>
      <c r="Q46" s="63">
        <v>3725200</v>
      </c>
      <c r="R46" s="63">
        <v>6149981</v>
      </c>
      <c r="S46" s="63">
        <v>600000</v>
      </c>
      <c r="T46" s="63" t="s">
        <v>58</v>
      </c>
      <c r="U46" s="64"/>
      <c r="V46" s="60" t="s">
        <v>83</v>
      </c>
      <c r="W46" s="65" t="s">
        <v>84</v>
      </c>
      <c r="X46" s="66" t="s">
        <v>58</v>
      </c>
      <c r="Y46" s="66" t="s">
        <v>58</v>
      </c>
      <c r="Z46" s="67" t="s">
        <v>85</v>
      </c>
      <c r="AA46" s="68">
        <v>44607</v>
      </c>
      <c r="AB46" s="69" t="s">
        <v>67</v>
      </c>
      <c r="AC46" s="70" t="s">
        <v>68</v>
      </c>
      <c r="AD46" s="71">
        <v>255000</v>
      </c>
      <c r="AE46" s="72" t="s">
        <v>86</v>
      </c>
      <c r="AF46" s="73">
        <v>9902187443492</v>
      </c>
      <c r="AG46" s="73" t="s">
        <v>87</v>
      </c>
      <c r="AH46" s="74" t="s">
        <v>76</v>
      </c>
      <c r="AI46" s="72">
        <v>44610</v>
      </c>
      <c r="AJ46" s="75" t="s">
        <v>88</v>
      </c>
      <c r="AK46" s="72" t="s">
        <v>68</v>
      </c>
      <c r="AL46" s="54">
        <v>1533600</v>
      </c>
      <c r="AM46" s="2"/>
      <c r="AN46" s="29"/>
      <c r="AO46" s="29"/>
      <c r="AP46" s="29"/>
      <c r="AQ46" s="29"/>
      <c r="AR46" s="29"/>
      <c r="AS46" s="29"/>
      <c r="AT46" s="29"/>
      <c r="AU46" s="29"/>
      <c r="AV46" s="29"/>
      <c r="AW46" s="29"/>
      <c r="AX46" s="29"/>
      <c r="AY46" s="29"/>
      <c r="AZ46" s="29"/>
      <c r="BA46" s="29"/>
      <c r="BB46" s="29"/>
      <c r="BC46" s="29">
        <v>1670000</v>
      </c>
      <c r="BD46" s="29"/>
      <c r="BE46" s="29">
        <v>1670000</v>
      </c>
      <c r="BF46" s="29"/>
      <c r="BG46" s="29"/>
      <c r="BH46" s="29"/>
      <c r="BI46" s="29"/>
      <c r="BJ46" s="29">
        <f t="shared" si="1"/>
        <v>1670000</v>
      </c>
    </row>
    <row r="47" spans="1:62" ht="36" hidden="1" x14ac:dyDescent="0.25">
      <c r="A47" s="30">
        <v>22</v>
      </c>
      <c r="B47" s="23" t="s">
        <v>296</v>
      </c>
      <c r="C47" s="58" t="s">
        <v>58</v>
      </c>
      <c r="D47" s="23" t="s">
        <v>233</v>
      </c>
      <c r="E47" s="59" t="s">
        <v>60</v>
      </c>
      <c r="F47" s="60" t="s">
        <v>58</v>
      </c>
      <c r="G47" s="63" t="s">
        <v>234</v>
      </c>
      <c r="H47" s="60" t="s">
        <v>62</v>
      </c>
      <c r="I47" s="61">
        <v>44810</v>
      </c>
      <c r="J47" s="61">
        <v>44814</v>
      </c>
      <c r="K47" s="25">
        <v>5</v>
      </c>
      <c r="L47" s="60" t="s">
        <v>299</v>
      </c>
      <c r="M47" s="37">
        <v>44805</v>
      </c>
      <c r="N47" s="62">
        <v>23198840</v>
      </c>
      <c r="O47" s="63">
        <v>440000</v>
      </c>
      <c r="P47" s="63">
        <v>2200000</v>
      </c>
      <c r="Q47" s="63">
        <v>6296840</v>
      </c>
      <c r="R47" s="63">
        <v>13952000</v>
      </c>
      <c r="S47" s="63">
        <v>750000</v>
      </c>
      <c r="T47" s="63" t="s">
        <v>58</v>
      </c>
      <c r="U47" s="64"/>
      <c r="V47" s="60" t="s">
        <v>236</v>
      </c>
      <c r="W47" s="65" t="s">
        <v>237</v>
      </c>
      <c r="X47" s="66" t="s">
        <v>58</v>
      </c>
      <c r="Y47" s="66" t="s">
        <v>58</v>
      </c>
      <c r="Z47" s="67" t="s">
        <v>238</v>
      </c>
      <c r="AA47" s="68">
        <v>44809</v>
      </c>
      <c r="AB47" s="119" t="s">
        <v>67</v>
      </c>
      <c r="AC47" s="120" t="s">
        <v>68</v>
      </c>
      <c r="AD47" s="71">
        <v>280000</v>
      </c>
      <c r="AE47" s="72" t="s">
        <v>86</v>
      </c>
      <c r="AF47" s="73">
        <v>9902139301746</v>
      </c>
      <c r="AG47" s="73" t="s">
        <v>239</v>
      </c>
      <c r="AH47" s="74" t="s">
        <v>238</v>
      </c>
      <c r="AI47" s="72">
        <v>44814</v>
      </c>
      <c r="AJ47" s="75" t="s">
        <v>240</v>
      </c>
      <c r="AK47" s="72" t="s">
        <v>92</v>
      </c>
      <c r="AL47" s="54">
        <v>952510</v>
      </c>
      <c r="AM47" s="2"/>
      <c r="AN47" s="29"/>
      <c r="AO47" s="29"/>
      <c r="AP47" s="29"/>
      <c r="AQ47" s="29"/>
      <c r="AR47" s="29"/>
      <c r="AS47" s="29"/>
      <c r="AT47" s="29"/>
      <c r="AU47" s="29"/>
      <c r="AV47" s="29"/>
      <c r="AW47" s="29"/>
      <c r="AX47" s="29"/>
      <c r="AY47" s="29"/>
      <c r="AZ47" s="29"/>
      <c r="BA47" s="29"/>
      <c r="BB47" s="29"/>
      <c r="BC47" s="29">
        <f>1585000+1905000</f>
        <v>3490000</v>
      </c>
      <c r="BD47" s="29"/>
      <c r="BE47" s="29">
        <f>BC47</f>
        <v>3490000</v>
      </c>
      <c r="BF47" s="29"/>
      <c r="BG47" s="29"/>
      <c r="BH47" s="29"/>
      <c r="BI47" s="29"/>
      <c r="BJ47" s="29">
        <f t="shared" si="1"/>
        <v>3490000</v>
      </c>
    </row>
    <row r="48" spans="1:62" ht="48" hidden="1" x14ac:dyDescent="0.25">
      <c r="A48" s="20">
        <f>'[1]dalam daerah'!A51+$A$1476</f>
        <v>136</v>
      </c>
      <c r="B48" s="23" t="s">
        <v>296</v>
      </c>
      <c r="C48" s="58" t="s">
        <v>58</v>
      </c>
      <c r="D48" s="23" t="s">
        <v>300</v>
      </c>
      <c r="E48" s="63" t="s">
        <v>60</v>
      </c>
      <c r="F48" s="60" t="s">
        <v>58</v>
      </c>
      <c r="G48" s="60" t="s">
        <v>248</v>
      </c>
      <c r="H48" s="60" t="s">
        <v>62</v>
      </c>
      <c r="I48" s="61">
        <v>44823</v>
      </c>
      <c r="J48" s="61">
        <v>44827</v>
      </c>
      <c r="K48" s="25">
        <v>5</v>
      </c>
      <c r="L48" s="63" t="s">
        <v>301</v>
      </c>
      <c r="M48" s="37">
        <v>44835</v>
      </c>
      <c r="N48" s="63">
        <v>14893880</v>
      </c>
      <c r="O48" s="63">
        <v>430000</v>
      </c>
      <c r="P48" s="63">
        <v>2150000</v>
      </c>
      <c r="Q48" s="63">
        <v>4033880</v>
      </c>
      <c r="R48" s="63">
        <v>7960000</v>
      </c>
      <c r="S48" s="63">
        <v>750000</v>
      </c>
      <c r="T48" s="63" t="s">
        <v>58</v>
      </c>
      <c r="U48" s="64"/>
      <c r="V48" s="60" t="s">
        <v>302</v>
      </c>
      <c r="W48" s="65" t="s">
        <v>303</v>
      </c>
      <c r="X48" s="66" t="s">
        <v>58</v>
      </c>
      <c r="Y48" s="66" t="s">
        <v>58</v>
      </c>
      <c r="Z48" s="67" t="s">
        <v>96</v>
      </c>
      <c r="AA48" s="68">
        <v>44823</v>
      </c>
      <c r="AB48" s="119" t="s">
        <v>67</v>
      </c>
      <c r="AC48" s="120" t="s">
        <v>68</v>
      </c>
      <c r="AD48" s="71">
        <v>280000</v>
      </c>
      <c r="AE48" s="72" t="s">
        <v>304</v>
      </c>
      <c r="AF48" s="73" t="s">
        <v>58</v>
      </c>
      <c r="AG48" s="73" t="s">
        <v>58</v>
      </c>
      <c r="AH48" s="74" t="s">
        <v>173</v>
      </c>
      <c r="AI48" s="72">
        <v>44828</v>
      </c>
      <c r="AJ48" s="75" t="s">
        <v>68</v>
      </c>
      <c r="AK48" s="72" t="s">
        <v>77</v>
      </c>
      <c r="AL48" s="54">
        <v>280000</v>
      </c>
      <c r="AM48" s="2"/>
      <c r="AN48" s="29"/>
      <c r="AO48" s="29"/>
      <c r="AP48" s="29"/>
      <c r="AQ48" s="29"/>
      <c r="AR48" s="29"/>
      <c r="AS48" s="29"/>
      <c r="AT48" s="29"/>
      <c r="AU48" s="29"/>
      <c r="AV48" s="29"/>
      <c r="AW48" s="29"/>
      <c r="AX48" s="29"/>
      <c r="AY48" s="29"/>
      <c r="AZ48" s="29"/>
      <c r="BA48" s="29"/>
      <c r="BB48" s="29"/>
      <c r="BC48" s="29">
        <v>1905000</v>
      </c>
      <c r="BD48" s="29"/>
      <c r="BE48" s="29">
        <v>1905000</v>
      </c>
      <c r="BF48" s="29"/>
      <c r="BG48" s="29"/>
      <c r="BH48" s="29"/>
      <c r="BI48" s="29"/>
      <c r="BJ48" s="29">
        <f t="shared" si="1"/>
        <v>1905000</v>
      </c>
    </row>
    <row r="49" spans="1:62" ht="48" hidden="1" x14ac:dyDescent="0.25">
      <c r="A49" s="30">
        <v>23</v>
      </c>
      <c r="B49" s="31" t="s">
        <v>305</v>
      </c>
      <c r="C49" s="32"/>
      <c r="D49" s="31" t="s">
        <v>193</v>
      </c>
      <c r="E49" s="39"/>
      <c r="F49" s="34"/>
      <c r="G49" s="39"/>
      <c r="H49" s="39"/>
      <c r="I49" s="35"/>
      <c r="J49" s="35"/>
      <c r="K49" s="36"/>
      <c r="L49" s="34" t="s">
        <v>306</v>
      </c>
      <c r="M49" s="35"/>
      <c r="N49" s="39"/>
      <c r="O49" s="39"/>
      <c r="P49" s="39"/>
      <c r="Q49" s="39"/>
      <c r="R49" s="39"/>
      <c r="S49" s="39"/>
      <c r="T49" s="39"/>
      <c r="U49" s="40"/>
      <c r="V49" s="34"/>
      <c r="W49" s="122"/>
      <c r="X49" s="123"/>
      <c r="Y49" s="159"/>
      <c r="Z49" s="124"/>
      <c r="AA49" s="125"/>
      <c r="AB49" s="126"/>
      <c r="AC49" s="127"/>
      <c r="AD49" s="71"/>
      <c r="AE49" s="52" t="s">
        <v>307</v>
      </c>
      <c r="AF49" s="79"/>
      <c r="AG49" s="79"/>
      <c r="AH49" s="57" t="s">
        <v>211</v>
      </c>
      <c r="AI49" s="49">
        <v>44577</v>
      </c>
      <c r="AJ49" s="53" t="s">
        <v>68</v>
      </c>
      <c r="AK49" s="52" t="s">
        <v>77</v>
      </c>
      <c r="AL49" s="128">
        <v>255000</v>
      </c>
      <c r="AM49" s="55"/>
      <c r="AN49" s="29"/>
      <c r="AO49" s="29"/>
      <c r="AP49" s="29"/>
      <c r="AQ49" s="29"/>
      <c r="AR49" s="29"/>
      <c r="AS49" s="29"/>
      <c r="AT49" s="29"/>
      <c r="AU49" s="29"/>
      <c r="AV49" s="29"/>
      <c r="AW49" s="29"/>
      <c r="AX49" s="29"/>
      <c r="AY49" s="29"/>
      <c r="AZ49" s="29"/>
      <c r="BA49" s="29"/>
      <c r="BB49" s="29"/>
      <c r="BC49" s="29">
        <v>1470000</v>
      </c>
      <c r="BD49" s="29"/>
      <c r="BE49" s="29">
        <f>BC49-BD49</f>
        <v>1470000</v>
      </c>
      <c r="BF49" s="29"/>
      <c r="BG49" s="29">
        <v>1250000</v>
      </c>
      <c r="BH49" s="29">
        <f>150000*5</f>
        <v>750000</v>
      </c>
      <c r="BI49" s="29">
        <f t="shared" ref="BI49" si="2">BG49-BH49</f>
        <v>500000</v>
      </c>
      <c r="BJ49" s="29">
        <f t="shared" si="1"/>
        <v>1970000</v>
      </c>
    </row>
    <row r="50" spans="1:62" ht="48" hidden="1" x14ac:dyDescent="0.25">
      <c r="A50" s="20">
        <f>'[1]dalam daerah'!A53+$A$1476</f>
        <v>289</v>
      </c>
      <c r="B50" s="23" t="s">
        <v>308</v>
      </c>
      <c r="C50" s="58" t="s">
        <v>58</v>
      </c>
      <c r="D50" s="23" t="s">
        <v>79</v>
      </c>
      <c r="E50" s="59" t="s">
        <v>60</v>
      </c>
      <c r="F50" s="60" t="s">
        <v>58</v>
      </c>
      <c r="G50" s="60" t="s">
        <v>80</v>
      </c>
      <c r="H50" s="60" t="s">
        <v>62</v>
      </c>
      <c r="I50" s="61">
        <v>44607</v>
      </c>
      <c r="J50" s="61">
        <v>44610</v>
      </c>
      <c r="K50" s="25">
        <v>4</v>
      </c>
      <c r="L50" s="60" t="s">
        <v>309</v>
      </c>
      <c r="M50" s="37" t="s">
        <v>82</v>
      </c>
      <c r="N50" s="62">
        <v>12095181</v>
      </c>
      <c r="O50" s="63">
        <v>430000</v>
      </c>
      <c r="P50" s="63">
        <v>1720000</v>
      </c>
      <c r="Q50" s="63">
        <v>3725200</v>
      </c>
      <c r="R50" s="63">
        <v>6149981</v>
      </c>
      <c r="S50" s="63">
        <v>600000</v>
      </c>
      <c r="T50" s="63" t="s">
        <v>58</v>
      </c>
      <c r="U50" s="64"/>
      <c r="V50" s="60" t="s">
        <v>83</v>
      </c>
      <c r="W50" s="65" t="s">
        <v>84</v>
      </c>
      <c r="X50" s="66" t="s">
        <v>58</v>
      </c>
      <c r="Y50" s="66" t="s">
        <v>58</v>
      </c>
      <c r="Z50" s="67" t="s">
        <v>85</v>
      </c>
      <c r="AA50" s="68">
        <v>44607</v>
      </c>
      <c r="AB50" s="69" t="s">
        <v>67</v>
      </c>
      <c r="AC50" s="70" t="s">
        <v>68</v>
      </c>
      <c r="AD50" s="71">
        <v>255000</v>
      </c>
      <c r="AE50" s="72" t="s">
        <v>86</v>
      </c>
      <c r="AF50" s="73">
        <v>9902187443468</v>
      </c>
      <c r="AG50" s="73" t="s">
        <v>87</v>
      </c>
      <c r="AH50" s="74" t="s">
        <v>76</v>
      </c>
      <c r="AI50" s="72">
        <v>44610</v>
      </c>
      <c r="AJ50" s="75" t="s">
        <v>88</v>
      </c>
      <c r="AK50" s="72" t="s">
        <v>68</v>
      </c>
      <c r="AL50" s="54">
        <v>1533600</v>
      </c>
      <c r="AM50" s="2"/>
      <c r="AN50" s="29"/>
      <c r="AO50" s="29"/>
      <c r="AP50" s="29"/>
      <c r="AQ50" s="29"/>
      <c r="AR50" s="29"/>
      <c r="AS50" s="29"/>
      <c r="AT50" s="29"/>
      <c r="AU50" s="29"/>
      <c r="AV50" s="29"/>
      <c r="AW50" s="29"/>
      <c r="AX50" s="29"/>
      <c r="AY50" s="29"/>
      <c r="AZ50" s="29"/>
      <c r="BA50" s="29"/>
      <c r="BB50" s="29"/>
      <c r="BC50" s="29">
        <v>1670000</v>
      </c>
      <c r="BD50" s="29"/>
      <c r="BE50" s="29">
        <v>1670000</v>
      </c>
      <c r="BF50" s="29"/>
      <c r="BG50" s="29"/>
      <c r="BH50" s="29"/>
      <c r="BI50" s="29"/>
      <c r="BJ50" s="29">
        <f t="shared" si="1"/>
        <v>1670000</v>
      </c>
    </row>
    <row r="51" spans="1:62" ht="48" hidden="1" x14ac:dyDescent="0.25">
      <c r="A51" s="30">
        <v>24</v>
      </c>
      <c r="B51" s="31" t="s">
        <v>308</v>
      </c>
      <c r="C51" s="32"/>
      <c r="D51" s="31" t="s">
        <v>197</v>
      </c>
      <c r="E51" s="39"/>
      <c r="F51" s="34"/>
      <c r="G51" s="39"/>
      <c r="H51" s="39"/>
      <c r="I51" s="35"/>
      <c r="J51" s="35"/>
      <c r="K51" s="36"/>
      <c r="L51" s="34" t="s">
        <v>310</v>
      </c>
      <c r="M51" s="35"/>
      <c r="N51" s="39"/>
      <c r="O51" s="39"/>
      <c r="P51" s="39"/>
      <c r="Q51" s="39"/>
      <c r="R51" s="39"/>
      <c r="S51" s="39"/>
      <c r="T51" s="39"/>
      <c r="U51" s="40"/>
      <c r="V51" s="34"/>
      <c r="W51" s="122"/>
      <c r="X51" s="123"/>
      <c r="Y51" s="123"/>
      <c r="Z51" s="124"/>
      <c r="AA51" s="125"/>
      <c r="AB51" s="126"/>
      <c r="AC51" s="127"/>
      <c r="AD51" s="71"/>
      <c r="AE51" s="52" t="s">
        <v>307</v>
      </c>
      <c r="AF51" s="79"/>
      <c r="AG51" s="79"/>
      <c r="AH51" s="57" t="s">
        <v>211</v>
      </c>
      <c r="AI51" s="49">
        <v>44577</v>
      </c>
      <c r="AJ51" s="53" t="s">
        <v>68</v>
      </c>
      <c r="AK51" s="52" t="s">
        <v>77</v>
      </c>
      <c r="AL51" s="128">
        <v>255000</v>
      </c>
      <c r="AM51" s="55"/>
      <c r="AN51" s="29"/>
      <c r="AO51" s="29"/>
      <c r="AP51" s="29"/>
      <c r="AQ51" s="29"/>
      <c r="AR51" s="29"/>
      <c r="AS51" s="29"/>
      <c r="AT51" s="29"/>
      <c r="AU51" s="29"/>
      <c r="AV51" s="29"/>
      <c r="AW51" s="29"/>
      <c r="AX51" s="29"/>
      <c r="AY51" s="29"/>
      <c r="AZ51" s="29"/>
      <c r="BA51" s="29"/>
      <c r="BB51" s="29"/>
      <c r="BC51" s="29"/>
      <c r="BD51" s="29"/>
      <c r="BE51" s="29"/>
      <c r="BF51" s="29"/>
      <c r="BG51" s="29">
        <v>1250000</v>
      </c>
      <c r="BH51" s="29">
        <v>750000</v>
      </c>
      <c r="BI51" s="29">
        <v>500000</v>
      </c>
      <c r="BJ51" s="29">
        <f t="shared" si="1"/>
        <v>500000</v>
      </c>
    </row>
    <row r="52" spans="1:62" ht="36" hidden="1" x14ac:dyDescent="0.25">
      <c r="A52" s="20">
        <f>'[1]dalam daerah'!A55+$A$1476</f>
        <v>34</v>
      </c>
      <c r="B52" s="31" t="s">
        <v>308</v>
      </c>
      <c r="C52" s="32"/>
      <c r="D52" s="31" t="s">
        <v>276</v>
      </c>
      <c r="E52" s="33"/>
      <c r="F52" s="33"/>
      <c r="G52" s="39"/>
      <c r="H52" s="34"/>
      <c r="I52" s="35">
        <v>44579</v>
      </c>
      <c r="J52" s="35">
        <v>44583</v>
      </c>
      <c r="K52" s="36">
        <v>5</v>
      </c>
      <c r="L52" s="34" t="s">
        <v>311</v>
      </c>
      <c r="M52" s="81"/>
      <c r="N52" s="82"/>
      <c r="O52" s="39"/>
      <c r="P52" s="39"/>
      <c r="Q52" s="39"/>
      <c r="R52" s="39"/>
      <c r="S52" s="39"/>
      <c r="T52" s="39"/>
      <c r="U52" s="40"/>
      <c r="V52" s="34"/>
      <c r="W52" s="41" t="s">
        <v>278</v>
      </c>
      <c r="X52" s="42" t="s">
        <v>58</v>
      </c>
      <c r="Y52" s="43" t="s">
        <v>58</v>
      </c>
      <c r="Z52" s="44" t="s">
        <v>171</v>
      </c>
      <c r="AA52" s="45">
        <v>44858</v>
      </c>
      <c r="AB52" s="126" t="s">
        <v>67</v>
      </c>
      <c r="AC52" s="127" t="s">
        <v>68</v>
      </c>
      <c r="AD52" s="71">
        <v>280000</v>
      </c>
      <c r="AE52" s="52" t="s">
        <v>279</v>
      </c>
      <c r="AF52" s="79" t="s">
        <v>58</v>
      </c>
      <c r="AG52" s="79" t="s">
        <v>58</v>
      </c>
      <c r="AH52" s="57" t="s">
        <v>173</v>
      </c>
      <c r="AI52" s="52">
        <v>44863</v>
      </c>
      <c r="AJ52" s="53" t="s">
        <v>68</v>
      </c>
      <c r="AK52" s="52" t="s">
        <v>77</v>
      </c>
      <c r="AL52" s="128">
        <v>280000</v>
      </c>
      <c r="AM52" s="2"/>
      <c r="AN52" s="29"/>
      <c r="AO52" s="29"/>
      <c r="AP52" s="29"/>
      <c r="AQ52" s="29"/>
      <c r="AR52" s="29"/>
      <c r="AS52" s="29"/>
      <c r="AT52" s="29"/>
      <c r="AU52" s="29"/>
      <c r="AV52" s="29"/>
      <c r="AW52" s="29"/>
      <c r="AX52" s="29"/>
      <c r="AY52" s="29"/>
      <c r="AZ52" s="29"/>
      <c r="BA52" s="29"/>
      <c r="BB52" s="29"/>
      <c r="BC52" s="29">
        <v>2695000</v>
      </c>
      <c r="BD52" s="29"/>
      <c r="BE52" s="29">
        <v>2695000</v>
      </c>
      <c r="BF52" s="29"/>
      <c r="BG52" s="29">
        <v>1250000</v>
      </c>
      <c r="BH52" s="29">
        <v>750000</v>
      </c>
      <c r="BI52" s="29">
        <v>500000</v>
      </c>
      <c r="BJ52" s="29">
        <f t="shared" si="1"/>
        <v>3195000</v>
      </c>
    </row>
    <row r="53" spans="1:62" ht="48" hidden="1" x14ac:dyDescent="0.25">
      <c r="A53" s="30">
        <v>25</v>
      </c>
      <c r="B53" s="23" t="s">
        <v>312</v>
      </c>
      <c r="C53" s="58" t="s">
        <v>58</v>
      </c>
      <c r="D53" s="23" t="s">
        <v>300</v>
      </c>
      <c r="E53" s="63" t="s">
        <v>60</v>
      </c>
      <c r="F53" s="60" t="s">
        <v>58</v>
      </c>
      <c r="G53" s="60" t="s">
        <v>248</v>
      </c>
      <c r="H53" s="60" t="s">
        <v>62</v>
      </c>
      <c r="I53" s="61">
        <v>44823</v>
      </c>
      <c r="J53" s="61">
        <v>44827</v>
      </c>
      <c r="K53" s="25">
        <v>5</v>
      </c>
      <c r="L53" s="63" t="s">
        <v>313</v>
      </c>
      <c r="M53" s="37">
        <v>44835</v>
      </c>
      <c r="N53" s="63">
        <v>14893880</v>
      </c>
      <c r="O53" s="63">
        <v>430000</v>
      </c>
      <c r="P53" s="63">
        <v>2150000</v>
      </c>
      <c r="Q53" s="63">
        <v>4033880</v>
      </c>
      <c r="R53" s="63">
        <v>7960000</v>
      </c>
      <c r="S53" s="63">
        <v>750000</v>
      </c>
      <c r="T53" s="63" t="s">
        <v>58</v>
      </c>
      <c r="U53" s="64"/>
      <c r="V53" s="60" t="s">
        <v>302</v>
      </c>
      <c r="W53" s="65" t="s">
        <v>303</v>
      </c>
      <c r="X53" s="66" t="s">
        <v>58</v>
      </c>
      <c r="Y53" s="66" t="s">
        <v>58</v>
      </c>
      <c r="Z53" s="67" t="s">
        <v>96</v>
      </c>
      <c r="AA53" s="68">
        <v>44823</v>
      </c>
      <c r="AB53" s="119" t="s">
        <v>67</v>
      </c>
      <c r="AC53" s="120" t="s">
        <v>68</v>
      </c>
      <c r="AD53" s="71">
        <v>280000</v>
      </c>
      <c r="AE53" s="72" t="s">
        <v>304</v>
      </c>
      <c r="AF53" s="73" t="s">
        <v>58</v>
      </c>
      <c r="AG53" s="73" t="s">
        <v>58</v>
      </c>
      <c r="AH53" s="74" t="s">
        <v>173</v>
      </c>
      <c r="AI53" s="72">
        <v>44828</v>
      </c>
      <c r="AJ53" s="75" t="s">
        <v>68</v>
      </c>
      <c r="AK53" s="72" t="s">
        <v>77</v>
      </c>
      <c r="AL53" s="54">
        <v>280000</v>
      </c>
      <c r="AM53" s="2"/>
      <c r="AN53" s="29"/>
      <c r="AO53" s="29"/>
      <c r="AP53" s="29"/>
      <c r="AQ53" s="29"/>
      <c r="AR53" s="29"/>
      <c r="AS53" s="29"/>
      <c r="AT53" s="29"/>
      <c r="AU53" s="29"/>
      <c r="AV53" s="29"/>
      <c r="AW53" s="29"/>
      <c r="AX53" s="29"/>
      <c r="AY53" s="29"/>
      <c r="AZ53" s="29"/>
      <c r="BA53" s="29"/>
      <c r="BB53" s="29"/>
      <c r="BC53" s="29">
        <v>1905000</v>
      </c>
      <c r="BD53" s="29"/>
      <c r="BE53" s="29">
        <f>BC53-BD53</f>
        <v>1905000</v>
      </c>
      <c r="BF53" s="29"/>
      <c r="BG53" s="29"/>
      <c r="BH53" s="29"/>
      <c r="BI53" s="29"/>
      <c r="BJ53" s="29">
        <f t="shared" si="1"/>
        <v>1905000</v>
      </c>
    </row>
    <row r="54" spans="1:62" ht="24" hidden="1" x14ac:dyDescent="0.25">
      <c r="A54" s="20">
        <f>'[1]dalam daerah'!A57+$A$1476</f>
        <v>117</v>
      </c>
      <c r="B54" s="31" t="s">
        <v>314</v>
      </c>
      <c r="C54" s="76"/>
      <c r="D54" s="31" t="s">
        <v>90</v>
      </c>
      <c r="E54" s="33" t="s">
        <v>315</v>
      </c>
      <c r="F54" s="34"/>
      <c r="G54" s="34" t="s">
        <v>92</v>
      </c>
      <c r="H54" s="34" t="s">
        <v>62</v>
      </c>
      <c r="I54" s="35">
        <v>44622</v>
      </c>
      <c r="J54" s="35">
        <v>44626</v>
      </c>
      <c r="K54" s="36">
        <v>5</v>
      </c>
      <c r="L54" s="34" t="s">
        <v>316</v>
      </c>
      <c r="M54" s="37">
        <v>44645</v>
      </c>
      <c r="N54" s="38">
        <v>10411600</v>
      </c>
      <c r="O54" s="39">
        <v>410000</v>
      </c>
      <c r="P54" s="39">
        <v>2050000</v>
      </c>
      <c r="Q54" s="39">
        <v>4361600</v>
      </c>
      <c r="R54" s="39">
        <v>4000000</v>
      </c>
      <c r="S54" s="39" t="s">
        <v>58</v>
      </c>
      <c r="T54" s="39" t="s">
        <v>58</v>
      </c>
      <c r="U54" s="40"/>
      <c r="V54" s="34" t="s">
        <v>94</v>
      </c>
      <c r="W54" s="41" t="s">
        <v>317</v>
      </c>
      <c r="X54" s="42" t="s">
        <v>58</v>
      </c>
      <c r="Y54" s="42" t="s">
        <v>58</v>
      </c>
      <c r="Z54" s="44" t="s">
        <v>318</v>
      </c>
      <c r="AA54" s="45">
        <v>44621</v>
      </c>
      <c r="AB54" s="77" t="s">
        <v>67</v>
      </c>
      <c r="AC54" s="78" t="s">
        <v>68</v>
      </c>
      <c r="AD54" s="71">
        <v>255000</v>
      </c>
      <c r="AE54" s="52" t="s">
        <v>86</v>
      </c>
      <c r="AF54" s="79">
        <v>781017971</v>
      </c>
      <c r="AG54" s="79" t="s">
        <v>319</v>
      </c>
      <c r="AH54" s="57" t="s">
        <v>98</v>
      </c>
      <c r="AI54" s="52">
        <v>44626</v>
      </c>
      <c r="AJ54" s="53" t="s">
        <v>92</v>
      </c>
      <c r="AK54" s="52" t="s">
        <v>68</v>
      </c>
      <c r="AL54" s="80">
        <v>1785800</v>
      </c>
      <c r="AM54" s="2"/>
      <c r="AN54" s="29">
        <f>74000+12000</f>
        <v>86000</v>
      </c>
      <c r="AO54" s="29"/>
      <c r="AP54" s="29"/>
      <c r="AQ54" s="29"/>
      <c r="AR54" s="29"/>
      <c r="AS54" s="29"/>
      <c r="AT54" s="29"/>
      <c r="AU54" s="29"/>
      <c r="AV54" s="29"/>
      <c r="AW54" s="29"/>
      <c r="AX54" s="29"/>
      <c r="AY54" s="29"/>
      <c r="AZ54" s="29"/>
      <c r="BA54" s="29"/>
      <c r="BB54" s="29"/>
      <c r="BC54" s="29"/>
      <c r="BD54" s="29"/>
      <c r="BE54" s="29"/>
      <c r="BF54" s="29"/>
      <c r="BG54" s="29"/>
      <c r="BH54" s="29"/>
      <c r="BI54" s="29"/>
      <c r="BJ54" s="29">
        <f t="shared" si="1"/>
        <v>86000</v>
      </c>
    </row>
    <row r="55" spans="1:62" ht="36" hidden="1" x14ac:dyDescent="0.25">
      <c r="A55" s="30">
        <v>26</v>
      </c>
      <c r="B55" s="84" t="s">
        <v>320</v>
      </c>
      <c r="C55" s="85" t="s">
        <v>321</v>
      </c>
      <c r="D55" s="84" t="s">
        <v>322</v>
      </c>
      <c r="E55" s="86" t="s">
        <v>323</v>
      </c>
      <c r="F55" s="88" t="s">
        <v>324</v>
      </c>
      <c r="G55" s="88" t="s">
        <v>191</v>
      </c>
      <c r="H55" s="89" t="s">
        <v>62</v>
      </c>
      <c r="I55" s="89">
        <v>44648</v>
      </c>
      <c r="J55" s="89">
        <v>44651</v>
      </c>
      <c r="K55" s="90">
        <v>4</v>
      </c>
      <c r="L55" s="87" t="s">
        <v>325</v>
      </c>
      <c r="M55" s="104">
        <v>44708</v>
      </c>
      <c r="N55" s="105">
        <v>9046100</v>
      </c>
      <c r="O55" s="88">
        <v>430000</v>
      </c>
      <c r="P55" s="88">
        <v>1720000</v>
      </c>
      <c r="Q55" s="88" t="s">
        <v>326</v>
      </c>
      <c r="R55" s="88">
        <v>3645000</v>
      </c>
      <c r="S55" s="92" t="s">
        <v>58</v>
      </c>
      <c r="T55" s="88" t="s">
        <v>58</v>
      </c>
      <c r="U55" s="92"/>
      <c r="V55" s="87" t="s">
        <v>327</v>
      </c>
      <c r="W55" s="160" t="s">
        <v>86</v>
      </c>
      <c r="X55" s="160">
        <v>789186930</v>
      </c>
      <c r="Y55" s="161" t="s">
        <v>328</v>
      </c>
      <c r="Z55" s="162" t="s">
        <v>58</v>
      </c>
      <c r="AA55" s="163">
        <v>44645</v>
      </c>
      <c r="AB55" s="164" t="s">
        <v>68</v>
      </c>
      <c r="AC55" s="165" t="s">
        <v>191</v>
      </c>
      <c r="AD55" s="111">
        <v>1532400</v>
      </c>
      <c r="AE55" s="166" t="s">
        <v>329</v>
      </c>
      <c r="AF55" s="160">
        <v>794258505</v>
      </c>
      <c r="AG55" s="160" t="s">
        <v>330</v>
      </c>
      <c r="AH55" s="162" t="s">
        <v>331</v>
      </c>
      <c r="AI55" s="112">
        <v>44654</v>
      </c>
      <c r="AJ55" s="163" t="s">
        <v>191</v>
      </c>
      <c r="AK55" s="166" t="s">
        <v>71</v>
      </c>
      <c r="AL55" s="167">
        <v>1638700</v>
      </c>
      <c r="AM55" s="2"/>
      <c r="AN55" s="29">
        <f>12000+12000+37000</f>
        <v>61000</v>
      </c>
      <c r="AO55" s="29"/>
      <c r="AP55" s="29"/>
      <c r="AQ55" s="29"/>
      <c r="AR55" s="29"/>
      <c r="AS55" s="29"/>
      <c r="AT55" s="29"/>
      <c r="AU55" s="29"/>
      <c r="AV55" s="29"/>
      <c r="AW55" s="29"/>
      <c r="AX55" s="29"/>
      <c r="AY55" s="29"/>
      <c r="AZ55" s="29"/>
      <c r="BA55" s="29"/>
      <c r="BB55" s="29"/>
      <c r="BC55" s="29"/>
      <c r="BD55" s="29"/>
      <c r="BE55" s="29"/>
      <c r="BF55" s="29"/>
      <c r="BG55" s="29"/>
      <c r="BH55" s="29"/>
      <c r="BI55" s="29"/>
      <c r="BJ55" s="29">
        <f t="shared" si="1"/>
        <v>61000</v>
      </c>
    </row>
    <row r="56" spans="1:62" s="186" customFormat="1" ht="48" hidden="1" x14ac:dyDescent="0.25">
      <c r="A56" s="20">
        <f>'[1]dalam daerah'!A59+$A$1476</f>
        <v>148</v>
      </c>
      <c r="B56" s="168" t="s">
        <v>332</v>
      </c>
      <c r="C56" s="169" t="s">
        <v>58</v>
      </c>
      <c r="D56" s="168" t="s">
        <v>189</v>
      </c>
      <c r="E56" s="170" t="s">
        <v>60</v>
      </c>
      <c r="F56" s="171" t="s">
        <v>58</v>
      </c>
      <c r="G56" s="171" t="s">
        <v>176</v>
      </c>
      <c r="H56" s="171" t="s">
        <v>62</v>
      </c>
      <c r="I56" s="172">
        <v>44572</v>
      </c>
      <c r="J56" s="172">
        <v>44576</v>
      </c>
      <c r="K56" s="173">
        <v>5</v>
      </c>
      <c r="L56" s="171" t="s">
        <v>333</v>
      </c>
      <c r="M56" s="172">
        <v>44593</v>
      </c>
      <c r="N56" s="82">
        <v>24203328</v>
      </c>
      <c r="O56" s="174">
        <v>380000</v>
      </c>
      <c r="P56" s="174">
        <v>1900000</v>
      </c>
      <c r="Q56" s="174">
        <v>6868328</v>
      </c>
      <c r="R56" s="174">
        <v>13775000</v>
      </c>
      <c r="S56" s="174">
        <v>1250000</v>
      </c>
      <c r="T56" s="174" t="s">
        <v>58</v>
      </c>
      <c r="U56" s="175"/>
      <c r="V56" s="171" t="s">
        <v>178</v>
      </c>
      <c r="W56" s="176" t="s">
        <v>109</v>
      </c>
      <c r="X56" s="177">
        <v>9902184567556</v>
      </c>
      <c r="Y56" s="177" t="s">
        <v>179</v>
      </c>
      <c r="Z56" s="178" t="s">
        <v>180</v>
      </c>
      <c r="AA56" s="179">
        <v>44572</v>
      </c>
      <c r="AB56" s="180" t="s">
        <v>71</v>
      </c>
      <c r="AC56" s="181" t="s">
        <v>191</v>
      </c>
      <c r="AD56" s="182">
        <v>3427700</v>
      </c>
      <c r="AE56" s="176" t="s">
        <v>109</v>
      </c>
      <c r="AF56" s="177">
        <v>9902184783112</v>
      </c>
      <c r="AG56" s="177" t="s">
        <v>182</v>
      </c>
      <c r="AH56" s="178" t="s">
        <v>173</v>
      </c>
      <c r="AI56" s="176">
        <v>44576</v>
      </c>
      <c r="AJ56" s="183" t="s">
        <v>183</v>
      </c>
      <c r="AK56" s="176" t="s">
        <v>181</v>
      </c>
      <c r="AL56" s="184">
        <v>698900</v>
      </c>
      <c r="AM56" s="174">
        <v>410000</v>
      </c>
      <c r="AN56" s="185"/>
      <c r="AO56" s="185"/>
      <c r="AP56" s="185"/>
      <c r="AQ56" s="185"/>
      <c r="AR56" s="185"/>
      <c r="AS56" s="185"/>
      <c r="AT56" s="185"/>
      <c r="AU56" s="185"/>
      <c r="AV56" s="185"/>
      <c r="AW56" s="185"/>
      <c r="AX56" s="185"/>
      <c r="AY56" s="185"/>
      <c r="AZ56" s="185"/>
      <c r="BA56" s="185"/>
      <c r="BB56" s="185"/>
      <c r="BC56" s="185">
        <v>1475000</v>
      </c>
      <c r="BD56" s="185"/>
      <c r="BE56" s="185">
        <v>1475000</v>
      </c>
      <c r="BF56" s="185"/>
      <c r="BG56" s="185">
        <v>1250000</v>
      </c>
      <c r="BH56" s="185">
        <v>750000</v>
      </c>
      <c r="BI56" s="185">
        <v>500000</v>
      </c>
      <c r="BJ56" s="29">
        <f t="shared" si="1"/>
        <v>1975000</v>
      </c>
    </row>
    <row r="57" spans="1:62" s="186" customFormat="1" ht="48" hidden="1" x14ac:dyDescent="0.25">
      <c r="A57" s="30">
        <v>27</v>
      </c>
      <c r="B57" s="187" t="s">
        <v>332</v>
      </c>
      <c r="C57" s="188" t="s">
        <v>58</v>
      </c>
      <c r="D57" s="187" t="s">
        <v>79</v>
      </c>
      <c r="E57" s="189" t="s">
        <v>60</v>
      </c>
      <c r="F57" s="115" t="s">
        <v>58</v>
      </c>
      <c r="G57" s="115" t="s">
        <v>80</v>
      </c>
      <c r="H57" s="115" t="s">
        <v>62</v>
      </c>
      <c r="I57" s="190">
        <v>44607</v>
      </c>
      <c r="J57" s="190">
        <v>44610</v>
      </c>
      <c r="K57" s="118">
        <v>4</v>
      </c>
      <c r="L57" s="115" t="s">
        <v>334</v>
      </c>
      <c r="M57" s="191" t="s">
        <v>82</v>
      </c>
      <c r="N57" s="192">
        <v>12310181</v>
      </c>
      <c r="O57" s="193">
        <v>430000</v>
      </c>
      <c r="P57" s="193">
        <v>1720000</v>
      </c>
      <c r="Q57" s="193">
        <v>3840200</v>
      </c>
      <c r="R57" s="193">
        <v>6149981</v>
      </c>
      <c r="S57" s="193">
        <v>600000</v>
      </c>
      <c r="T57" s="193" t="s">
        <v>58</v>
      </c>
      <c r="U57" s="194"/>
      <c r="V57" s="115" t="s">
        <v>83</v>
      </c>
      <c r="W57" s="195" t="s">
        <v>84</v>
      </c>
      <c r="X57" s="196" t="s">
        <v>58</v>
      </c>
      <c r="Y57" s="196" t="s">
        <v>58</v>
      </c>
      <c r="Z57" s="197" t="s">
        <v>85</v>
      </c>
      <c r="AA57" s="114">
        <v>44607</v>
      </c>
      <c r="AB57" s="118" t="s">
        <v>67</v>
      </c>
      <c r="AC57" s="198" t="s">
        <v>68</v>
      </c>
      <c r="AD57" s="182">
        <v>255000</v>
      </c>
      <c r="AE57" s="195" t="s">
        <v>86</v>
      </c>
      <c r="AF57" s="196">
        <v>9902187443491</v>
      </c>
      <c r="AG57" s="196" t="s">
        <v>87</v>
      </c>
      <c r="AH57" s="197" t="s">
        <v>76</v>
      </c>
      <c r="AI57" s="195">
        <v>44610</v>
      </c>
      <c r="AJ57" s="114" t="s">
        <v>88</v>
      </c>
      <c r="AK57" s="195" t="s">
        <v>68</v>
      </c>
      <c r="AL57" s="182">
        <v>1533600</v>
      </c>
      <c r="AM57" s="199"/>
      <c r="AN57" s="185"/>
      <c r="AO57" s="185"/>
      <c r="AP57" s="185"/>
      <c r="AQ57" s="185"/>
      <c r="AR57" s="185"/>
      <c r="AS57" s="185"/>
      <c r="AT57" s="185"/>
      <c r="AU57" s="185"/>
      <c r="AV57" s="185"/>
      <c r="AW57" s="185"/>
      <c r="AX57" s="185"/>
      <c r="AY57" s="185"/>
      <c r="AZ57" s="185"/>
      <c r="BA57" s="185"/>
      <c r="BB57" s="185"/>
      <c r="BC57" s="185">
        <v>1670000</v>
      </c>
      <c r="BD57" s="185"/>
      <c r="BE57" s="185">
        <v>1670000</v>
      </c>
      <c r="BF57" s="185"/>
      <c r="BG57" s="185"/>
      <c r="BH57" s="185"/>
      <c r="BI57" s="185"/>
      <c r="BJ57" s="29">
        <f t="shared" si="1"/>
        <v>1670000</v>
      </c>
    </row>
    <row r="58" spans="1:62" s="186" customFormat="1" ht="36" hidden="1" x14ac:dyDescent="0.25">
      <c r="A58" s="20">
        <f>'[1]dalam daerah'!A61+$A$1476</f>
        <v>204</v>
      </c>
      <c r="B58" s="187" t="s">
        <v>332</v>
      </c>
      <c r="C58" s="188" t="s">
        <v>58</v>
      </c>
      <c r="D58" s="187" t="s">
        <v>233</v>
      </c>
      <c r="E58" s="189" t="s">
        <v>60</v>
      </c>
      <c r="F58" s="115" t="s">
        <v>58</v>
      </c>
      <c r="G58" s="193" t="s">
        <v>234</v>
      </c>
      <c r="H58" s="115" t="s">
        <v>62</v>
      </c>
      <c r="I58" s="190">
        <v>44810</v>
      </c>
      <c r="J58" s="190">
        <v>44814</v>
      </c>
      <c r="K58" s="118">
        <v>5</v>
      </c>
      <c r="L58" s="115" t="s">
        <v>335</v>
      </c>
      <c r="M58" s="191">
        <v>44805</v>
      </c>
      <c r="N58" s="192">
        <v>23198840</v>
      </c>
      <c r="O58" s="193">
        <v>440000</v>
      </c>
      <c r="P58" s="193">
        <v>2200000</v>
      </c>
      <c r="Q58" s="193">
        <v>6296840</v>
      </c>
      <c r="R58" s="193">
        <v>13952000</v>
      </c>
      <c r="S58" s="193">
        <v>750000</v>
      </c>
      <c r="T58" s="193" t="s">
        <v>58</v>
      </c>
      <c r="U58" s="194"/>
      <c r="V58" s="115" t="s">
        <v>236</v>
      </c>
      <c r="W58" s="195" t="s">
        <v>237</v>
      </c>
      <c r="X58" s="196" t="s">
        <v>58</v>
      </c>
      <c r="Y58" s="196" t="s">
        <v>58</v>
      </c>
      <c r="Z58" s="197" t="s">
        <v>238</v>
      </c>
      <c r="AA58" s="114">
        <v>44809</v>
      </c>
      <c r="AB58" s="200" t="s">
        <v>67</v>
      </c>
      <c r="AC58" s="201" t="s">
        <v>68</v>
      </c>
      <c r="AD58" s="182">
        <v>280000</v>
      </c>
      <c r="AE58" s="195" t="s">
        <v>86</v>
      </c>
      <c r="AF58" s="196">
        <v>9902139301747</v>
      </c>
      <c r="AG58" s="196" t="s">
        <v>239</v>
      </c>
      <c r="AH58" s="197" t="s">
        <v>238</v>
      </c>
      <c r="AI58" s="195">
        <v>44814</v>
      </c>
      <c r="AJ58" s="114" t="s">
        <v>240</v>
      </c>
      <c r="AK58" s="195" t="s">
        <v>92</v>
      </c>
      <c r="AL58" s="182">
        <v>952510</v>
      </c>
      <c r="AM58" s="199"/>
      <c r="AN58" s="185"/>
      <c r="AO58" s="185"/>
      <c r="AP58" s="185"/>
      <c r="AQ58" s="185"/>
      <c r="AR58" s="185"/>
      <c r="AS58" s="185"/>
      <c r="AT58" s="185"/>
      <c r="AU58" s="185"/>
      <c r="AV58" s="185"/>
      <c r="AW58" s="185"/>
      <c r="AX58" s="185"/>
      <c r="AY58" s="185"/>
      <c r="AZ58" s="185"/>
      <c r="BA58" s="185"/>
      <c r="BB58" s="185"/>
      <c r="BC58" s="185">
        <v>3490000</v>
      </c>
      <c r="BD58" s="185"/>
      <c r="BE58" s="185">
        <v>3490000</v>
      </c>
      <c r="BF58" s="185"/>
      <c r="BG58" s="185"/>
      <c r="BH58" s="185"/>
      <c r="BI58" s="185"/>
      <c r="BJ58" s="29">
        <f t="shared" si="1"/>
        <v>3490000</v>
      </c>
    </row>
    <row r="59" spans="1:62" s="186" customFormat="1" ht="48" hidden="1" x14ac:dyDescent="0.25">
      <c r="A59" s="30">
        <v>28</v>
      </c>
      <c r="B59" s="187" t="s">
        <v>332</v>
      </c>
      <c r="C59" s="188" t="s">
        <v>58</v>
      </c>
      <c r="D59" s="187" t="s">
        <v>300</v>
      </c>
      <c r="E59" s="193" t="s">
        <v>60</v>
      </c>
      <c r="F59" s="115" t="s">
        <v>58</v>
      </c>
      <c r="G59" s="115" t="s">
        <v>248</v>
      </c>
      <c r="H59" s="115" t="s">
        <v>62</v>
      </c>
      <c r="I59" s="190">
        <v>44823</v>
      </c>
      <c r="J59" s="190">
        <v>44827</v>
      </c>
      <c r="K59" s="118">
        <v>5</v>
      </c>
      <c r="L59" s="193" t="s">
        <v>336</v>
      </c>
      <c r="M59" s="191">
        <v>44835</v>
      </c>
      <c r="N59" s="193">
        <v>14893880</v>
      </c>
      <c r="O59" s="193">
        <v>430000</v>
      </c>
      <c r="P59" s="193">
        <v>2150000</v>
      </c>
      <c r="Q59" s="193">
        <v>4033880</v>
      </c>
      <c r="R59" s="193">
        <v>7960000</v>
      </c>
      <c r="S59" s="193">
        <v>750000</v>
      </c>
      <c r="T59" s="193" t="s">
        <v>58</v>
      </c>
      <c r="U59" s="194"/>
      <c r="V59" s="115" t="s">
        <v>302</v>
      </c>
      <c r="W59" s="195" t="s">
        <v>303</v>
      </c>
      <c r="X59" s="196" t="s">
        <v>58</v>
      </c>
      <c r="Y59" s="196" t="s">
        <v>58</v>
      </c>
      <c r="Z59" s="197" t="s">
        <v>96</v>
      </c>
      <c r="AA59" s="114">
        <v>44823</v>
      </c>
      <c r="AB59" s="200" t="s">
        <v>67</v>
      </c>
      <c r="AC59" s="201" t="s">
        <v>68</v>
      </c>
      <c r="AD59" s="182">
        <v>280000</v>
      </c>
      <c r="AE59" s="195" t="s">
        <v>304</v>
      </c>
      <c r="AF59" s="196" t="s">
        <v>58</v>
      </c>
      <c r="AG59" s="196" t="s">
        <v>58</v>
      </c>
      <c r="AH59" s="197" t="s">
        <v>173</v>
      </c>
      <c r="AI59" s="195">
        <v>44828</v>
      </c>
      <c r="AJ59" s="114" t="s">
        <v>68</v>
      </c>
      <c r="AK59" s="195" t="s">
        <v>77</v>
      </c>
      <c r="AL59" s="182">
        <v>280000</v>
      </c>
      <c r="AM59" s="199"/>
      <c r="AN59" s="185"/>
      <c r="AO59" s="185"/>
      <c r="AP59" s="185"/>
      <c r="AQ59" s="185"/>
      <c r="AR59" s="185"/>
      <c r="AS59" s="185"/>
      <c r="AT59" s="185"/>
      <c r="AU59" s="185"/>
      <c r="AV59" s="185"/>
      <c r="AW59" s="185"/>
      <c r="AX59" s="185"/>
      <c r="AY59" s="185"/>
      <c r="AZ59" s="185"/>
      <c r="BA59" s="185"/>
      <c r="BB59" s="185"/>
      <c r="BC59" s="185">
        <v>1905000</v>
      </c>
      <c r="BD59" s="185"/>
      <c r="BE59" s="185">
        <v>1905000</v>
      </c>
      <c r="BF59" s="185"/>
      <c r="BG59" s="185"/>
      <c r="BH59" s="185"/>
      <c r="BI59" s="185"/>
      <c r="BJ59" s="29">
        <f t="shared" si="1"/>
        <v>1905000</v>
      </c>
    </row>
    <row r="60" spans="1:62" s="186" customFormat="1" ht="36" hidden="1" x14ac:dyDescent="0.25">
      <c r="A60" s="20">
        <f>'[1]dalam daerah'!A63+$A$1476</f>
        <v>362</v>
      </c>
      <c r="B60" s="202" t="s">
        <v>337</v>
      </c>
      <c r="C60" s="203" t="s">
        <v>58</v>
      </c>
      <c r="D60" s="202" t="s">
        <v>338</v>
      </c>
      <c r="E60" s="204" t="s">
        <v>60</v>
      </c>
      <c r="F60" s="205" t="s">
        <v>58</v>
      </c>
      <c r="G60" s="206" t="s">
        <v>339</v>
      </c>
      <c r="H60" s="205" t="s">
        <v>62</v>
      </c>
      <c r="I60" s="207">
        <v>44663</v>
      </c>
      <c r="J60" s="207">
        <v>44666</v>
      </c>
      <c r="K60" s="208">
        <v>4</v>
      </c>
      <c r="L60" s="205" t="s">
        <v>340</v>
      </c>
      <c r="M60" s="209">
        <v>44708</v>
      </c>
      <c r="N60" s="91">
        <v>15102750</v>
      </c>
      <c r="O60" s="206">
        <v>430000</v>
      </c>
      <c r="P60" s="206">
        <v>1720000</v>
      </c>
      <c r="Q60" s="206">
        <v>4838750</v>
      </c>
      <c r="R60" s="206">
        <v>7434000</v>
      </c>
      <c r="S60" s="206">
        <v>600000</v>
      </c>
      <c r="T60" s="206" t="s">
        <v>58</v>
      </c>
      <c r="U60" s="210"/>
      <c r="V60" s="205" t="s">
        <v>341</v>
      </c>
      <c r="W60" s="211" t="s">
        <v>86</v>
      </c>
      <c r="X60" s="212">
        <v>9902192041997</v>
      </c>
      <c r="Y60" s="212" t="s">
        <v>342</v>
      </c>
      <c r="Z60" s="213" t="s">
        <v>343</v>
      </c>
      <c r="AA60" s="214">
        <v>44663</v>
      </c>
      <c r="AB60" s="215" t="s">
        <v>68</v>
      </c>
      <c r="AC60" s="216" t="s">
        <v>104</v>
      </c>
      <c r="AD60" s="182">
        <v>2790800</v>
      </c>
      <c r="AE60" s="211" t="s">
        <v>109</v>
      </c>
      <c r="AF60" s="212" t="s">
        <v>344</v>
      </c>
      <c r="AG60" s="212" t="s">
        <v>58</v>
      </c>
      <c r="AH60" s="213" t="s">
        <v>58</v>
      </c>
      <c r="AI60" s="211">
        <v>44666</v>
      </c>
      <c r="AJ60" s="214" t="s">
        <v>104</v>
      </c>
      <c r="AK60" s="211" t="s">
        <v>71</v>
      </c>
      <c r="AL60" s="182">
        <v>2047950</v>
      </c>
      <c r="AM60" s="199"/>
      <c r="AN60" s="185"/>
      <c r="AO60" s="185"/>
      <c r="AP60" s="185"/>
      <c r="AQ60" s="185"/>
      <c r="AR60" s="185"/>
      <c r="AS60" s="185"/>
      <c r="AT60" s="185"/>
      <c r="AU60" s="185"/>
      <c r="AV60" s="185"/>
      <c r="AW60" s="185"/>
      <c r="AX60" s="185"/>
      <c r="AY60" s="185"/>
      <c r="AZ60" s="185"/>
      <c r="BA60" s="185"/>
      <c r="BB60" s="185"/>
      <c r="BC60" s="185"/>
      <c r="BD60" s="185"/>
      <c r="BE60" s="185"/>
      <c r="BF60" s="185"/>
      <c r="BG60" s="185"/>
      <c r="BH60" s="185"/>
      <c r="BI60" s="185"/>
      <c r="BJ60" s="29">
        <f t="shared" si="1"/>
        <v>0</v>
      </c>
    </row>
    <row r="61" spans="1:62" s="186" customFormat="1" ht="48" hidden="1" x14ac:dyDescent="0.25">
      <c r="A61" s="30">
        <v>29</v>
      </c>
      <c r="B61" s="187" t="s">
        <v>345</v>
      </c>
      <c r="C61" s="188" t="s">
        <v>58</v>
      </c>
      <c r="D61" s="187" t="s">
        <v>346</v>
      </c>
      <c r="E61" s="189" t="s">
        <v>60</v>
      </c>
      <c r="F61" s="115" t="s">
        <v>58</v>
      </c>
      <c r="G61" s="115" t="s">
        <v>347</v>
      </c>
      <c r="H61" s="115" t="s">
        <v>62</v>
      </c>
      <c r="I61" s="217">
        <v>44831</v>
      </c>
      <c r="J61" s="190">
        <v>44835</v>
      </c>
      <c r="K61" s="118">
        <v>5</v>
      </c>
      <c r="L61" s="115" t="s">
        <v>348</v>
      </c>
      <c r="M61" s="191">
        <v>44879</v>
      </c>
      <c r="N61" s="192">
        <v>14595130</v>
      </c>
      <c r="O61" s="193">
        <v>430000</v>
      </c>
      <c r="P61" s="193">
        <v>2150000</v>
      </c>
      <c r="Q61" s="193">
        <v>4033880</v>
      </c>
      <c r="R61" s="193">
        <v>7661250</v>
      </c>
      <c r="S61" s="193">
        <v>750000</v>
      </c>
      <c r="T61" s="193" t="s">
        <v>58</v>
      </c>
      <c r="U61" s="194"/>
      <c r="V61" s="115" t="s">
        <v>349</v>
      </c>
      <c r="W61" s="195" t="s">
        <v>350</v>
      </c>
      <c r="X61" s="196" t="s">
        <v>58</v>
      </c>
      <c r="Y61" s="196" t="s">
        <v>58</v>
      </c>
      <c r="Z61" s="197">
        <v>0.30555555555555552</v>
      </c>
      <c r="AA61" s="114">
        <v>44831</v>
      </c>
      <c r="AB61" s="200" t="s">
        <v>67</v>
      </c>
      <c r="AC61" s="201" t="s">
        <v>68</v>
      </c>
      <c r="AD61" s="182">
        <v>280000</v>
      </c>
      <c r="AE61" s="195" t="s">
        <v>351</v>
      </c>
      <c r="AF61" s="196" t="s">
        <v>58</v>
      </c>
      <c r="AG61" s="196" t="s">
        <v>58</v>
      </c>
      <c r="AH61" s="197">
        <v>0.54166666666666663</v>
      </c>
      <c r="AI61" s="195">
        <v>44836</v>
      </c>
      <c r="AJ61" s="114" t="s">
        <v>68</v>
      </c>
      <c r="AK61" s="195" t="s">
        <v>77</v>
      </c>
      <c r="AL61" s="182">
        <v>280000</v>
      </c>
      <c r="AM61" s="199"/>
      <c r="AN61" s="185"/>
      <c r="AO61" s="185"/>
      <c r="AP61" s="185"/>
      <c r="AQ61" s="185"/>
      <c r="AR61" s="185"/>
      <c r="AS61" s="185"/>
      <c r="AT61" s="185"/>
      <c r="AU61" s="185"/>
      <c r="AV61" s="185"/>
      <c r="AW61" s="185"/>
      <c r="AX61" s="185"/>
      <c r="AY61" s="185"/>
      <c r="AZ61" s="185"/>
      <c r="BA61" s="185"/>
      <c r="BB61" s="185"/>
      <c r="BC61" s="185">
        <v>1695000</v>
      </c>
      <c r="BD61" s="185"/>
      <c r="BE61" s="185">
        <v>1695000</v>
      </c>
      <c r="BF61" s="185"/>
      <c r="BG61" s="185"/>
      <c r="BH61" s="185"/>
      <c r="BI61" s="185"/>
      <c r="BJ61" s="29">
        <f t="shared" si="1"/>
        <v>1695000</v>
      </c>
    </row>
    <row r="62" spans="1:62" s="186" customFormat="1" ht="36" hidden="1" x14ac:dyDescent="0.25">
      <c r="A62" s="20">
        <f>'[1]dalam daerah'!A65+$A$1476</f>
        <v>92</v>
      </c>
      <c r="B62" s="168" t="s">
        <v>352</v>
      </c>
      <c r="C62" s="218"/>
      <c r="D62" s="168" t="s">
        <v>193</v>
      </c>
      <c r="E62" s="189" t="s">
        <v>60</v>
      </c>
      <c r="F62" s="171"/>
      <c r="G62" s="174" t="s">
        <v>538</v>
      </c>
      <c r="H62" s="115" t="s">
        <v>62</v>
      </c>
      <c r="I62" s="172">
        <v>44593</v>
      </c>
      <c r="J62" s="172">
        <v>44597</v>
      </c>
      <c r="K62" s="173">
        <f>J62-I62+1</f>
        <v>5</v>
      </c>
      <c r="L62" s="171" t="s">
        <v>353</v>
      </c>
      <c r="M62" s="172"/>
      <c r="N62" s="174">
        <v>25346008</v>
      </c>
      <c r="O62" s="174">
        <v>370000</v>
      </c>
      <c r="P62" s="174">
        <f>O62*K62</f>
        <v>1850000</v>
      </c>
      <c r="Q62" s="174">
        <f>6697500+510000+385000</f>
        <v>7592500</v>
      </c>
      <c r="R62" s="174">
        <f>13183508+1470000</f>
        <v>14653508</v>
      </c>
      <c r="S62" s="174">
        <v>1250000</v>
      </c>
      <c r="T62" s="174"/>
      <c r="U62" s="175"/>
      <c r="V62" s="171"/>
      <c r="W62" s="219" t="s">
        <v>203</v>
      </c>
      <c r="X62" s="220"/>
      <c r="Y62" s="221" t="s">
        <v>204</v>
      </c>
      <c r="Z62" s="222" t="s">
        <v>205</v>
      </c>
      <c r="AA62" s="172">
        <v>44572</v>
      </c>
      <c r="AB62" s="223" t="s">
        <v>181</v>
      </c>
      <c r="AC62" s="224" t="s">
        <v>183</v>
      </c>
      <c r="AD62" s="182"/>
      <c r="AE62" s="219"/>
      <c r="AF62" s="220"/>
      <c r="AG62" s="225" t="s">
        <v>166</v>
      </c>
      <c r="AH62" s="178" t="s">
        <v>111</v>
      </c>
      <c r="AI62" s="219">
        <v>44577</v>
      </c>
      <c r="AJ62" s="179" t="s">
        <v>167</v>
      </c>
      <c r="AK62" s="176" t="s">
        <v>71</v>
      </c>
      <c r="AL62" s="182"/>
      <c r="AM62" s="174"/>
      <c r="AN62" s="185"/>
      <c r="AO62" s="185"/>
      <c r="AP62" s="185"/>
      <c r="AQ62" s="185"/>
      <c r="AR62" s="185"/>
      <c r="AS62" s="185"/>
      <c r="AT62" s="185"/>
      <c r="AU62" s="185"/>
      <c r="AV62" s="185"/>
      <c r="AW62" s="185"/>
      <c r="AX62" s="185"/>
      <c r="AY62" s="185"/>
      <c r="AZ62" s="185"/>
      <c r="BA62" s="185"/>
      <c r="BB62" s="185"/>
      <c r="BC62" s="185">
        <v>1470000</v>
      </c>
      <c r="BD62" s="185"/>
      <c r="BE62" s="185">
        <v>1470000</v>
      </c>
      <c r="BF62" s="185"/>
      <c r="BG62" s="185">
        <v>1250000</v>
      </c>
      <c r="BH62" s="185">
        <v>750000</v>
      </c>
      <c r="BI62" s="185">
        <v>500000</v>
      </c>
      <c r="BJ62" s="29">
        <f t="shared" si="1"/>
        <v>1970000</v>
      </c>
    </row>
    <row r="63" spans="1:62" ht="36" hidden="1" x14ac:dyDescent="0.25">
      <c r="A63" s="30">
        <v>30</v>
      </c>
      <c r="B63" s="31" t="s">
        <v>354</v>
      </c>
      <c r="C63" s="32" t="s">
        <v>58</v>
      </c>
      <c r="D63" s="31" t="s">
        <v>355</v>
      </c>
      <c r="E63" s="33" t="s">
        <v>60</v>
      </c>
      <c r="F63" s="34" t="s">
        <v>58</v>
      </c>
      <c r="G63" s="34" t="s">
        <v>104</v>
      </c>
      <c r="H63" s="34" t="s">
        <v>62</v>
      </c>
      <c r="I63" s="35">
        <v>44569</v>
      </c>
      <c r="J63" s="35">
        <v>44574</v>
      </c>
      <c r="K63" s="36">
        <v>4</v>
      </c>
      <c r="L63" s="34" t="s">
        <v>356</v>
      </c>
      <c r="M63" s="37">
        <v>44593</v>
      </c>
      <c r="N63" s="38">
        <v>12631484</v>
      </c>
      <c r="O63" s="39">
        <v>530000</v>
      </c>
      <c r="P63" s="39">
        <v>2120000</v>
      </c>
      <c r="Q63" s="39">
        <v>5041484</v>
      </c>
      <c r="R63" s="39">
        <v>4470000</v>
      </c>
      <c r="S63" s="39">
        <v>1000000</v>
      </c>
      <c r="T63" s="39" t="s">
        <v>58</v>
      </c>
      <c r="U63" s="40"/>
      <c r="V63" s="34" t="s">
        <v>357</v>
      </c>
      <c r="W63" s="41" t="s">
        <v>165</v>
      </c>
      <c r="X63" s="42" t="s">
        <v>58</v>
      </c>
      <c r="Y63" s="43" t="s">
        <v>58</v>
      </c>
      <c r="Z63" s="44" t="s">
        <v>96</v>
      </c>
      <c r="AA63" s="45">
        <v>44569</v>
      </c>
      <c r="AB63" s="46" t="s">
        <v>67</v>
      </c>
      <c r="AC63" s="47" t="s">
        <v>68</v>
      </c>
      <c r="AD63" s="48">
        <v>255000</v>
      </c>
      <c r="AE63" s="49" t="s">
        <v>109</v>
      </c>
      <c r="AF63" s="79" t="s">
        <v>58</v>
      </c>
      <c r="AG63" s="79" t="s">
        <v>166</v>
      </c>
      <c r="AH63" s="57" t="s">
        <v>207</v>
      </c>
      <c r="AI63" s="52">
        <v>44574</v>
      </c>
      <c r="AJ63" s="53" t="s">
        <v>104</v>
      </c>
      <c r="AK63" s="52" t="s">
        <v>71</v>
      </c>
      <c r="AL63" s="128">
        <v>2319600</v>
      </c>
      <c r="AM63" s="55"/>
      <c r="AN63" s="29"/>
      <c r="AO63" s="29"/>
      <c r="AP63" s="29"/>
      <c r="AQ63" s="29"/>
      <c r="AR63" s="29"/>
      <c r="AS63" s="29"/>
      <c r="AT63" s="29"/>
      <c r="AU63" s="29"/>
      <c r="AV63" s="29"/>
      <c r="AW63" s="29"/>
      <c r="AX63" s="29"/>
      <c r="AY63" s="29"/>
      <c r="AZ63" s="29"/>
      <c r="BA63" s="29"/>
      <c r="BB63" s="29"/>
      <c r="BC63" s="29"/>
      <c r="BD63" s="29"/>
      <c r="BE63" s="29"/>
      <c r="BF63" s="29"/>
      <c r="BG63" s="29">
        <v>1000000</v>
      </c>
      <c r="BH63" s="29">
        <v>600000</v>
      </c>
      <c r="BI63" s="29">
        <v>400000</v>
      </c>
      <c r="BJ63" s="29">
        <f t="shared" si="1"/>
        <v>400000</v>
      </c>
    </row>
    <row r="64" spans="1:62" ht="36" hidden="1" x14ac:dyDescent="0.25">
      <c r="A64" s="20">
        <f>'[1]dalam daerah'!A67+$A$1476</f>
        <v>192</v>
      </c>
      <c r="B64" s="23" t="s">
        <v>354</v>
      </c>
      <c r="C64" s="58" t="s">
        <v>58</v>
      </c>
      <c r="D64" s="23" t="s">
        <v>358</v>
      </c>
      <c r="E64" s="59" t="s">
        <v>60</v>
      </c>
      <c r="F64" s="63" t="s">
        <v>58</v>
      </c>
      <c r="G64" s="60" t="s">
        <v>359</v>
      </c>
      <c r="H64" s="61" t="s">
        <v>62</v>
      </c>
      <c r="I64" s="61">
        <v>44873</v>
      </c>
      <c r="J64" s="61">
        <v>44877</v>
      </c>
      <c r="K64" s="25">
        <v>5</v>
      </c>
      <c r="L64" s="37" t="s">
        <v>360</v>
      </c>
      <c r="M64" s="37">
        <v>44866</v>
      </c>
      <c r="N64" s="63">
        <v>16392130</v>
      </c>
      <c r="O64" s="63">
        <v>430000</v>
      </c>
      <c r="P64" s="63">
        <v>2150000</v>
      </c>
      <c r="Q64" s="63">
        <v>4980130</v>
      </c>
      <c r="R64" s="63">
        <v>4912000</v>
      </c>
      <c r="S64" s="63">
        <v>750000</v>
      </c>
      <c r="T64" s="63">
        <v>3600000</v>
      </c>
      <c r="U64" s="64"/>
      <c r="V64" s="59" t="s">
        <v>361</v>
      </c>
      <c r="W64" s="226" t="s">
        <v>362</v>
      </c>
      <c r="X64" s="66" t="s">
        <v>58</v>
      </c>
      <c r="Y64" s="227" t="s">
        <v>58</v>
      </c>
      <c r="Z64" s="67" t="s">
        <v>96</v>
      </c>
      <c r="AA64" s="68">
        <v>44873</v>
      </c>
      <c r="AB64" s="119" t="s">
        <v>67</v>
      </c>
      <c r="AC64" s="120" t="s">
        <v>68</v>
      </c>
      <c r="AD64" s="71">
        <v>280000</v>
      </c>
      <c r="AE64" s="228" t="s">
        <v>86</v>
      </c>
      <c r="AF64" s="229">
        <v>9902145655257</v>
      </c>
      <c r="AG64" s="229" t="s">
        <v>87</v>
      </c>
      <c r="AH64" s="230" t="s">
        <v>76</v>
      </c>
      <c r="AI64" s="228">
        <v>44879</v>
      </c>
      <c r="AJ64" s="231" t="s">
        <v>88</v>
      </c>
      <c r="AK64" s="228" t="s">
        <v>71</v>
      </c>
      <c r="AL64" s="54">
        <v>1764380</v>
      </c>
      <c r="AM64" s="2"/>
      <c r="AN64" s="29"/>
      <c r="AO64" s="29"/>
      <c r="AP64" s="29">
        <v>3600000</v>
      </c>
      <c r="AQ64" s="29">
        <v>500000</v>
      </c>
      <c r="AR64" s="29">
        <v>3100000</v>
      </c>
      <c r="AS64" s="29"/>
      <c r="AT64" s="29"/>
      <c r="AU64" s="29"/>
      <c r="AV64" s="29"/>
      <c r="AW64" s="29"/>
      <c r="AX64" s="29"/>
      <c r="AY64" s="29"/>
      <c r="AZ64" s="29"/>
      <c r="BA64" s="29"/>
      <c r="BB64" s="29"/>
      <c r="BC64" s="29"/>
      <c r="BD64" s="29"/>
      <c r="BE64" s="29"/>
      <c r="BF64" s="29"/>
      <c r="BG64" s="29"/>
      <c r="BH64" s="29"/>
      <c r="BI64" s="29"/>
      <c r="BJ64" s="29">
        <f t="shared" si="1"/>
        <v>3100000</v>
      </c>
    </row>
    <row r="65" spans="1:62" ht="48" hidden="1" x14ac:dyDescent="0.25">
      <c r="A65" s="30">
        <v>31</v>
      </c>
      <c r="B65" s="31" t="s">
        <v>363</v>
      </c>
      <c r="C65" s="32"/>
      <c r="D65" s="31" t="s">
        <v>197</v>
      </c>
      <c r="E65" s="39"/>
      <c r="F65" s="34"/>
      <c r="G65" s="39"/>
      <c r="H65" s="39"/>
      <c r="I65" s="35"/>
      <c r="J65" s="35"/>
      <c r="K65" s="36"/>
      <c r="L65" s="34" t="s">
        <v>364</v>
      </c>
      <c r="M65" s="35"/>
      <c r="N65" s="39"/>
      <c r="O65" s="39"/>
      <c r="P65" s="39"/>
      <c r="Q65" s="39"/>
      <c r="R65" s="39"/>
      <c r="S65" s="39"/>
      <c r="T65" s="39"/>
      <c r="U65" s="40"/>
      <c r="V65" s="34"/>
      <c r="W65" s="122"/>
      <c r="X65" s="123"/>
      <c r="Y65" s="123"/>
      <c r="Z65" s="124"/>
      <c r="AA65" s="125"/>
      <c r="AB65" s="126"/>
      <c r="AC65" s="127"/>
      <c r="AD65" s="71"/>
      <c r="AE65" s="52" t="s">
        <v>307</v>
      </c>
      <c r="AF65" s="79"/>
      <c r="AG65" s="79"/>
      <c r="AH65" s="57" t="s">
        <v>211</v>
      </c>
      <c r="AI65" s="49">
        <v>44577</v>
      </c>
      <c r="AJ65" s="53" t="s">
        <v>68</v>
      </c>
      <c r="AK65" s="52" t="s">
        <v>77</v>
      </c>
      <c r="AL65" s="128">
        <v>255000</v>
      </c>
      <c r="AM65" s="55"/>
      <c r="AN65" s="29"/>
      <c r="AO65" s="29"/>
      <c r="AP65" s="29"/>
      <c r="AQ65" s="29"/>
      <c r="AR65" s="29"/>
      <c r="AS65" s="29"/>
      <c r="AT65" s="29"/>
      <c r="AU65" s="29"/>
      <c r="AV65" s="29"/>
      <c r="AW65" s="29"/>
      <c r="AX65" s="29"/>
      <c r="AY65" s="29"/>
      <c r="AZ65" s="29"/>
      <c r="BA65" s="29"/>
      <c r="BB65" s="29"/>
      <c r="BC65" s="29"/>
      <c r="BD65" s="29"/>
      <c r="BE65" s="29"/>
      <c r="BF65" s="29"/>
      <c r="BG65" s="29">
        <v>1250000</v>
      </c>
      <c r="BH65" s="29">
        <v>750000</v>
      </c>
      <c r="BI65" s="29">
        <v>500000</v>
      </c>
      <c r="BJ65" s="29">
        <f t="shared" si="1"/>
        <v>500000</v>
      </c>
    </row>
    <row r="66" spans="1:62" ht="36" hidden="1" x14ac:dyDescent="0.25">
      <c r="A66" s="20">
        <f>'[1]dalam daerah'!A69+$A$1476</f>
        <v>246</v>
      </c>
      <c r="B66" s="31" t="s">
        <v>363</v>
      </c>
      <c r="C66" s="32"/>
      <c r="D66" s="31" t="s">
        <v>276</v>
      </c>
      <c r="E66" s="33"/>
      <c r="F66" s="33"/>
      <c r="G66" s="39"/>
      <c r="H66" s="34"/>
      <c r="I66" s="35">
        <v>44579</v>
      </c>
      <c r="J66" s="35">
        <v>44583</v>
      </c>
      <c r="K66" s="36">
        <v>5</v>
      </c>
      <c r="L66" s="34" t="s">
        <v>365</v>
      </c>
      <c r="M66" s="81"/>
      <c r="N66" s="82"/>
      <c r="O66" s="39"/>
      <c r="P66" s="39"/>
      <c r="Q66" s="39"/>
      <c r="R66" s="39"/>
      <c r="S66" s="39"/>
      <c r="T66" s="39"/>
      <c r="U66" s="40"/>
      <c r="V66" s="34"/>
      <c r="W66" s="41" t="s">
        <v>95</v>
      </c>
      <c r="X66" s="42" t="s">
        <v>58</v>
      </c>
      <c r="Y66" s="43" t="s">
        <v>58</v>
      </c>
      <c r="Z66" s="44" t="s">
        <v>96</v>
      </c>
      <c r="AA66" s="45">
        <v>44858</v>
      </c>
      <c r="AB66" s="126" t="s">
        <v>67</v>
      </c>
      <c r="AC66" s="127" t="s">
        <v>68</v>
      </c>
      <c r="AD66" s="71">
        <v>280000</v>
      </c>
      <c r="AE66" s="52" t="s">
        <v>230</v>
      </c>
      <c r="AF66" s="79" t="s">
        <v>58</v>
      </c>
      <c r="AG66" s="79" t="s">
        <v>58</v>
      </c>
      <c r="AH66" s="57" t="s">
        <v>76</v>
      </c>
      <c r="AI66" s="52">
        <v>44863</v>
      </c>
      <c r="AJ66" s="53" t="s">
        <v>68</v>
      </c>
      <c r="AK66" s="52" t="s">
        <v>77</v>
      </c>
      <c r="AL66" s="128">
        <v>280000</v>
      </c>
      <c r="AM66" s="2"/>
      <c r="AN66" s="29"/>
      <c r="AO66" s="29"/>
      <c r="AP66" s="29"/>
      <c r="AQ66" s="29"/>
      <c r="AR66" s="29"/>
      <c r="AS66" s="29"/>
      <c r="AT66" s="29"/>
      <c r="AU66" s="29"/>
      <c r="AV66" s="29"/>
      <c r="AW66" s="29"/>
      <c r="AX66" s="29"/>
      <c r="AY66" s="29"/>
      <c r="AZ66" s="29"/>
      <c r="BA66" s="29"/>
      <c r="BB66" s="29"/>
      <c r="BC66" s="29">
        <v>2695000</v>
      </c>
      <c r="BD66" s="29"/>
      <c r="BE66" s="29">
        <v>2695000</v>
      </c>
      <c r="BF66" s="29"/>
      <c r="BG66" s="29">
        <v>1250000</v>
      </c>
      <c r="BH66" s="29">
        <v>750000</v>
      </c>
      <c r="BI66" s="29">
        <v>500000</v>
      </c>
      <c r="BJ66" s="29">
        <f t="shared" si="1"/>
        <v>3195000</v>
      </c>
    </row>
    <row r="67" spans="1:62" ht="24" hidden="1" x14ac:dyDescent="0.25">
      <c r="A67" s="30">
        <v>32</v>
      </c>
      <c r="B67" s="23" t="s">
        <v>366</v>
      </c>
      <c r="C67" s="158"/>
      <c r="D67" s="23" t="s">
        <v>367</v>
      </c>
      <c r="E67" s="59"/>
      <c r="F67" s="60"/>
      <c r="G67" s="60" t="s">
        <v>368</v>
      </c>
      <c r="H67" s="60" t="s">
        <v>62</v>
      </c>
      <c r="I67" s="61">
        <v>44572</v>
      </c>
      <c r="J67" s="61">
        <v>44575</v>
      </c>
      <c r="K67" s="25">
        <v>4</v>
      </c>
      <c r="L67" s="60" t="s">
        <v>369</v>
      </c>
      <c r="M67" s="104">
        <v>44676</v>
      </c>
      <c r="N67" s="232">
        <v>12260660</v>
      </c>
      <c r="O67" s="63">
        <v>530000</v>
      </c>
      <c r="P67" s="63">
        <v>2120000</v>
      </c>
      <c r="Q67" s="63">
        <v>4929200</v>
      </c>
      <c r="R67" s="63">
        <v>4211460</v>
      </c>
      <c r="S67" s="63">
        <v>1000000</v>
      </c>
      <c r="T67" s="63">
        <v>0</v>
      </c>
      <c r="U67" s="64"/>
      <c r="V67" s="60" t="s">
        <v>370</v>
      </c>
      <c r="W67" s="65" t="s">
        <v>371</v>
      </c>
      <c r="X67" s="66"/>
      <c r="Y67" s="66"/>
      <c r="Z67" s="67" t="s">
        <v>372</v>
      </c>
      <c r="AA67" s="68">
        <v>44572</v>
      </c>
      <c r="AB67" s="69" t="s">
        <v>290</v>
      </c>
      <c r="AC67" s="70" t="s">
        <v>295</v>
      </c>
      <c r="AD67" s="71">
        <v>255000</v>
      </c>
      <c r="AE67" s="72" t="s">
        <v>373</v>
      </c>
      <c r="AF67" s="233" t="s">
        <v>374</v>
      </c>
      <c r="AG67" s="233" t="s">
        <v>166</v>
      </c>
      <c r="AH67" s="74" t="s">
        <v>375</v>
      </c>
      <c r="AI67" s="72">
        <v>44576</v>
      </c>
      <c r="AJ67" s="234" t="s">
        <v>368</v>
      </c>
      <c r="AK67" s="72" t="s">
        <v>295</v>
      </c>
      <c r="AL67" s="80">
        <v>2219600</v>
      </c>
      <c r="AM67" s="2"/>
      <c r="AN67" s="29"/>
      <c r="AO67" s="29"/>
      <c r="AP67" s="29"/>
      <c r="AQ67" s="29"/>
      <c r="AR67" s="29"/>
      <c r="AS67" s="29"/>
      <c r="AT67" s="29"/>
      <c r="AU67" s="29"/>
      <c r="AV67" s="29"/>
      <c r="AW67" s="29"/>
      <c r="AX67" s="29"/>
      <c r="AY67" s="29"/>
      <c r="AZ67" s="29"/>
      <c r="BA67" s="29"/>
      <c r="BB67" s="29"/>
      <c r="BC67" s="29"/>
      <c r="BD67" s="29"/>
      <c r="BE67" s="29"/>
      <c r="BF67" s="29"/>
      <c r="BG67" s="29">
        <v>1000000</v>
      </c>
      <c r="BH67" s="29">
        <v>600000</v>
      </c>
      <c r="BI67" s="29">
        <v>400000</v>
      </c>
      <c r="BJ67" s="29">
        <f t="shared" si="1"/>
        <v>400000</v>
      </c>
    </row>
    <row r="68" spans="1:62" ht="24" hidden="1" x14ac:dyDescent="0.25">
      <c r="A68" s="20">
        <f>'[1]dalam daerah'!A71+$A$1476</f>
        <v>43</v>
      </c>
      <c r="B68" s="31" t="s">
        <v>366</v>
      </c>
      <c r="C68" s="32"/>
      <c r="D68" s="31" t="s">
        <v>197</v>
      </c>
      <c r="E68" s="39"/>
      <c r="F68" s="34"/>
      <c r="G68" s="39"/>
      <c r="H68" s="39"/>
      <c r="I68" s="35"/>
      <c r="J68" s="35"/>
      <c r="K68" s="36"/>
      <c r="L68" s="34" t="s">
        <v>376</v>
      </c>
      <c r="M68" s="35"/>
      <c r="N68" s="39"/>
      <c r="O68" s="39"/>
      <c r="P68" s="39"/>
      <c r="Q68" s="39"/>
      <c r="R68" s="39"/>
      <c r="S68" s="39"/>
      <c r="T68" s="39"/>
      <c r="U68" s="40"/>
      <c r="V68" s="34"/>
      <c r="W68" s="41" t="s">
        <v>203</v>
      </c>
      <c r="X68" s="123"/>
      <c r="Y68" s="43" t="s">
        <v>204</v>
      </c>
      <c r="Z68" s="44" t="s">
        <v>205</v>
      </c>
      <c r="AA68" s="45">
        <v>44572</v>
      </c>
      <c r="AB68" s="46" t="s">
        <v>181</v>
      </c>
      <c r="AC68" s="47" t="s">
        <v>183</v>
      </c>
      <c r="AD68" s="71"/>
      <c r="AE68" s="49" t="s">
        <v>109</v>
      </c>
      <c r="AF68" s="50">
        <v>9902184791394</v>
      </c>
      <c r="AG68" s="79" t="s">
        <v>206</v>
      </c>
      <c r="AH68" s="57" t="s">
        <v>207</v>
      </c>
      <c r="AI68" s="49">
        <v>44577</v>
      </c>
      <c r="AJ68" s="53" t="s">
        <v>104</v>
      </c>
      <c r="AK68" s="52" t="s">
        <v>71</v>
      </c>
      <c r="AL68" s="54">
        <v>2132100</v>
      </c>
      <c r="AM68" s="55"/>
      <c r="AN68" s="29"/>
      <c r="AO68" s="29"/>
      <c r="AP68" s="29"/>
      <c r="AQ68" s="29"/>
      <c r="AR68" s="29"/>
      <c r="AS68" s="29"/>
      <c r="AT68" s="29"/>
      <c r="AU68" s="29"/>
      <c r="AV68" s="29"/>
      <c r="AW68" s="29"/>
      <c r="AX68" s="29"/>
      <c r="AY68" s="29"/>
      <c r="AZ68" s="29"/>
      <c r="BA68" s="29"/>
      <c r="BB68" s="29"/>
      <c r="BC68" s="29"/>
      <c r="BD68" s="29"/>
      <c r="BE68" s="29"/>
      <c r="BF68" s="29"/>
      <c r="BG68" s="29">
        <v>1250000</v>
      </c>
      <c r="BH68" s="29">
        <v>750000</v>
      </c>
      <c r="BI68" s="29">
        <v>500000</v>
      </c>
      <c r="BJ68" s="29">
        <f t="shared" si="1"/>
        <v>500000</v>
      </c>
    </row>
    <row r="69" spans="1:62" ht="36" hidden="1" x14ac:dyDescent="0.25">
      <c r="A69" s="30">
        <v>33</v>
      </c>
      <c r="B69" s="31" t="s">
        <v>377</v>
      </c>
      <c r="C69" s="32" t="s">
        <v>58</v>
      </c>
      <c r="D69" s="31" t="s">
        <v>355</v>
      </c>
      <c r="E69" s="33" t="s">
        <v>60</v>
      </c>
      <c r="F69" s="34" t="s">
        <v>58</v>
      </c>
      <c r="G69" s="34" t="s">
        <v>104</v>
      </c>
      <c r="H69" s="34" t="s">
        <v>62</v>
      </c>
      <c r="I69" s="35">
        <v>44569</v>
      </c>
      <c r="J69" s="35">
        <v>44574</v>
      </c>
      <c r="K69" s="36">
        <v>4</v>
      </c>
      <c r="L69" s="34" t="s">
        <v>378</v>
      </c>
      <c r="M69" s="37">
        <v>44593</v>
      </c>
      <c r="N69" s="38">
        <v>12819200</v>
      </c>
      <c r="O69" s="39">
        <v>530000</v>
      </c>
      <c r="P69" s="39">
        <v>2120000</v>
      </c>
      <c r="Q69" s="39">
        <v>5129200</v>
      </c>
      <c r="R69" s="39">
        <v>4470000</v>
      </c>
      <c r="S69" s="39">
        <v>1000000</v>
      </c>
      <c r="T69" s="39" t="s">
        <v>58</v>
      </c>
      <c r="U69" s="40"/>
      <c r="V69" s="34" t="s">
        <v>357</v>
      </c>
      <c r="W69" s="41" t="s">
        <v>165</v>
      </c>
      <c r="X69" s="42" t="s">
        <v>58</v>
      </c>
      <c r="Y69" s="43" t="s">
        <v>58</v>
      </c>
      <c r="Z69" s="44" t="s">
        <v>96</v>
      </c>
      <c r="AA69" s="45">
        <v>44569</v>
      </c>
      <c r="AB69" s="46" t="s">
        <v>67</v>
      </c>
      <c r="AC69" s="47" t="s">
        <v>68</v>
      </c>
      <c r="AD69" s="48">
        <v>255000</v>
      </c>
      <c r="AE69" s="49" t="s">
        <v>109</v>
      </c>
      <c r="AF69" s="50">
        <v>9902184604462</v>
      </c>
      <c r="AG69" s="79" t="s">
        <v>166</v>
      </c>
      <c r="AH69" s="57" t="s">
        <v>207</v>
      </c>
      <c r="AI69" s="52">
        <v>44574</v>
      </c>
      <c r="AJ69" s="53" t="s">
        <v>104</v>
      </c>
      <c r="AK69" s="52" t="s">
        <v>71</v>
      </c>
      <c r="AL69" s="128">
        <v>2319600</v>
      </c>
      <c r="AM69" s="55">
        <v>100000</v>
      </c>
      <c r="AN69" s="29"/>
      <c r="AO69" s="29"/>
      <c r="AP69" s="29"/>
      <c r="AQ69" s="29"/>
      <c r="AR69" s="29"/>
      <c r="AS69" s="29"/>
      <c r="AT69" s="29"/>
      <c r="AU69" s="29"/>
      <c r="AV69" s="29"/>
      <c r="AW69" s="29"/>
      <c r="AX69" s="29"/>
      <c r="AY69" s="29"/>
      <c r="AZ69" s="29"/>
      <c r="BA69" s="29"/>
      <c r="BB69" s="29"/>
      <c r="BC69" s="29"/>
      <c r="BD69" s="29"/>
      <c r="BE69" s="29"/>
      <c r="BF69" s="29"/>
      <c r="BG69" s="29">
        <v>1000000</v>
      </c>
      <c r="BH69" s="29">
        <v>600000</v>
      </c>
      <c r="BI69" s="29">
        <v>400000</v>
      </c>
      <c r="BJ69" s="29">
        <f t="shared" si="1"/>
        <v>400000</v>
      </c>
    </row>
    <row r="70" spans="1:62" ht="36" hidden="1" x14ac:dyDescent="0.25">
      <c r="A70" s="20">
        <f>'[1]dalam daerah'!A73+$A$1476</f>
        <v>1</v>
      </c>
      <c r="B70" s="31" t="s">
        <v>379</v>
      </c>
      <c r="C70" s="32"/>
      <c r="D70" s="31" t="s">
        <v>197</v>
      </c>
      <c r="E70" s="39"/>
      <c r="F70" s="34"/>
      <c r="G70" s="39"/>
      <c r="H70" s="39"/>
      <c r="I70" s="35"/>
      <c r="J70" s="35"/>
      <c r="K70" s="36"/>
      <c r="L70" s="34" t="s">
        <v>380</v>
      </c>
      <c r="M70" s="35"/>
      <c r="N70" s="39"/>
      <c r="O70" s="39"/>
      <c r="P70" s="39"/>
      <c r="Q70" s="39"/>
      <c r="R70" s="39"/>
      <c r="S70" s="39"/>
      <c r="T70" s="39"/>
      <c r="U70" s="40"/>
      <c r="V70" s="34"/>
      <c r="W70" s="122" t="s">
        <v>165</v>
      </c>
      <c r="X70" s="123" t="s">
        <v>58</v>
      </c>
      <c r="Y70" s="123" t="s">
        <v>58</v>
      </c>
      <c r="Z70" s="124" t="s">
        <v>96</v>
      </c>
      <c r="AA70" s="125">
        <v>44572</v>
      </c>
      <c r="AB70" s="126" t="s">
        <v>67</v>
      </c>
      <c r="AC70" s="127" t="s">
        <v>68</v>
      </c>
      <c r="AD70" s="71">
        <v>255000</v>
      </c>
      <c r="AE70" s="49"/>
      <c r="AF70" s="50"/>
      <c r="AG70" s="79" t="s">
        <v>166</v>
      </c>
      <c r="AH70" s="57" t="s">
        <v>111</v>
      </c>
      <c r="AI70" s="49">
        <v>44577</v>
      </c>
      <c r="AJ70" s="53" t="s">
        <v>167</v>
      </c>
      <c r="AK70" s="52" t="s">
        <v>71</v>
      </c>
      <c r="AL70" s="54"/>
      <c r="AM70" s="55"/>
      <c r="AN70" s="29"/>
      <c r="AO70" s="29"/>
      <c r="AP70" s="29"/>
      <c r="AQ70" s="29"/>
      <c r="AR70" s="29"/>
      <c r="AS70" s="29"/>
      <c r="AT70" s="29"/>
      <c r="AU70" s="29"/>
      <c r="AV70" s="29"/>
      <c r="AW70" s="29"/>
      <c r="AX70" s="29"/>
      <c r="AY70" s="29"/>
      <c r="AZ70" s="29"/>
      <c r="BA70" s="29"/>
      <c r="BB70" s="29"/>
      <c r="BC70" s="29"/>
      <c r="BD70" s="29"/>
      <c r="BE70" s="29"/>
      <c r="BF70" s="29"/>
      <c r="BG70" s="29">
        <v>1250000</v>
      </c>
      <c r="BH70" s="29">
        <v>750000</v>
      </c>
      <c r="BI70" s="29">
        <v>500000</v>
      </c>
      <c r="BJ70" s="29">
        <f t="shared" ref="BJ70:BJ101" si="3">AN70+AR70+AV70+AZ70+BA70+BE70+BI70</f>
        <v>500000</v>
      </c>
    </row>
    <row r="71" spans="1:62" ht="36" hidden="1" x14ac:dyDescent="0.25">
      <c r="A71" s="30">
        <v>34</v>
      </c>
      <c r="B71" s="31" t="s">
        <v>381</v>
      </c>
      <c r="C71" s="32"/>
      <c r="D71" s="31" t="s">
        <v>276</v>
      </c>
      <c r="E71" s="33"/>
      <c r="F71" s="33"/>
      <c r="G71" s="39"/>
      <c r="H71" s="34"/>
      <c r="I71" s="35">
        <v>44579</v>
      </c>
      <c r="J71" s="35">
        <v>44583</v>
      </c>
      <c r="K71" s="36">
        <v>5</v>
      </c>
      <c r="L71" s="34" t="s">
        <v>382</v>
      </c>
      <c r="M71" s="81"/>
      <c r="N71" s="82"/>
      <c r="O71" s="39"/>
      <c r="P71" s="39"/>
      <c r="Q71" s="39"/>
      <c r="R71" s="39"/>
      <c r="S71" s="39"/>
      <c r="T71" s="39"/>
      <c r="U71" s="40"/>
      <c r="V71" s="34"/>
      <c r="W71" s="122" t="s">
        <v>383</v>
      </c>
      <c r="X71" s="42" t="s">
        <v>58</v>
      </c>
      <c r="Y71" s="43" t="s">
        <v>58</v>
      </c>
      <c r="Z71" s="44" t="s">
        <v>384</v>
      </c>
      <c r="AA71" s="45">
        <v>44858</v>
      </c>
      <c r="AB71" s="46" t="s">
        <v>67</v>
      </c>
      <c r="AC71" s="47" t="s">
        <v>68</v>
      </c>
      <c r="AD71" s="71">
        <v>280000</v>
      </c>
      <c r="AE71" s="52" t="s">
        <v>230</v>
      </c>
      <c r="AF71" s="79" t="s">
        <v>58</v>
      </c>
      <c r="AG71" s="79" t="s">
        <v>58</v>
      </c>
      <c r="AH71" s="57" t="s">
        <v>76</v>
      </c>
      <c r="AI71" s="52">
        <v>44862</v>
      </c>
      <c r="AJ71" s="53" t="s">
        <v>68</v>
      </c>
      <c r="AK71" s="52" t="s">
        <v>77</v>
      </c>
      <c r="AL71" s="128">
        <v>280000</v>
      </c>
      <c r="AM71" s="2"/>
      <c r="AN71" s="29"/>
      <c r="AO71" s="29"/>
      <c r="AP71" s="29"/>
      <c r="AQ71" s="29"/>
      <c r="AR71" s="29"/>
      <c r="AS71" s="29"/>
      <c r="AT71" s="29"/>
      <c r="AU71" s="29"/>
      <c r="AV71" s="29"/>
      <c r="AW71" s="29"/>
      <c r="AX71" s="29"/>
      <c r="AY71" s="29"/>
      <c r="AZ71" s="29"/>
      <c r="BA71" s="29"/>
      <c r="BB71" s="29"/>
      <c r="BC71" s="29">
        <v>2695000</v>
      </c>
      <c r="BD71" s="29"/>
      <c r="BE71" s="29">
        <v>2695000</v>
      </c>
      <c r="BF71" s="29"/>
      <c r="BG71" s="29">
        <v>1250000</v>
      </c>
      <c r="BH71" s="29">
        <v>750000</v>
      </c>
      <c r="BI71" s="29">
        <v>500000</v>
      </c>
      <c r="BJ71" s="29">
        <f t="shared" si="3"/>
        <v>3195000</v>
      </c>
    </row>
    <row r="72" spans="1:62" s="186" customFormat="1" ht="24" hidden="1" x14ac:dyDescent="0.25">
      <c r="A72" s="20">
        <f>'[1]dalam daerah'!A75+$A$1476</f>
        <v>79</v>
      </c>
      <c r="B72" s="168" t="s">
        <v>385</v>
      </c>
      <c r="C72" s="218" t="s">
        <v>386</v>
      </c>
      <c r="D72" s="168" t="s">
        <v>101</v>
      </c>
      <c r="E72" s="170" t="s">
        <v>387</v>
      </c>
      <c r="F72" s="171" t="s">
        <v>388</v>
      </c>
      <c r="G72" s="171" t="s">
        <v>104</v>
      </c>
      <c r="H72" s="171" t="s">
        <v>62</v>
      </c>
      <c r="I72" s="172">
        <v>44858</v>
      </c>
      <c r="J72" s="172">
        <v>44862</v>
      </c>
      <c r="K72" s="173">
        <v>5</v>
      </c>
      <c r="L72" s="171" t="s">
        <v>389</v>
      </c>
      <c r="M72" s="235">
        <v>44883</v>
      </c>
      <c r="N72" s="82">
        <v>30302941</v>
      </c>
      <c r="O72" s="174">
        <v>530000</v>
      </c>
      <c r="P72" s="174">
        <v>2650000</v>
      </c>
      <c r="Q72" s="174">
        <v>5897680</v>
      </c>
      <c r="R72" s="174">
        <v>3684995</v>
      </c>
      <c r="S72" s="174" t="s">
        <v>58</v>
      </c>
      <c r="T72" s="174">
        <v>11000000</v>
      </c>
      <c r="U72" s="175"/>
      <c r="V72" s="171" t="s">
        <v>106</v>
      </c>
      <c r="W72" s="176" t="s">
        <v>86</v>
      </c>
      <c r="X72" s="225">
        <v>9902143290643</v>
      </c>
      <c r="Y72" s="225" t="s">
        <v>107</v>
      </c>
      <c r="Z72" s="178" t="s">
        <v>108</v>
      </c>
      <c r="AA72" s="179">
        <v>44858</v>
      </c>
      <c r="AB72" s="180" t="s">
        <v>68</v>
      </c>
      <c r="AC72" s="181" t="s">
        <v>104</v>
      </c>
      <c r="AD72" s="182">
        <v>2641400</v>
      </c>
      <c r="AE72" s="176" t="s">
        <v>109</v>
      </c>
      <c r="AF72" s="177">
        <v>9902143711315</v>
      </c>
      <c r="AG72" s="177" t="s">
        <v>110</v>
      </c>
      <c r="AH72" s="178" t="s">
        <v>111</v>
      </c>
      <c r="AI72" s="176">
        <v>44862</v>
      </c>
      <c r="AJ72" s="179" t="s">
        <v>104</v>
      </c>
      <c r="AK72" s="176" t="s">
        <v>71</v>
      </c>
      <c r="AL72" s="184">
        <v>2696280</v>
      </c>
      <c r="AM72" s="199"/>
      <c r="AN72" s="185"/>
      <c r="AO72" s="185"/>
      <c r="AP72" s="185">
        <v>11000000</v>
      </c>
      <c r="AQ72" s="185">
        <v>7300000</v>
      </c>
      <c r="AR72" s="185">
        <v>3700000</v>
      </c>
      <c r="AS72" s="185"/>
      <c r="AT72" s="185"/>
      <c r="AU72" s="185"/>
      <c r="AV72" s="185"/>
      <c r="AW72" s="185"/>
      <c r="AX72" s="185"/>
      <c r="AY72" s="185"/>
      <c r="AZ72" s="185"/>
      <c r="BA72" s="185"/>
      <c r="BB72" s="185"/>
      <c r="BC72" s="185">
        <v>764995</v>
      </c>
      <c r="BD72" s="185"/>
      <c r="BE72" s="185">
        <v>764995</v>
      </c>
      <c r="BF72" s="185"/>
      <c r="BG72" s="185"/>
      <c r="BH72" s="185"/>
      <c r="BI72" s="185"/>
      <c r="BJ72" s="29">
        <f t="shared" si="3"/>
        <v>4464995</v>
      </c>
    </row>
    <row r="73" spans="1:62" s="186" customFormat="1" ht="24" hidden="1" x14ac:dyDescent="0.25">
      <c r="A73" s="30">
        <v>35</v>
      </c>
      <c r="B73" s="168" t="s">
        <v>385</v>
      </c>
      <c r="C73" s="169"/>
      <c r="D73" s="168" t="s">
        <v>90</v>
      </c>
      <c r="E73" s="170" t="s">
        <v>390</v>
      </c>
      <c r="F73" s="171"/>
      <c r="G73" s="171" t="s">
        <v>92</v>
      </c>
      <c r="H73" s="171" t="s">
        <v>62</v>
      </c>
      <c r="I73" s="172">
        <v>44622</v>
      </c>
      <c r="J73" s="172">
        <v>44626</v>
      </c>
      <c r="K73" s="173">
        <v>5</v>
      </c>
      <c r="L73" s="171" t="s">
        <v>391</v>
      </c>
      <c r="M73" s="191">
        <v>44645</v>
      </c>
      <c r="N73" s="82">
        <v>12070266</v>
      </c>
      <c r="O73" s="174">
        <v>530000</v>
      </c>
      <c r="P73" s="174">
        <v>1180000</v>
      </c>
      <c r="Q73" s="174">
        <v>4485266</v>
      </c>
      <c r="R73" s="174">
        <v>1405000</v>
      </c>
      <c r="S73" s="174" t="s">
        <v>58</v>
      </c>
      <c r="T73" s="174" t="s">
        <v>58</v>
      </c>
      <c r="U73" s="175"/>
      <c r="V73" s="171" t="s">
        <v>94</v>
      </c>
      <c r="W73" s="176" t="s">
        <v>317</v>
      </c>
      <c r="X73" s="225" t="s">
        <v>58</v>
      </c>
      <c r="Y73" s="225" t="s">
        <v>58</v>
      </c>
      <c r="Z73" s="178" t="s">
        <v>318</v>
      </c>
      <c r="AA73" s="179">
        <v>44621</v>
      </c>
      <c r="AB73" s="173" t="s">
        <v>67</v>
      </c>
      <c r="AC73" s="236" t="s">
        <v>68</v>
      </c>
      <c r="AD73" s="182">
        <v>255000</v>
      </c>
      <c r="AE73" s="176" t="s">
        <v>86</v>
      </c>
      <c r="AF73" s="225">
        <v>9902188468454</v>
      </c>
      <c r="AG73" s="225" t="s">
        <v>319</v>
      </c>
      <c r="AH73" s="178" t="s">
        <v>98</v>
      </c>
      <c r="AI73" s="176">
        <v>44626</v>
      </c>
      <c r="AJ73" s="179" t="s">
        <v>92</v>
      </c>
      <c r="AK73" s="176" t="s">
        <v>68</v>
      </c>
      <c r="AL73" s="184">
        <v>1909466</v>
      </c>
      <c r="AM73" s="199"/>
      <c r="AN73" s="185"/>
      <c r="AO73" s="185"/>
      <c r="AP73" s="185">
        <v>5000000</v>
      </c>
      <c r="AQ73" s="185">
        <v>1500000</v>
      </c>
      <c r="AR73" s="185">
        <v>3500000</v>
      </c>
      <c r="AS73" s="185"/>
      <c r="AT73" s="185"/>
      <c r="AU73" s="185"/>
      <c r="AV73" s="185"/>
      <c r="AW73" s="185"/>
      <c r="AX73" s="185"/>
      <c r="AY73" s="185"/>
      <c r="AZ73" s="185"/>
      <c r="BA73" s="185"/>
      <c r="BB73" s="185"/>
      <c r="BC73" s="185"/>
      <c r="BD73" s="185"/>
      <c r="BE73" s="185"/>
      <c r="BF73" s="185"/>
      <c r="BG73" s="185"/>
      <c r="BH73" s="185"/>
      <c r="BI73" s="185"/>
      <c r="BJ73" s="29">
        <f t="shared" si="3"/>
        <v>3500000</v>
      </c>
    </row>
    <row r="74" spans="1:62" s="186" customFormat="1" ht="48" hidden="1" x14ac:dyDescent="0.25">
      <c r="A74" s="20">
        <f>'[1]dalam daerah'!A77+$A$1476</f>
        <v>104</v>
      </c>
      <c r="B74" s="187" t="s">
        <v>385</v>
      </c>
      <c r="C74" s="188" t="s">
        <v>58</v>
      </c>
      <c r="D74" s="187" t="s">
        <v>147</v>
      </c>
      <c r="E74" s="189" t="s">
        <v>392</v>
      </c>
      <c r="F74" s="115" t="s">
        <v>393</v>
      </c>
      <c r="G74" s="115" t="s">
        <v>80</v>
      </c>
      <c r="H74" s="115" t="s">
        <v>62</v>
      </c>
      <c r="I74" s="190">
        <v>44607</v>
      </c>
      <c r="J74" s="190">
        <v>44610</v>
      </c>
      <c r="K74" s="118">
        <v>4</v>
      </c>
      <c r="L74" s="115" t="s">
        <v>394</v>
      </c>
      <c r="M74" s="191" t="s">
        <v>82</v>
      </c>
      <c r="N74" s="192">
        <v>9887480</v>
      </c>
      <c r="O74" s="193">
        <v>430000</v>
      </c>
      <c r="P74" s="193">
        <v>1720000</v>
      </c>
      <c r="Q74" s="193">
        <v>5195200</v>
      </c>
      <c r="R74" s="193">
        <v>2972280</v>
      </c>
      <c r="S74" s="193" t="s">
        <v>58</v>
      </c>
      <c r="T74" s="193" t="s">
        <v>58</v>
      </c>
      <c r="U74" s="194"/>
      <c r="V74" s="115" t="s">
        <v>83</v>
      </c>
      <c r="W74" s="195" t="s">
        <v>84</v>
      </c>
      <c r="X74" s="196" t="s">
        <v>58</v>
      </c>
      <c r="Y74" s="196" t="s">
        <v>58</v>
      </c>
      <c r="Z74" s="197" t="s">
        <v>85</v>
      </c>
      <c r="AA74" s="114">
        <v>44607</v>
      </c>
      <c r="AB74" s="118" t="s">
        <v>67</v>
      </c>
      <c r="AC74" s="198" t="s">
        <v>68</v>
      </c>
      <c r="AD74" s="182">
        <v>255000</v>
      </c>
      <c r="AE74" s="195" t="s">
        <v>86</v>
      </c>
      <c r="AF74" s="196">
        <v>9902187443469</v>
      </c>
      <c r="AG74" s="196" t="s">
        <v>87</v>
      </c>
      <c r="AH74" s="197" t="s">
        <v>76</v>
      </c>
      <c r="AI74" s="195">
        <v>44610</v>
      </c>
      <c r="AJ74" s="114" t="s">
        <v>88</v>
      </c>
      <c r="AK74" s="195" t="s">
        <v>68</v>
      </c>
      <c r="AL74" s="182">
        <v>1533600</v>
      </c>
      <c r="AM74" s="199"/>
      <c r="AN74" s="185"/>
      <c r="AO74" s="185"/>
      <c r="AP74" s="185"/>
      <c r="AQ74" s="185"/>
      <c r="AR74" s="185"/>
      <c r="AS74" s="185"/>
      <c r="AT74" s="185"/>
      <c r="AU74" s="185"/>
      <c r="AV74" s="185"/>
      <c r="AW74" s="185"/>
      <c r="AX74" s="185"/>
      <c r="AY74" s="185"/>
      <c r="AZ74" s="185"/>
      <c r="BA74" s="185"/>
      <c r="BB74" s="185"/>
      <c r="BC74" s="185">
        <v>798702</v>
      </c>
      <c r="BD74" s="185"/>
      <c r="BE74" s="185">
        <v>798702</v>
      </c>
      <c r="BF74" s="185"/>
      <c r="BG74" s="185"/>
      <c r="BH74" s="185"/>
      <c r="BI74" s="185"/>
      <c r="BJ74" s="29">
        <f t="shared" si="3"/>
        <v>798702</v>
      </c>
    </row>
    <row r="75" spans="1:62" s="186" customFormat="1" ht="36" hidden="1" x14ac:dyDescent="0.25">
      <c r="A75" s="30">
        <v>36</v>
      </c>
      <c r="B75" s="187" t="s">
        <v>385</v>
      </c>
      <c r="C75" s="237" t="s">
        <v>386</v>
      </c>
      <c r="D75" s="187" t="s">
        <v>245</v>
      </c>
      <c r="E75" s="189" t="s">
        <v>395</v>
      </c>
      <c r="F75" s="115" t="s">
        <v>388</v>
      </c>
      <c r="G75" s="115" t="s">
        <v>248</v>
      </c>
      <c r="H75" s="115" t="s">
        <v>62</v>
      </c>
      <c r="I75" s="190">
        <v>44823</v>
      </c>
      <c r="J75" s="190">
        <v>44827</v>
      </c>
      <c r="K75" s="118">
        <v>5</v>
      </c>
      <c r="L75" s="115" t="s">
        <v>396</v>
      </c>
      <c r="M75" s="191">
        <v>44835</v>
      </c>
      <c r="N75" s="192">
        <v>11688880</v>
      </c>
      <c r="O75" s="193">
        <v>430000</v>
      </c>
      <c r="P75" s="193">
        <v>2150000</v>
      </c>
      <c r="Q75" s="193">
        <v>4033880</v>
      </c>
      <c r="R75" s="193">
        <v>3605000</v>
      </c>
      <c r="S75" s="193" t="s">
        <v>58</v>
      </c>
      <c r="T75" s="193">
        <v>1900000</v>
      </c>
      <c r="U75" s="194"/>
      <c r="V75" s="115" t="s">
        <v>250</v>
      </c>
      <c r="W75" s="195" t="s">
        <v>303</v>
      </c>
      <c r="X75" s="196" t="s">
        <v>58</v>
      </c>
      <c r="Y75" s="196" t="s">
        <v>58</v>
      </c>
      <c r="Z75" s="197" t="s">
        <v>96</v>
      </c>
      <c r="AA75" s="114">
        <v>44823</v>
      </c>
      <c r="AB75" s="200" t="s">
        <v>67</v>
      </c>
      <c r="AC75" s="201" t="s">
        <v>68</v>
      </c>
      <c r="AD75" s="182">
        <v>280000</v>
      </c>
      <c r="AE75" s="195" t="s">
        <v>304</v>
      </c>
      <c r="AF75" s="196" t="s">
        <v>58</v>
      </c>
      <c r="AG75" s="196" t="s">
        <v>58</v>
      </c>
      <c r="AH75" s="197" t="s">
        <v>173</v>
      </c>
      <c r="AI75" s="195">
        <v>44828</v>
      </c>
      <c r="AJ75" s="114" t="s">
        <v>68</v>
      </c>
      <c r="AK75" s="195" t="s">
        <v>77</v>
      </c>
      <c r="AL75" s="182">
        <v>280000</v>
      </c>
      <c r="AM75" s="199"/>
      <c r="AN75" s="185"/>
      <c r="AO75" s="185"/>
      <c r="AP75" s="185"/>
      <c r="AQ75" s="185"/>
      <c r="AR75" s="185"/>
      <c r="AS75" s="185"/>
      <c r="AT75" s="185"/>
      <c r="AU75" s="185"/>
      <c r="AV75" s="185"/>
      <c r="AW75" s="185"/>
      <c r="AX75" s="185"/>
      <c r="AY75" s="185"/>
      <c r="AZ75" s="185"/>
      <c r="BA75" s="185"/>
      <c r="BB75" s="185"/>
      <c r="BC75" s="185">
        <v>755000</v>
      </c>
      <c r="BD75" s="185"/>
      <c r="BE75" s="185">
        <v>755000</v>
      </c>
      <c r="BF75" s="185"/>
      <c r="BG75" s="185"/>
      <c r="BH75" s="185"/>
      <c r="BI75" s="185"/>
      <c r="BJ75" s="29">
        <f t="shared" si="3"/>
        <v>755000</v>
      </c>
    </row>
    <row r="76" spans="1:62" s="186" customFormat="1" ht="24" hidden="1" customHeight="1" x14ac:dyDescent="0.25">
      <c r="A76" s="20">
        <f>'[1]dalam daerah'!A79+$A$1476</f>
        <v>176</v>
      </c>
      <c r="B76" s="238" t="s">
        <v>385</v>
      </c>
      <c r="C76" s="175"/>
      <c r="D76" s="168" t="s">
        <v>397</v>
      </c>
      <c r="E76" s="174"/>
      <c r="F76" s="171"/>
      <c r="G76" s="174"/>
      <c r="H76" s="174"/>
      <c r="I76" s="172"/>
      <c r="J76" s="172"/>
      <c r="K76" s="173"/>
      <c r="L76" s="171" t="s">
        <v>398</v>
      </c>
      <c r="M76" s="172"/>
      <c r="N76" s="174"/>
      <c r="O76" s="174"/>
      <c r="P76" s="174"/>
      <c r="Q76" s="174"/>
      <c r="R76" s="174"/>
      <c r="S76" s="174"/>
      <c r="T76" s="174"/>
      <c r="U76" s="175"/>
      <c r="V76" s="171"/>
      <c r="W76" s="176" t="s">
        <v>203</v>
      </c>
      <c r="X76" s="220"/>
      <c r="Y76" s="239" t="s">
        <v>204</v>
      </c>
      <c r="Z76" s="178" t="s">
        <v>205</v>
      </c>
      <c r="AA76" s="179">
        <v>44572</v>
      </c>
      <c r="AB76" s="180" t="s">
        <v>181</v>
      </c>
      <c r="AC76" s="181" t="s">
        <v>183</v>
      </c>
      <c r="AD76" s="182"/>
      <c r="AE76" s="219" t="s">
        <v>109</v>
      </c>
      <c r="AF76" s="220">
        <v>9902184791397</v>
      </c>
      <c r="AG76" s="220" t="s">
        <v>206</v>
      </c>
      <c r="AH76" s="178" t="s">
        <v>207</v>
      </c>
      <c r="AI76" s="219">
        <v>44577</v>
      </c>
      <c r="AJ76" s="179" t="s">
        <v>104</v>
      </c>
      <c r="AK76" s="176" t="s">
        <v>71</v>
      </c>
      <c r="AL76" s="182">
        <v>2132100</v>
      </c>
      <c r="AM76" s="174"/>
      <c r="AN76" s="185">
        <v>24000</v>
      </c>
      <c r="AO76" s="185"/>
      <c r="AP76" s="185"/>
      <c r="AQ76" s="185"/>
      <c r="AR76" s="185"/>
      <c r="AS76" s="185"/>
      <c r="AT76" s="185"/>
      <c r="AU76" s="185"/>
      <c r="AV76" s="185"/>
      <c r="AW76" s="185"/>
      <c r="AX76" s="185"/>
      <c r="AY76" s="185"/>
      <c r="AZ76" s="185"/>
      <c r="BA76" s="185"/>
      <c r="BB76" s="185"/>
      <c r="BC76" s="185"/>
      <c r="BD76" s="185"/>
      <c r="BE76" s="185"/>
      <c r="BF76" s="185"/>
      <c r="BG76" s="185"/>
      <c r="BH76" s="185"/>
      <c r="BI76" s="185"/>
      <c r="BJ76" s="29">
        <f t="shared" si="3"/>
        <v>24000</v>
      </c>
    </row>
    <row r="77" spans="1:62" s="186" customFormat="1" ht="36" hidden="1" x14ac:dyDescent="0.25">
      <c r="A77" s="30">
        <v>37</v>
      </c>
      <c r="B77" s="240" t="s">
        <v>399</v>
      </c>
      <c r="C77" s="237" t="s">
        <v>58</v>
      </c>
      <c r="D77" s="187" t="s">
        <v>400</v>
      </c>
      <c r="E77" s="189" t="s">
        <v>401</v>
      </c>
      <c r="F77" s="115" t="s">
        <v>58</v>
      </c>
      <c r="G77" s="115" t="s">
        <v>402</v>
      </c>
      <c r="H77" s="115" t="s">
        <v>62</v>
      </c>
      <c r="I77" s="190">
        <v>44817</v>
      </c>
      <c r="J77" s="190">
        <v>44820</v>
      </c>
      <c r="K77" s="118">
        <v>4</v>
      </c>
      <c r="L77" s="115" t="s">
        <v>403</v>
      </c>
      <c r="M77" s="190">
        <v>44867</v>
      </c>
      <c r="N77" s="192">
        <v>20182751</v>
      </c>
      <c r="O77" s="193">
        <v>430000</v>
      </c>
      <c r="P77" s="193">
        <v>1720000</v>
      </c>
      <c r="Q77" s="193">
        <v>3962751</v>
      </c>
      <c r="R77" s="193">
        <v>13500000</v>
      </c>
      <c r="S77" s="193">
        <v>1000000</v>
      </c>
      <c r="T77" s="193" t="s">
        <v>58</v>
      </c>
      <c r="U77" s="194"/>
      <c r="V77" s="115" t="s">
        <v>404</v>
      </c>
      <c r="W77" s="217" t="s">
        <v>405</v>
      </c>
      <c r="X77" s="217" t="s">
        <v>58</v>
      </c>
      <c r="Y77" s="217" t="s">
        <v>58</v>
      </c>
      <c r="Z77" s="217" t="s">
        <v>108</v>
      </c>
      <c r="AA77" s="217">
        <v>44817</v>
      </c>
      <c r="AB77" s="217" t="s">
        <v>67</v>
      </c>
      <c r="AC77" s="217" t="s">
        <v>68</v>
      </c>
      <c r="AD77" s="182">
        <v>280000</v>
      </c>
      <c r="AE77" s="195" t="s">
        <v>86</v>
      </c>
      <c r="AF77" s="196">
        <v>9902139900656</v>
      </c>
      <c r="AG77" s="196" t="s">
        <v>406</v>
      </c>
      <c r="AH77" s="197" t="s">
        <v>407</v>
      </c>
      <c r="AI77" s="195">
        <v>44821</v>
      </c>
      <c r="AJ77" s="114" t="s">
        <v>88</v>
      </c>
      <c r="AK77" s="195" t="s">
        <v>191</v>
      </c>
      <c r="AL77" s="182">
        <v>1764380</v>
      </c>
      <c r="AM77" s="199"/>
      <c r="AN77" s="185">
        <v>13000</v>
      </c>
      <c r="AO77" s="185"/>
      <c r="AP77" s="185"/>
      <c r="AQ77" s="185"/>
      <c r="AR77" s="185"/>
      <c r="AS77" s="185"/>
      <c r="AT77" s="185"/>
      <c r="AU77" s="185"/>
      <c r="AV77" s="185"/>
      <c r="AW77" s="185"/>
      <c r="AX77" s="185"/>
      <c r="AY77" s="185"/>
      <c r="AZ77" s="185"/>
      <c r="BA77" s="185"/>
      <c r="BB77" s="185"/>
      <c r="BC77" s="185"/>
      <c r="BD77" s="185"/>
      <c r="BE77" s="185"/>
      <c r="BF77" s="185"/>
      <c r="BG77" s="185"/>
      <c r="BH77" s="185"/>
      <c r="BI77" s="185"/>
      <c r="BJ77" s="29">
        <f t="shared" si="3"/>
        <v>13000</v>
      </c>
    </row>
    <row r="78" spans="1:62" ht="36" hidden="1" x14ac:dyDescent="0.25">
      <c r="A78" s="20">
        <f>'[1]dalam daerah'!A81+$A$1476</f>
        <v>212</v>
      </c>
      <c r="B78" s="31" t="s">
        <v>408</v>
      </c>
      <c r="C78" s="32"/>
      <c r="D78" s="31" t="s">
        <v>193</v>
      </c>
      <c r="E78" s="189" t="s">
        <v>401</v>
      </c>
      <c r="F78" s="34"/>
      <c r="G78" s="34" t="s">
        <v>538</v>
      </c>
      <c r="H78" s="115" t="s">
        <v>62</v>
      </c>
      <c r="I78" s="35">
        <v>44593</v>
      </c>
      <c r="J78" s="35">
        <v>44597</v>
      </c>
      <c r="K78" s="36">
        <f>J78-I78+1</f>
        <v>5</v>
      </c>
      <c r="L78" s="34" t="s">
        <v>409</v>
      </c>
      <c r="M78" s="2"/>
      <c r="N78" s="38">
        <v>30163200</v>
      </c>
      <c r="O78" s="39">
        <v>370000</v>
      </c>
      <c r="P78" s="39">
        <f>O78*K78</f>
        <v>1850000</v>
      </c>
      <c r="Q78" s="39">
        <f>6443200+51000+130000</f>
        <v>6624200</v>
      </c>
      <c r="R78" s="39">
        <f>11880000+4900000+3200000</f>
        <v>19980000</v>
      </c>
      <c r="S78" s="39">
        <v>1250000</v>
      </c>
      <c r="T78" s="39"/>
      <c r="U78" s="40"/>
      <c r="V78" s="34"/>
      <c r="W78" s="41" t="s">
        <v>74</v>
      </c>
      <c r="X78" s="42" t="s">
        <v>58</v>
      </c>
      <c r="Y78" s="43" t="s">
        <v>58</v>
      </c>
      <c r="Z78" s="56"/>
      <c r="AA78" s="45">
        <v>44572</v>
      </c>
      <c r="AB78" s="46" t="s">
        <v>68</v>
      </c>
      <c r="AC78" s="47" t="s">
        <v>70</v>
      </c>
      <c r="AD78" s="48">
        <v>130000</v>
      </c>
      <c r="AE78" s="49" t="s">
        <v>75</v>
      </c>
      <c r="AF78" s="50"/>
      <c r="AG78" s="50"/>
      <c r="AH78" s="57" t="s">
        <v>76</v>
      </c>
      <c r="AI78" s="52">
        <v>44576</v>
      </c>
      <c r="AJ78" s="53" t="s">
        <v>68</v>
      </c>
      <c r="AK78" s="52" t="s">
        <v>77</v>
      </c>
      <c r="AL78" s="54">
        <v>255000</v>
      </c>
      <c r="AM78" s="55"/>
      <c r="AN78" s="29"/>
      <c r="AO78" s="29"/>
      <c r="AP78" s="29"/>
      <c r="AQ78" s="29"/>
      <c r="AR78" s="29"/>
      <c r="AS78" s="29"/>
      <c r="AT78" s="29"/>
      <c r="AU78" s="29"/>
      <c r="AV78" s="29"/>
      <c r="AW78" s="29"/>
      <c r="AX78" s="29"/>
      <c r="AY78" s="29"/>
      <c r="AZ78" s="29"/>
      <c r="BA78" s="29"/>
      <c r="BB78" s="29"/>
      <c r="BC78" s="29">
        <v>3200000</v>
      </c>
      <c r="BD78" s="29"/>
      <c r="BE78" s="29">
        <v>3200000</v>
      </c>
      <c r="BF78" s="29"/>
      <c r="BG78" s="29"/>
      <c r="BH78" s="29"/>
      <c r="BI78" s="29"/>
      <c r="BJ78" s="29">
        <f t="shared" si="3"/>
        <v>3200000</v>
      </c>
    </row>
    <row r="79" spans="1:62" ht="36" hidden="1" x14ac:dyDescent="0.25">
      <c r="A79" s="30">
        <v>38</v>
      </c>
      <c r="B79" s="31" t="s">
        <v>408</v>
      </c>
      <c r="C79" s="32"/>
      <c r="D79" s="31" t="s">
        <v>276</v>
      </c>
      <c r="E79" s="189" t="s">
        <v>401</v>
      </c>
      <c r="F79" s="33"/>
      <c r="G79" s="39" t="s">
        <v>122</v>
      </c>
      <c r="H79" s="34" t="s">
        <v>62</v>
      </c>
      <c r="I79" s="35">
        <v>44579</v>
      </c>
      <c r="J79" s="35">
        <v>44583</v>
      </c>
      <c r="K79" s="36">
        <v>5</v>
      </c>
      <c r="L79" s="34" t="s">
        <v>410</v>
      </c>
      <c r="M79" s="81"/>
      <c r="N79" s="82">
        <v>35329095</v>
      </c>
      <c r="O79" s="39">
        <v>420000</v>
      </c>
      <c r="P79" s="39">
        <f>O79*K79</f>
        <v>2100000</v>
      </c>
      <c r="Q79" s="39">
        <f>6780100+510000+199000</f>
        <v>7489100</v>
      </c>
      <c r="R79" s="39">
        <f>24489995</f>
        <v>24489995</v>
      </c>
      <c r="S79" s="39">
        <v>1250000</v>
      </c>
      <c r="T79" s="39"/>
      <c r="U79" s="40"/>
      <c r="V79" s="34"/>
      <c r="W79" s="41" t="s">
        <v>230</v>
      </c>
      <c r="X79" s="42" t="s">
        <v>58</v>
      </c>
      <c r="Y79" s="43" t="s">
        <v>58</v>
      </c>
      <c r="Z79" s="44" t="s">
        <v>160</v>
      </c>
      <c r="AA79" s="45">
        <v>44858</v>
      </c>
      <c r="AB79" s="126" t="s">
        <v>67</v>
      </c>
      <c r="AC79" s="127" t="s">
        <v>68</v>
      </c>
      <c r="AD79" s="71">
        <v>280000</v>
      </c>
      <c r="AE79" s="52" t="s">
        <v>230</v>
      </c>
      <c r="AF79" s="79" t="s">
        <v>58</v>
      </c>
      <c r="AG79" s="79" t="s">
        <v>58</v>
      </c>
      <c r="AH79" s="57" t="s">
        <v>76</v>
      </c>
      <c r="AI79" s="52">
        <v>44863</v>
      </c>
      <c r="AJ79" s="53" t="s">
        <v>68</v>
      </c>
      <c r="AK79" s="52" t="s">
        <v>77</v>
      </c>
      <c r="AL79" s="128">
        <v>280000</v>
      </c>
      <c r="AM79" s="2"/>
      <c r="AN79" s="29"/>
      <c r="AO79" s="29"/>
      <c r="AP79" s="29"/>
      <c r="AQ79" s="29"/>
      <c r="AR79" s="29"/>
      <c r="AS79" s="29"/>
      <c r="AT79" s="29"/>
      <c r="AU79" s="29"/>
      <c r="AV79" s="29"/>
      <c r="AW79" s="29"/>
      <c r="AX79" s="29"/>
      <c r="AY79" s="29"/>
      <c r="AZ79" s="29"/>
      <c r="BA79" s="29"/>
      <c r="BB79" s="29"/>
      <c r="BC79" s="29">
        <v>4897999</v>
      </c>
      <c r="BD79" s="29"/>
      <c r="BE79" s="29">
        <v>4897999</v>
      </c>
      <c r="BF79" s="29"/>
      <c r="BG79" s="29"/>
      <c r="BH79" s="29"/>
      <c r="BI79" s="29"/>
      <c r="BJ79" s="29">
        <f t="shared" si="3"/>
        <v>4897999</v>
      </c>
    </row>
    <row r="80" spans="1:62" ht="36" hidden="1" x14ac:dyDescent="0.25">
      <c r="A80" s="20">
        <f>'[1]dalam daerah'!A83+$A$1476</f>
        <v>331</v>
      </c>
      <c r="B80" s="31" t="s">
        <v>411</v>
      </c>
      <c r="C80" s="32" t="s">
        <v>58</v>
      </c>
      <c r="D80" s="31" t="s">
        <v>175</v>
      </c>
      <c r="E80" s="39" t="s">
        <v>60</v>
      </c>
      <c r="F80" s="34" t="s">
        <v>58</v>
      </c>
      <c r="G80" s="39" t="s">
        <v>176</v>
      </c>
      <c r="H80" s="39" t="s">
        <v>62</v>
      </c>
      <c r="I80" s="35">
        <v>44572</v>
      </c>
      <c r="J80" s="35">
        <v>44576</v>
      </c>
      <c r="K80" s="36">
        <v>5</v>
      </c>
      <c r="L80" s="39" t="s">
        <v>412</v>
      </c>
      <c r="M80" s="35">
        <v>44593</v>
      </c>
      <c r="N80" s="39">
        <v>22467200</v>
      </c>
      <c r="O80" s="39">
        <v>380000</v>
      </c>
      <c r="P80" s="39">
        <v>1900000</v>
      </c>
      <c r="Q80" s="39">
        <v>5158200</v>
      </c>
      <c r="R80" s="39">
        <v>13775000</v>
      </c>
      <c r="S80" s="39">
        <v>1250000</v>
      </c>
      <c r="T80" s="39" t="s">
        <v>58</v>
      </c>
      <c r="U80" s="40"/>
      <c r="V80" s="34" t="s">
        <v>178</v>
      </c>
      <c r="W80" s="122" t="s">
        <v>86</v>
      </c>
      <c r="X80" s="123">
        <v>9902184583685</v>
      </c>
      <c r="Y80" s="159" t="s">
        <v>413</v>
      </c>
      <c r="Z80" s="124" t="s">
        <v>108</v>
      </c>
      <c r="AA80" s="125">
        <v>44572</v>
      </c>
      <c r="AB80" s="126" t="s">
        <v>88</v>
      </c>
      <c r="AC80" s="127" t="s">
        <v>181</v>
      </c>
      <c r="AD80" s="71">
        <v>2072200</v>
      </c>
      <c r="AE80" s="49" t="s">
        <v>109</v>
      </c>
      <c r="AF80" s="50">
        <v>9902184783119</v>
      </c>
      <c r="AG80" s="79" t="s">
        <v>182</v>
      </c>
      <c r="AH80" s="57" t="s">
        <v>173</v>
      </c>
      <c r="AI80" s="52">
        <v>44576</v>
      </c>
      <c r="AJ80" s="53" t="s">
        <v>183</v>
      </c>
      <c r="AK80" s="52" t="s">
        <v>181</v>
      </c>
      <c r="AL80" s="54">
        <v>698900</v>
      </c>
      <c r="AM80" s="55">
        <v>384000</v>
      </c>
      <c r="AN80" s="29"/>
      <c r="AO80" s="29"/>
      <c r="AP80" s="29"/>
      <c r="AQ80" s="29"/>
      <c r="AR80" s="29"/>
      <c r="AS80" s="29"/>
      <c r="AT80" s="29"/>
      <c r="AU80" s="29"/>
      <c r="AV80" s="29"/>
      <c r="AW80" s="29"/>
      <c r="AX80" s="29"/>
      <c r="AY80" s="29"/>
      <c r="AZ80" s="29"/>
      <c r="BA80" s="29"/>
      <c r="BB80" s="29"/>
      <c r="BC80" s="29">
        <v>1475000</v>
      </c>
      <c r="BD80" s="29"/>
      <c r="BE80" s="29">
        <v>1475000</v>
      </c>
      <c r="BF80" s="29"/>
      <c r="BG80" s="29">
        <v>1250000</v>
      </c>
      <c r="BH80" s="29">
        <v>750000</v>
      </c>
      <c r="BI80" s="29">
        <v>500000</v>
      </c>
      <c r="BJ80" s="29">
        <f t="shared" si="3"/>
        <v>1975000</v>
      </c>
    </row>
    <row r="81" spans="1:62" ht="36" hidden="1" x14ac:dyDescent="0.25">
      <c r="A81" s="30">
        <v>39</v>
      </c>
      <c r="B81" s="31" t="s">
        <v>414</v>
      </c>
      <c r="C81" s="32"/>
      <c r="D81" s="31" t="s">
        <v>193</v>
      </c>
      <c r="E81" s="33"/>
      <c r="F81" s="34"/>
      <c r="G81" s="34"/>
      <c r="H81" s="34"/>
      <c r="I81" s="35"/>
      <c r="J81" s="35"/>
      <c r="K81" s="36"/>
      <c r="L81" s="34" t="s">
        <v>415</v>
      </c>
      <c r="M81" s="2"/>
      <c r="N81" s="38"/>
      <c r="O81" s="39"/>
      <c r="P81" s="39"/>
      <c r="Q81" s="39"/>
      <c r="R81" s="39"/>
      <c r="S81" s="39"/>
      <c r="T81" s="39"/>
      <c r="U81" s="40"/>
      <c r="V81" s="34"/>
      <c r="W81" s="41" t="s">
        <v>74</v>
      </c>
      <c r="X81" s="42" t="s">
        <v>58</v>
      </c>
      <c r="Y81" s="43" t="s">
        <v>58</v>
      </c>
      <c r="Z81" s="56"/>
      <c r="AA81" s="45">
        <v>44572</v>
      </c>
      <c r="AB81" s="46" t="s">
        <v>68</v>
      </c>
      <c r="AC81" s="47" t="s">
        <v>70</v>
      </c>
      <c r="AD81" s="48">
        <v>130000</v>
      </c>
      <c r="AE81" s="49" t="s">
        <v>75</v>
      </c>
      <c r="AF81" s="50"/>
      <c r="AG81" s="50"/>
      <c r="AH81" s="57" t="s">
        <v>76</v>
      </c>
      <c r="AI81" s="52">
        <v>44576</v>
      </c>
      <c r="AJ81" s="53" t="s">
        <v>68</v>
      </c>
      <c r="AK81" s="52" t="s">
        <v>77</v>
      </c>
      <c r="AL81" s="54">
        <v>255000</v>
      </c>
      <c r="AM81" s="55"/>
      <c r="AN81" s="29"/>
      <c r="AO81" s="29"/>
      <c r="AP81" s="29"/>
      <c r="AQ81" s="29"/>
      <c r="AR81" s="29"/>
      <c r="AS81" s="29"/>
      <c r="AT81" s="29"/>
      <c r="AU81" s="29"/>
      <c r="AV81" s="29"/>
      <c r="AW81" s="29"/>
      <c r="AX81" s="29"/>
      <c r="AY81" s="29"/>
      <c r="AZ81" s="29"/>
      <c r="BA81" s="29"/>
      <c r="BB81" s="29"/>
      <c r="BC81" s="29">
        <v>1670000</v>
      </c>
      <c r="BD81" s="29"/>
      <c r="BE81" s="29">
        <v>1670000</v>
      </c>
      <c r="BF81" s="29"/>
      <c r="BG81" s="29">
        <v>1250000</v>
      </c>
      <c r="BH81" s="29">
        <v>750000</v>
      </c>
      <c r="BI81" s="29">
        <v>500000</v>
      </c>
      <c r="BJ81" s="29">
        <f t="shared" si="3"/>
        <v>2170000</v>
      </c>
    </row>
    <row r="82" spans="1:62" s="186" customFormat="1" ht="48" hidden="1" x14ac:dyDescent="0.25">
      <c r="A82" s="20">
        <f>'[1]dalam daerah'!A85+$A$1476</f>
        <v>142</v>
      </c>
      <c r="B82" s="187" t="s">
        <v>416</v>
      </c>
      <c r="C82" s="188" t="s">
        <v>58</v>
      </c>
      <c r="D82" s="187" t="s">
        <v>300</v>
      </c>
      <c r="E82" s="193" t="s">
        <v>60</v>
      </c>
      <c r="F82" s="115" t="s">
        <v>58</v>
      </c>
      <c r="G82" s="115" t="s">
        <v>248</v>
      </c>
      <c r="H82" s="115" t="s">
        <v>62</v>
      </c>
      <c r="I82" s="190">
        <v>44823</v>
      </c>
      <c r="J82" s="190">
        <v>44827</v>
      </c>
      <c r="K82" s="118">
        <v>5</v>
      </c>
      <c r="L82" s="193" t="s">
        <v>417</v>
      </c>
      <c r="M82" s="191">
        <v>44835</v>
      </c>
      <c r="N82" s="193">
        <v>14893880</v>
      </c>
      <c r="O82" s="193">
        <v>430000</v>
      </c>
      <c r="P82" s="193">
        <v>2150000</v>
      </c>
      <c r="Q82" s="193">
        <v>4033880</v>
      </c>
      <c r="R82" s="193">
        <v>7960000</v>
      </c>
      <c r="S82" s="193">
        <v>750000</v>
      </c>
      <c r="T82" s="193" t="s">
        <v>58</v>
      </c>
      <c r="U82" s="194"/>
      <c r="V82" s="115" t="s">
        <v>302</v>
      </c>
      <c r="W82" s="195" t="s">
        <v>237</v>
      </c>
      <c r="X82" s="196" t="s">
        <v>58</v>
      </c>
      <c r="Y82" s="196" t="s">
        <v>58</v>
      </c>
      <c r="Z82" s="197" t="s">
        <v>238</v>
      </c>
      <c r="AA82" s="114">
        <v>44822</v>
      </c>
      <c r="AB82" s="200" t="s">
        <v>67</v>
      </c>
      <c r="AC82" s="201" t="s">
        <v>68</v>
      </c>
      <c r="AD82" s="182">
        <v>280000</v>
      </c>
      <c r="AE82" s="195" t="s">
        <v>418</v>
      </c>
      <c r="AF82" s="196" t="s">
        <v>58</v>
      </c>
      <c r="AG82" s="196" t="s">
        <v>58</v>
      </c>
      <c r="AH82" s="197" t="s">
        <v>58</v>
      </c>
      <c r="AI82" s="195">
        <v>44828</v>
      </c>
      <c r="AJ82" s="114" t="s">
        <v>68</v>
      </c>
      <c r="AK82" s="195" t="s">
        <v>77</v>
      </c>
      <c r="AL82" s="182">
        <v>280000</v>
      </c>
      <c r="AM82" s="199"/>
      <c r="AN82" s="185"/>
      <c r="AO82" s="185"/>
      <c r="AP82" s="185"/>
      <c r="AQ82" s="185"/>
      <c r="AR82" s="185"/>
      <c r="AS82" s="185"/>
      <c r="AT82" s="185"/>
      <c r="AU82" s="185"/>
      <c r="AV82" s="185"/>
      <c r="AW82" s="185"/>
      <c r="AX82" s="185"/>
      <c r="AY82" s="185"/>
      <c r="AZ82" s="185"/>
      <c r="BA82" s="185"/>
      <c r="BB82" s="185"/>
      <c r="BC82" s="185">
        <v>1905000</v>
      </c>
      <c r="BD82" s="185"/>
      <c r="BE82" s="185">
        <v>1905000</v>
      </c>
      <c r="BF82" s="185"/>
      <c r="BG82" s="185"/>
      <c r="BH82" s="185"/>
      <c r="BI82" s="185"/>
      <c r="BJ82" s="29">
        <f t="shared" si="3"/>
        <v>1905000</v>
      </c>
    </row>
    <row r="83" spans="1:62" s="186" customFormat="1" ht="24" hidden="1" x14ac:dyDescent="0.25">
      <c r="A83" s="30">
        <v>40</v>
      </c>
      <c r="B83" s="168" t="s">
        <v>419</v>
      </c>
      <c r="C83" s="218"/>
      <c r="D83" s="168" t="s">
        <v>197</v>
      </c>
      <c r="E83" s="174"/>
      <c r="F83" s="171"/>
      <c r="G83" s="174"/>
      <c r="H83" s="174"/>
      <c r="I83" s="172"/>
      <c r="J83" s="172"/>
      <c r="K83" s="173"/>
      <c r="L83" s="171" t="s">
        <v>420</v>
      </c>
      <c r="M83" s="172"/>
      <c r="N83" s="174"/>
      <c r="O83" s="174"/>
      <c r="P83" s="174"/>
      <c r="Q83" s="174"/>
      <c r="R83" s="174"/>
      <c r="S83" s="174"/>
      <c r="T83" s="174"/>
      <c r="U83" s="175"/>
      <c r="V83" s="171"/>
      <c r="W83" s="219"/>
      <c r="X83" s="220"/>
      <c r="Y83" s="220"/>
      <c r="Z83" s="222"/>
      <c r="AA83" s="172"/>
      <c r="AB83" s="223"/>
      <c r="AC83" s="224"/>
      <c r="AD83" s="182"/>
      <c r="AE83" s="176" t="s">
        <v>383</v>
      </c>
      <c r="AF83" s="225"/>
      <c r="AG83" s="225"/>
      <c r="AH83" s="178" t="s">
        <v>211</v>
      </c>
      <c r="AI83" s="219">
        <v>44577</v>
      </c>
      <c r="AJ83" s="179" t="s">
        <v>68</v>
      </c>
      <c r="AK83" s="176" t="s">
        <v>77</v>
      </c>
      <c r="AL83" s="241">
        <v>255000</v>
      </c>
      <c r="AM83" s="174"/>
      <c r="AN83" s="185"/>
      <c r="AO83" s="185"/>
      <c r="AP83" s="185"/>
      <c r="AQ83" s="185"/>
      <c r="AR83" s="185"/>
      <c r="AS83" s="185"/>
      <c r="AT83" s="185"/>
      <c r="AU83" s="185"/>
      <c r="AV83" s="185"/>
      <c r="AW83" s="185"/>
      <c r="AX83" s="185"/>
      <c r="AY83" s="185"/>
      <c r="AZ83" s="185"/>
      <c r="BA83" s="185"/>
      <c r="BB83" s="185"/>
      <c r="BC83" s="185"/>
      <c r="BD83" s="185"/>
      <c r="BE83" s="185"/>
      <c r="BF83" s="185"/>
      <c r="BG83" s="185">
        <v>1250000</v>
      </c>
      <c r="BH83" s="185">
        <v>750000</v>
      </c>
      <c r="BI83" s="185">
        <v>500000</v>
      </c>
      <c r="BJ83" s="29">
        <f t="shared" si="3"/>
        <v>500000</v>
      </c>
    </row>
    <row r="84" spans="1:62" s="186" customFormat="1" ht="36" hidden="1" x14ac:dyDescent="0.25">
      <c r="A84" s="20">
        <f>'[1]dalam daerah'!A87+$A$1476</f>
        <v>118</v>
      </c>
      <c r="B84" s="168" t="s">
        <v>419</v>
      </c>
      <c r="C84" s="218"/>
      <c r="D84" s="168" t="s">
        <v>421</v>
      </c>
      <c r="E84" s="170"/>
      <c r="F84" s="170"/>
      <c r="G84" s="174"/>
      <c r="H84" s="171"/>
      <c r="I84" s="172">
        <v>44585</v>
      </c>
      <c r="J84" s="172">
        <v>44587</v>
      </c>
      <c r="K84" s="173">
        <v>3</v>
      </c>
      <c r="L84" s="171" t="s">
        <v>422</v>
      </c>
      <c r="M84" s="235"/>
      <c r="N84" s="82"/>
      <c r="O84" s="174"/>
      <c r="P84" s="174"/>
      <c r="Q84" s="174"/>
      <c r="R84" s="174"/>
      <c r="S84" s="174"/>
      <c r="T84" s="174"/>
      <c r="U84" s="175"/>
      <c r="V84" s="171"/>
      <c r="W84" s="219" t="s">
        <v>58</v>
      </c>
      <c r="X84" s="225" t="s">
        <v>58</v>
      </c>
      <c r="Y84" s="239" t="s">
        <v>58</v>
      </c>
      <c r="Z84" s="178" t="s">
        <v>58</v>
      </c>
      <c r="AA84" s="179" t="s">
        <v>58</v>
      </c>
      <c r="AB84" s="223" t="s">
        <v>58</v>
      </c>
      <c r="AC84" s="224" t="s">
        <v>58</v>
      </c>
      <c r="AD84" s="182" t="s">
        <v>58</v>
      </c>
      <c r="AE84" s="176" t="s">
        <v>230</v>
      </c>
      <c r="AF84" s="225" t="s">
        <v>58</v>
      </c>
      <c r="AG84" s="225" t="s">
        <v>58</v>
      </c>
      <c r="AH84" s="178" t="s">
        <v>76</v>
      </c>
      <c r="AI84" s="176">
        <v>44862</v>
      </c>
      <c r="AJ84" s="179" t="s">
        <v>68</v>
      </c>
      <c r="AK84" s="176" t="s">
        <v>77</v>
      </c>
      <c r="AL84" s="241">
        <v>280000</v>
      </c>
      <c r="AM84" s="199"/>
      <c r="AN84" s="185"/>
      <c r="AO84" s="185"/>
      <c r="AP84" s="185"/>
      <c r="AQ84" s="185"/>
      <c r="AR84" s="185"/>
      <c r="AS84" s="185"/>
      <c r="AT84" s="185"/>
      <c r="AU84" s="185"/>
      <c r="AV84" s="185"/>
      <c r="AW84" s="185"/>
      <c r="AX84" s="185"/>
      <c r="AY84" s="185"/>
      <c r="AZ84" s="185"/>
      <c r="BA84" s="185"/>
      <c r="BB84" s="185"/>
      <c r="BC84" s="185"/>
      <c r="BD84" s="185"/>
      <c r="BE84" s="185"/>
      <c r="BF84" s="185"/>
      <c r="BG84" s="185">
        <v>750000</v>
      </c>
      <c r="BH84" s="185">
        <v>450000</v>
      </c>
      <c r="BI84" s="185">
        <v>300000</v>
      </c>
      <c r="BJ84" s="29">
        <f t="shared" si="3"/>
        <v>300000</v>
      </c>
    </row>
    <row r="85" spans="1:62" s="186" customFormat="1" ht="36" hidden="1" x14ac:dyDescent="0.25">
      <c r="A85" s="30">
        <v>41</v>
      </c>
      <c r="B85" s="168" t="s">
        <v>419</v>
      </c>
      <c r="C85" s="218"/>
      <c r="D85" s="168" t="s">
        <v>276</v>
      </c>
      <c r="E85" s="170"/>
      <c r="F85" s="170"/>
      <c r="G85" s="174"/>
      <c r="H85" s="171"/>
      <c r="I85" s="172">
        <v>44579</v>
      </c>
      <c r="J85" s="172">
        <v>44583</v>
      </c>
      <c r="K85" s="173">
        <v>5</v>
      </c>
      <c r="L85" s="171" t="s">
        <v>423</v>
      </c>
      <c r="M85" s="235"/>
      <c r="N85" s="82"/>
      <c r="O85" s="174"/>
      <c r="P85" s="174"/>
      <c r="Q85" s="174"/>
      <c r="R85" s="174"/>
      <c r="S85" s="174"/>
      <c r="T85" s="174"/>
      <c r="U85" s="175"/>
      <c r="V85" s="171"/>
      <c r="W85" s="219" t="s">
        <v>424</v>
      </c>
      <c r="X85" s="225" t="s">
        <v>58</v>
      </c>
      <c r="Y85" s="239" t="s">
        <v>58</v>
      </c>
      <c r="Z85" s="178" t="s">
        <v>171</v>
      </c>
      <c r="AA85" s="179">
        <v>44858</v>
      </c>
      <c r="AB85" s="223" t="s">
        <v>67</v>
      </c>
      <c r="AC85" s="224" t="s">
        <v>68</v>
      </c>
      <c r="AD85" s="182">
        <v>280000</v>
      </c>
      <c r="AE85" s="176" t="s">
        <v>230</v>
      </c>
      <c r="AF85" s="225" t="s">
        <v>58</v>
      </c>
      <c r="AG85" s="225" t="s">
        <v>58</v>
      </c>
      <c r="AH85" s="178" t="s">
        <v>76</v>
      </c>
      <c r="AI85" s="176">
        <v>44862</v>
      </c>
      <c r="AJ85" s="179" t="s">
        <v>68</v>
      </c>
      <c r="AK85" s="176" t="s">
        <v>77</v>
      </c>
      <c r="AL85" s="241">
        <v>280000</v>
      </c>
      <c r="AM85" s="199"/>
      <c r="AN85" s="185"/>
      <c r="AO85" s="185"/>
      <c r="AP85" s="185"/>
      <c r="AQ85" s="185"/>
      <c r="AR85" s="185"/>
      <c r="AS85" s="185"/>
      <c r="AT85" s="185"/>
      <c r="AU85" s="185"/>
      <c r="AV85" s="185"/>
      <c r="AW85" s="185"/>
      <c r="AX85" s="185"/>
      <c r="AY85" s="185"/>
      <c r="AZ85" s="185"/>
      <c r="BA85" s="185"/>
      <c r="BB85" s="185"/>
      <c r="BC85" s="185">
        <v>2695000</v>
      </c>
      <c r="BD85" s="185"/>
      <c r="BE85" s="185">
        <v>2695000</v>
      </c>
      <c r="BF85" s="185"/>
      <c r="BG85" s="185">
        <v>1250000</v>
      </c>
      <c r="BH85" s="185">
        <v>750000</v>
      </c>
      <c r="BI85" s="185">
        <v>500000</v>
      </c>
      <c r="BJ85" s="29">
        <f t="shared" si="3"/>
        <v>3195000</v>
      </c>
    </row>
    <row r="86" spans="1:62" ht="36" hidden="1" x14ac:dyDescent="0.25">
      <c r="A86" s="20">
        <f>'[1]dalam daerah'!A89+$A$1476</f>
        <v>313</v>
      </c>
      <c r="B86" s="31" t="s">
        <v>425</v>
      </c>
      <c r="C86" s="76" t="s">
        <v>426</v>
      </c>
      <c r="D86" s="31" t="s">
        <v>197</v>
      </c>
      <c r="E86" s="33" t="s">
        <v>427</v>
      </c>
      <c r="F86" s="34"/>
      <c r="G86" s="34" t="s">
        <v>428</v>
      </c>
      <c r="H86" s="34" t="s">
        <v>62</v>
      </c>
      <c r="I86" s="35">
        <v>44593</v>
      </c>
      <c r="J86" s="35">
        <v>44597</v>
      </c>
      <c r="K86" s="36">
        <v>5</v>
      </c>
      <c r="L86" s="34" t="s">
        <v>429</v>
      </c>
      <c r="M86" s="37">
        <v>44599</v>
      </c>
      <c r="N86" s="38">
        <v>15385580</v>
      </c>
      <c r="O86" s="39">
        <v>860000</v>
      </c>
      <c r="P86" s="39">
        <v>2150000</v>
      </c>
      <c r="Q86" s="39">
        <v>4330600</v>
      </c>
      <c r="R86" s="39">
        <v>3493000</v>
      </c>
      <c r="S86" s="39">
        <v>1250000</v>
      </c>
      <c r="T86" s="39" t="s">
        <v>58</v>
      </c>
      <c r="U86" s="40"/>
      <c r="V86" s="34" t="s">
        <v>430</v>
      </c>
      <c r="W86" s="41" t="s">
        <v>431</v>
      </c>
      <c r="X86" s="42" t="s">
        <v>58</v>
      </c>
      <c r="Y86" s="42" t="s">
        <v>58</v>
      </c>
      <c r="Z86" s="44" t="s">
        <v>85</v>
      </c>
      <c r="AA86" s="45">
        <v>44593</v>
      </c>
      <c r="AB86" s="77" t="s">
        <v>67</v>
      </c>
      <c r="AC86" s="78" t="s">
        <v>68</v>
      </c>
      <c r="AD86" s="71">
        <v>255000</v>
      </c>
      <c r="AE86" s="52" t="s">
        <v>432</v>
      </c>
      <c r="AF86" s="79" t="s">
        <v>433</v>
      </c>
      <c r="AG86" s="79" t="s">
        <v>434</v>
      </c>
      <c r="AH86" s="57" t="s">
        <v>435</v>
      </c>
      <c r="AI86" s="53">
        <v>44607</v>
      </c>
      <c r="AJ86" s="53" t="s">
        <v>436</v>
      </c>
      <c r="AK86" s="52" t="s">
        <v>437</v>
      </c>
      <c r="AL86" s="80">
        <v>1626400</v>
      </c>
      <c r="AM86" s="2"/>
      <c r="AN86" s="29"/>
      <c r="AO86" s="29"/>
      <c r="AP86" s="29"/>
      <c r="AQ86" s="29"/>
      <c r="AR86" s="29"/>
      <c r="AS86" s="29"/>
      <c r="AT86" s="29"/>
      <c r="AU86" s="29"/>
      <c r="AV86" s="29"/>
      <c r="AW86" s="29"/>
      <c r="AX86" s="29"/>
      <c r="AY86" s="29"/>
      <c r="AZ86" s="29"/>
      <c r="BA86" s="29"/>
      <c r="BB86" s="29"/>
      <c r="BC86" s="29"/>
      <c r="BD86" s="29"/>
      <c r="BE86" s="29"/>
      <c r="BF86" s="29"/>
      <c r="BG86" s="29">
        <v>1250000</v>
      </c>
      <c r="BH86" s="29">
        <v>750000</v>
      </c>
      <c r="BI86" s="29">
        <v>500000</v>
      </c>
      <c r="BJ86" s="29">
        <f t="shared" si="3"/>
        <v>500000</v>
      </c>
    </row>
    <row r="87" spans="1:62" ht="48" hidden="1" x14ac:dyDescent="0.25">
      <c r="A87" s="30">
        <v>42</v>
      </c>
      <c r="B87" s="187" t="s">
        <v>425</v>
      </c>
      <c r="C87" s="58" t="s">
        <v>58</v>
      </c>
      <c r="D87" s="23" t="s">
        <v>438</v>
      </c>
      <c r="E87" s="59" t="s">
        <v>60</v>
      </c>
      <c r="F87" s="60" t="s">
        <v>58</v>
      </c>
      <c r="G87" s="63" t="s">
        <v>402</v>
      </c>
      <c r="H87" s="60" t="s">
        <v>62</v>
      </c>
      <c r="I87" s="61">
        <v>44831</v>
      </c>
      <c r="J87" s="61">
        <v>44835</v>
      </c>
      <c r="K87" s="25">
        <v>5</v>
      </c>
      <c r="L87" s="60" t="s">
        <v>439</v>
      </c>
      <c r="M87" s="61">
        <v>44867</v>
      </c>
      <c r="N87" s="62">
        <v>12850150</v>
      </c>
      <c r="O87" s="63">
        <v>430000</v>
      </c>
      <c r="P87" s="63">
        <v>2150000</v>
      </c>
      <c r="Q87" s="63">
        <v>3983900</v>
      </c>
      <c r="R87" s="63">
        <v>5966250</v>
      </c>
      <c r="S87" s="63">
        <v>750000</v>
      </c>
      <c r="T87" s="63" t="s">
        <v>58</v>
      </c>
      <c r="U87" s="64"/>
      <c r="V87" s="60" t="s">
        <v>440</v>
      </c>
      <c r="W87" s="65" t="s">
        <v>441</v>
      </c>
      <c r="X87" s="66" t="s">
        <v>58</v>
      </c>
      <c r="Y87" s="66" t="s">
        <v>58</v>
      </c>
      <c r="Z87" s="67" t="s">
        <v>96</v>
      </c>
      <c r="AA87" s="68">
        <v>44831</v>
      </c>
      <c r="AB87" s="119" t="s">
        <v>67</v>
      </c>
      <c r="AC87" s="120" t="s">
        <v>68</v>
      </c>
      <c r="AD87" s="71">
        <v>280000</v>
      </c>
      <c r="AE87" s="72" t="s">
        <v>86</v>
      </c>
      <c r="AF87" s="73" t="s">
        <v>58</v>
      </c>
      <c r="AG87" s="73" t="s">
        <v>87</v>
      </c>
      <c r="AH87" s="74" t="s">
        <v>442</v>
      </c>
      <c r="AI87" s="72">
        <v>44841</v>
      </c>
      <c r="AJ87" s="75" t="s">
        <v>88</v>
      </c>
      <c r="AK87" s="72" t="s">
        <v>68</v>
      </c>
      <c r="AL87" s="54">
        <v>1714400</v>
      </c>
      <c r="AM87" s="2"/>
      <c r="AN87" s="29">
        <v>50000</v>
      </c>
      <c r="AO87" s="29"/>
      <c r="AP87" s="29"/>
      <c r="AQ87" s="29"/>
      <c r="AR87" s="29"/>
      <c r="AS87" s="29"/>
      <c r="AT87" s="29"/>
      <c r="AU87" s="29"/>
      <c r="AV87" s="29"/>
      <c r="AW87" s="29"/>
      <c r="AX87" s="29"/>
      <c r="AY87" s="29"/>
      <c r="AZ87" s="29"/>
      <c r="BA87" s="29"/>
      <c r="BB87" s="29"/>
      <c r="BC87" s="29"/>
      <c r="BD87" s="29"/>
      <c r="BE87" s="29"/>
      <c r="BF87" s="29"/>
      <c r="BG87" s="29"/>
      <c r="BH87" s="29"/>
      <c r="BI87" s="29"/>
      <c r="BJ87" s="29">
        <f t="shared" si="3"/>
        <v>50000</v>
      </c>
    </row>
    <row r="88" spans="1:62" ht="36" hidden="1" x14ac:dyDescent="0.25">
      <c r="A88" s="20">
        <f>'[1]dalam daerah'!A91+$A$1476</f>
        <v>51</v>
      </c>
      <c r="B88" s="31" t="s">
        <v>443</v>
      </c>
      <c r="C88" s="32"/>
      <c r="D88" s="31" t="s">
        <v>276</v>
      </c>
      <c r="E88" s="33"/>
      <c r="F88" s="33"/>
      <c r="G88" s="39"/>
      <c r="H88" s="34"/>
      <c r="I88" s="35">
        <v>44579</v>
      </c>
      <c r="J88" s="35">
        <v>44583</v>
      </c>
      <c r="K88" s="36">
        <v>5</v>
      </c>
      <c r="L88" s="34" t="s">
        <v>444</v>
      </c>
      <c r="M88" s="81"/>
      <c r="N88" s="82"/>
      <c r="O88" s="39"/>
      <c r="P88" s="39"/>
      <c r="Q88" s="39"/>
      <c r="R88" s="39"/>
      <c r="S88" s="39"/>
      <c r="T88" s="39"/>
      <c r="U88" s="40"/>
      <c r="V88" s="34"/>
      <c r="W88" s="41" t="s">
        <v>58</v>
      </c>
      <c r="X88" s="42" t="s">
        <v>58</v>
      </c>
      <c r="Y88" s="43" t="s">
        <v>58</v>
      </c>
      <c r="Z88" s="44" t="s">
        <v>58</v>
      </c>
      <c r="AA88" s="45" t="s">
        <v>58</v>
      </c>
      <c r="AB88" s="46" t="s">
        <v>58</v>
      </c>
      <c r="AC88" s="47" t="s">
        <v>58</v>
      </c>
      <c r="AD88" s="71" t="s">
        <v>58</v>
      </c>
      <c r="AE88" s="52" t="s">
        <v>445</v>
      </c>
      <c r="AF88" s="79" t="s">
        <v>58</v>
      </c>
      <c r="AG88" s="79" t="s">
        <v>58</v>
      </c>
      <c r="AH88" s="57" t="s">
        <v>76</v>
      </c>
      <c r="AI88" s="49">
        <v>44862</v>
      </c>
      <c r="AJ88" s="53" t="s">
        <v>68</v>
      </c>
      <c r="AK88" s="52" t="s">
        <v>77</v>
      </c>
      <c r="AL88" s="128">
        <v>280000</v>
      </c>
      <c r="AM88" s="2"/>
      <c r="AN88" s="29"/>
      <c r="AO88" s="29"/>
      <c r="AP88" s="29"/>
      <c r="AQ88" s="29"/>
      <c r="AR88" s="29"/>
      <c r="AS88" s="29"/>
      <c r="AT88" s="29"/>
      <c r="AU88" s="29"/>
      <c r="AV88" s="29"/>
      <c r="AW88" s="29"/>
      <c r="AX88" s="29"/>
      <c r="AY88" s="29"/>
      <c r="AZ88" s="29"/>
      <c r="BA88" s="29"/>
      <c r="BB88" s="29"/>
      <c r="BC88" s="29">
        <v>2695000</v>
      </c>
      <c r="BD88" s="29"/>
      <c r="BE88" s="29">
        <v>2695000</v>
      </c>
      <c r="BF88" s="29"/>
      <c r="BG88" s="29">
        <v>1250000</v>
      </c>
      <c r="BH88" s="29">
        <v>750000</v>
      </c>
      <c r="BI88" s="29">
        <v>500000</v>
      </c>
      <c r="BJ88" s="29">
        <f t="shared" si="3"/>
        <v>3195000</v>
      </c>
    </row>
    <row r="89" spans="1:62" ht="72" hidden="1" x14ac:dyDescent="0.25">
      <c r="A89" s="30">
        <v>43</v>
      </c>
      <c r="B89" s="23" t="s">
        <v>446</v>
      </c>
      <c r="C89" s="58" t="s">
        <v>447</v>
      </c>
      <c r="D89" s="23" t="s">
        <v>448</v>
      </c>
      <c r="E89" s="59" t="s">
        <v>395</v>
      </c>
      <c r="F89" s="63" t="s">
        <v>388</v>
      </c>
      <c r="G89" s="63" t="s">
        <v>449</v>
      </c>
      <c r="H89" s="60" t="s">
        <v>62</v>
      </c>
      <c r="I89" s="61">
        <v>44865</v>
      </c>
      <c r="J89" s="61">
        <v>44869</v>
      </c>
      <c r="K89" s="25">
        <v>5</v>
      </c>
      <c r="L89" s="60" t="s">
        <v>450</v>
      </c>
      <c r="M89" s="37">
        <v>44866</v>
      </c>
      <c r="N89" s="63">
        <v>13107680</v>
      </c>
      <c r="O89" s="63">
        <v>960000</v>
      </c>
      <c r="P89" s="63">
        <v>2350000</v>
      </c>
      <c r="Q89" s="63">
        <v>5897680</v>
      </c>
      <c r="R89" s="63">
        <v>2560000</v>
      </c>
      <c r="S89" s="63" t="s">
        <v>58</v>
      </c>
      <c r="T89" s="63">
        <v>2300000</v>
      </c>
      <c r="U89" s="64"/>
      <c r="V89" s="59" t="s">
        <v>451</v>
      </c>
      <c r="W89" s="65" t="s">
        <v>278</v>
      </c>
      <c r="X89" s="66" t="s">
        <v>58</v>
      </c>
      <c r="Y89" s="66" t="s">
        <v>58</v>
      </c>
      <c r="Z89" s="67" t="s">
        <v>171</v>
      </c>
      <c r="AA89" s="68">
        <v>44863</v>
      </c>
      <c r="AB89" s="119" t="s">
        <v>67</v>
      </c>
      <c r="AC89" s="120" t="s">
        <v>68</v>
      </c>
      <c r="AD89" s="71">
        <v>280000</v>
      </c>
      <c r="AE89" s="72" t="s">
        <v>95</v>
      </c>
      <c r="AF89" s="73" t="s">
        <v>58</v>
      </c>
      <c r="AG89" s="73" t="s">
        <v>58</v>
      </c>
      <c r="AH89" s="74" t="s">
        <v>442</v>
      </c>
      <c r="AI89" s="72">
        <v>44869</v>
      </c>
      <c r="AJ89" s="75" t="s">
        <v>68</v>
      </c>
      <c r="AK89" s="72" t="s">
        <v>77</v>
      </c>
      <c r="AL89" s="54">
        <v>280000</v>
      </c>
      <c r="AM89" s="2"/>
      <c r="AN89" s="29"/>
      <c r="AO89" s="29"/>
      <c r="AP89" s="29">
        <v>2300000</v>
      </c>
      <c r="AQ89" s="29">
        <v>900000</v>
      </c>
      <c r="AR89" s="29">
        <v>1400000</v>
      </c>
      <c r="AS89" s="29"/>
      <c r="AT89" s="29"/>
      <c r="AU89" s="29"/>
      <c r="AV89" s="29"/>
      <c r="AW89" s="29"/>
      <c r="AX89" s="29"/>
      <c r="AY89" s="29"/>
      <c r="AZ89" s="29"/>
      <c r="BA89" s="29"/>
      <c r="BB89" s="29"/>
      <c r="BC89" s="29"/>
      <c r="BD89" s="29"/>
      <c r="BE89" s="29"/>
      <c r="BF89" s="29"/>
      <c r="BG89" s="29"/>
      <c r="BH89" s="29"/>
      <c r="BI89" s="29"/>
      <c r="BJ89" s="29">
        <f t="shared" si="3"/>
        <v>1400000</v>
      </c>
    </row>
    <row r="90" spans="1:62" ht="60" hidden="1" x14ac:dyDescent="0.25">
      <c r="A90" s="20">
        <f>'[1]dalam daerah'!A93+$A$1476</f>
        <v>177</v>
      </c>
      <c r="B90" s="23" t="s">
        <v>452</v>
      </c>
      <c r="C90" s="58" t="s">
        <v>447</v>
      </c>
      <c r="D90" s="23" t="s">
        <v>453</v>
      </c>
      <c r="E90" s="59" t="s">
        <v>395</v>
      </c>
      <c r="F90" s="60" t="s">
        <v>388</v>
      </c>
      <c r="G90" s="60" t="s">
        <v>104</v>
      </c>
      <c r="H90" s="60" t="s">
        <v>62</v>
      </c>
      <c r="I90" s="61">
        <v>44852</v>
      </c>
      <c r="J90" s="61">
        <v>44856</v>
      </c>
      <c r="K90" s="25">
        <v>5</v>
      </c>
      <c r="L90" s="60" t="s">
        <v>454</v>
      </c>
      <c r="M90" s="37">
        <v>44879</v>
      </c>
      <c r="N90" s="62">
        <v>12293061</v>
      </c>
      <c r="O90" s="63">
        <v>530000</v>
      </c>
      <c r="P90" s="63">
        <v>2650000</v>
      </c>
      <c r="Q90" s="63">
        <v>5823061</v>
      </c>
      <c r="R90" s="63">
        <v>2920000</v>
      </c>
      <c r="S90" s="63" t="s">
        <v>58</v>
      </c>
      <c r="T90" s="63">
        <v>900000</v>
      </c>
      <c r="U90" s="64"/>
      <c r="V90" s="60" t="s">
        <v>455</v>
      </c>
      <c r="W90" s="65" t="s">
        <v>456</v>
      </c>
      <c r="X90" s="227" t="s">
        <v>58</v>
      </c>
      <c r="Y90" s="227" t="s">
        <v>58</v>
      </c>
      <c r="Z90" s="242" t="s">
        <v>160</v>
      </c>
      <c r="AA90" s="68">
        <v>44852</v>
      </c>
      <c r="AB90" s="119" t="s">
        <v>67</v>
      </c>
      <c r="AC90" s="119" t="s">
        <v>68</v>
      </c>
      <c r="AD90" s="71">
        <v>280000</v>
      </c>
      <c r="AE90" s="72" t="s">
        <v>109</v>
      </c>
      <c r="AF90" s="243" t="s">
        <v>58</v>
      </c>
      <c r="AG90" s="244" t="s">
        <v>457</v>
      </c>
      <c r="AH90" s="74">
        <v>0.41666666666666669</v>
      </c>
      <c r="AI90" s="72">
        <v>44856</v>
      </c>
      <c r="AJ90" s="72" t="s">
        <v>104</v>
      </c>
      <c r="AK90" s="72" t="s">
        <v>68</v>
      </c>
      <c r="AL90" s="80">
        <v>2621661</v>
      </c>
      <c r="AM90" s="2"/>
      <c r="AN90" s="29">
        <v>15000</v>
      </c>
      <c r="AO90" s="29"/>
      <c r="AP90" s="29"/>
      <c r="AQ90" s="29"/>
      <c r="AR90" s="29"/>
      <c r="AS90" s="29"/>
      <c r="AT90" s="29">
        <v>900000</v>
      </c>
      <c r="AU90" s="29">
        <v>600000</v>
      </c>
      <c r="AV90" s="29">
        <v>300000</v>
      </c>
      <c r="AW90" s="29"/>
      <c r="AX90" s="29"/>
      <c r="AY90" s="29"/>
      <c r="AZ90" s="29"/>
      <c r="BA90" s="29"/>
      <c r="BB90" s="29"/>
      <c r="BC90" s="29"/>
      <c r="BD90" s="29"/>
      <c r="BE90" s="29"/>
      <c r="BF90" s="29"/>
      <c r="BG90" s="29"/>
      <c r="BH90" s="29"/>
      <c r="BI90" s="29"/>
      <c r="BJ90" s="29">
        <f t="shared" si="3"/>
        <v>315000</v>
      </c>
    </row>
    <row r="91" spans="1:62" ht="48" hidden="1" x14ac:dyDescent="0.25">
      <c r="A91" s="30">
        <v>44</v>
      </c>
      <c r="B91" s="31" t="s">
        <v>446</v>
      </c>
      <c r="C91" s="32"/>
      <c r="D91" s="31" t="s">
        <v>397</v>
      </c>
      <c r="E91" s="33"/>
      <c r="F91" s="34"/>
      <c r="G91" s="34"/>
      <c r="H91" s="34"/>
      <c r="I91" s="35"/>
      <c r="J91" s="35"/>
      <c r="K91" s="36"/>
      <c r="L91" s="34" t="s">
        <v>458</v>
      </c>
      <c r="M91" s="35"/>
      <c r="N91" s="38"/>
      <c r="O91" s="39"/>
      <c r="P91" s="39"/>
      <c r="Q91" s="39"/>
      <c r="R91" s="39"/>
      <c r="S91" s="39"/>
      <c r="T91" s="39"/>
      <c r="U91" s="40"/>
      <c r="V91" s="34"/>
      <c r="W91" s="122"/>
      <c r="X91" s="123"/>
      <c r="Y91" s="123"/>
      <c r="Z91" s="124"/>
      <c r="AA91" s="125"/>
      <c r="AB91" s="126"/>
      <c r="AC91" s="127"/>
      <c r="AD91" s="71"/>
      <c r="AE91" s="52" t="s">
        <v>307</v>
      </c>
      <c r="AF91" s="79"/>
      <c r="AG91" s="79"/>
      <c r="AH91" s="57" t="s">
        <v>211</v>
      </c>
      <c r="AI91" s="49">
        <v>44577</v>
      </c>
      <c r="AJ91" s="53" t="s">
        <v>68</v>
      </c>
      <c r="AK91" s="52" t="s">
        <v>77</v>
      </c>
      <c r="AL91" s="128">
        <v>255000</v>
      </c>
      <c r="AM91" s="55"/>
      <c r="AN91" s="29">
        <v>24000</v>
      </c>
      <c r="AO91" s="29"/>
      <c r="AP91" s="29"/>
      <c r="AQ91" s="29"/>
      <c r="AR91" s="29"/>
      <c r="AS91" s="29"/>
      <c r="AT91" s="29"/>
      <c r="AU91" s="29"/>
      <c r="AV91" s="29"/>
      <c r="AW91" s="29"/>
      <c r="AX91" s="29"/>
      <c r="AY91" s="29"/>
      <c r="AZ91" s="29"/>
      <c r="BA91" s="29"/>
      <c r="BB91" s="29"/>
      <c r="BC91" s="29"/>
      <c r="BD91" s="29"/>
      <c r="BE91" s="29"/>
      <c r="BF91" s="29"/>
      <c r="BG91" s="29"/>
      <c r="BH91" s="29"/>
      <c r="BI91" s="29"/>
      <c r="BJ91" s="29">
        <f t="shared" si="3"/>
        <v>24000</v>
      </c>
    </row>
    <row r="92" spans="1:62" ht="36" hidden="1" x14ac:dyDescent="0.25">
      <c r="A92" s="20">
        <f>'[1]dalam daerah'!A95+$A$1476</f>
        <v>214</v>
      </c>
      <c r="B92" s="23" t="s">
        <v>459</v>
      </c>
      <c r="C92" s="158" t="s">
        <v>460</v>
      </c>
      <c r="D92" s="23" t="s">
        <v>461</v>
      </c>
      <c r="E92" s="59" t="s">
        <v>462</v>
      </c>
      <c r="F92" s="59" t="s">
        <v>463</v>
      </c>
      <c r="G92" s="63" t="s">
        <v>464</v>
      </c>
      <c r="H92" s="60" t="s">
        <v>62</v>
      </c>
      <c r="I92" s="61">
        <v>44832</v>
      </c>
      <c r="J92" s="61">
        <v>44835</v>
      </c>
      <c r="K92" s="25">
        <v>4</v>
      </c>
      <c r="L92" s="60" t="s">
        <v>465</v>
      </c>
      <c r="M92" s="104">
        <v>44907</v>
      </c>
      <c r="N92" s="62">
        <v>7514760</v>
      </c>
      <c r="O92" s="63">
        <v>430000</v>
      </c>
      <c r="P92" s="63">
        <v>1720000</v>
      </c>
      <c r="Q92" s="63">
        <v>1189760</v>
      </c>
      <c r="R92" s="63">
        <v>4605000</v>
      </c>
      <c r="S92" s="63" t="s">
        <v>58</v>
      </c>
      <c r="T92" s="63" t="s">
        <v>58</v>
      </c>
      <c r="U92" s="64"/>
      <c r="V92" s="245" t="s">
        <v>466</v>
      </c>
      <c r="W92" s="246" t="s">
        <v>467</v>
      </c>
      <c r="X92" s="66" t="s">
        <v>58</v>
      </c>
      <c r="Y92" s="66" t="s">
        <v>58</v>
      </c>
      <c r="Z92" s="67" t="s">
        <v>318</v>
      </c>
      <c r="AA92" s="68">
        <v>44832</v>
      </c>
      <c r="AB92" s="119" t="s">
        <v>67</v>
      </c>
      <c r="AC92" s="120" t="s">
        <v>68</v>
      </c>
      <c r="AD92" s="71">
        <v>280000</v>
      </c>
      <c r="AE92" s="72" t="s">
        <v>468</v>
      </c>
      <c r="AF92" s="73" t="s">
        <v>58</v>
      </c>
      <c r="AG92" s="73" t="s">
        <v>469</v>
      </c>
      <c r="AH92" s="74" t="s">
        <v>470</v>
      </c>
      <c r="AI92" s="75">
        <v>44837</v>
      </c>
      <c r="AJ92" s="75" t="s">
        <v>191</v>
      </c>
      <c r="AK92" s="72" t="s">
        <v>68</v>
      </c>
      <c r="AL92" s="247" t="s">
        <v>471</v>
      </c>
      <c r="AM92" s="2"/>
      <c r="AN92" s="29"/>
      <c r="AO92" s="29"/>
      <c r="AP92" s="29"/>
      <c r="AQ92" s="29"/>
      <c r="AR92" s="29"/>
      <c r="AS92" s="29"/>
      <c r="AT92" s="29"/>
      <c r="AU92" s="29"/>
      <c r="AV92" s="29"/>
      <c r="AW92" s="29"/>
      <c r="AX92" s="29"/>
      <c r="AY92" s="29"/>
      <c r="AZ92" s="29"/>
      <c r="BA92" s="29"/>
      <c r="BB92" s="29"/>
      <c r="BC92" s="29">
        <v>300000</v>
      </c>
      <c r="BD92" s="29"/>
      <c r="BE92" s="29">
        <v>300000</v>
      </c>
      <c r="BF92" s="29"/>
      <c r="BG92" s="29"/>
      <c r="BH92" s="29"/>
      <c r="BI92" s="29"/>
      <c r="BJ92" s="29">
        <f t="shared" si="3"/>
        <v>300000</v>
      </c>
    </row>
    <row r="93" spans="1:62" ht="36" hidden="1" x14ac:dyDescent="0.25">
      <c r="A93" s="30">
        <v>45</v>
      </c>
      <c r="B93" s="135" t="s">
        <v>459</v>
      </c>
      <c r="C93" s="158" t="s">
        <v>460</v>
      </c>
      <c r="D93" s="135" t="s">
        <v>472</v>
      </c>
      <c r="E93" s="59" t="s">
        <v>462</v>
      </c>
      <c r="F93" s="59" t="s">
        <v>463</v>
      </c>
      <c r="G93" s="139"/>
      <c r="H93" s="138"/>
      <c r="I93" s="140">
        <v>44817</v>
      </c>
      <c r="J93" s="140">
        <v>44820</v>
      </c>
      <c r="K93" s="141">
        <v>4</v>
      </c>
      <c r="L93" s="34" t="s">
        <v>473</v>
      </c>
      <c r="M93" s="37"/>
      <c r="N93" s="82"/>
      <c r="O93" s="139"/>
      <c r="P93" s="139"/>
      <c r="Q93" s="139"/>
      <c r="R93" s="139"/>
      <c r="S93" s="139"/>
      <c r="T93" s="139"/>
      <c r="U93" s="143"/>
      <c r="V93" s="138"/>
      <c r="W93" s="248" t="s">
        <v>170</v>
      </c>
      <c r="X93" s="145" t="s">
        <v>58</v>
      </c>
      <c r="Y93" s="146" t="s">
        <v>58</v>
      </c>
      <c r="Z93" s="147" t="s">
        <v>171</v>
      </c>
      <c r="AA93" s="148">
        <v>44858</v>
      </c>
      <c r="AB93" s="249" t="s">
        <v>67</v>
      </c>
      <c r="AC93" s="250" t="s">
        <v>68</v>
      </c>
      <c r="AD93" s="151">
        <v>280000</v>
      </c>
      <c r="AE93" s="152" t="s">
        <v>230</v>
      </c>
      <c r="AF93" s="153" t="s">
        <v>58</v>
      </c>
      <c r="AG93" s="153" t="s">
        <v>58</v>
      </c>
      <c r="AH93" s="154" t="s">
        <v>76</v>
      </c>
      <c r="AI93" s="152">
        <v>44862</v>
      </c>
      <c r="AJ93" s="155" t="s">
        <v>68</v>
      </c>
      <c r="AK93" s="152" t="s">
        <v>77</v>
      </c>
      <c r="AL93" s="156">
        <v>280000</v>
      </c>
      <c r="AM93" s="2"/>
      <c r="AN93" s="29"/>
      <c r="AO93" s="29"/>
      <c r="AP93" s="29"/>
      <c r="AQ93" s="29"/>
      <c r="AR93" s="29"/>
      <c r="AS93" s="29"/>
      <c r="AT93" s="29"/>
      <c r="AU93" s="29"/>
      <c r="AV93" s="29"/>
      <c r="AW93" s="29"/>
      <c r="AX93" s="29"/>
      <c r="AY93" s="29"/>
      <c r="AZ93" s="29"/>
      <c r="BA93" s="29"/>
      <c r="BB93" s="29"/>
      <c r="BC93" s="29"/>
      <c r="BD93" s="29"/>
      <c r="BE93" s="29"/>
      <c r="BF93" s="29"/>
      <c r="BG93" s="29"/>
      <c r="BH93" s="29"/>
      <c r="BI93" s="29"/>
      <c r="BJ93" s="29">
        <f t="shared" si="3"/>
        <v>0</v>
      </c>
    </row>
    <row r="94" spans="1:62" ht="24" hidden="1" x14ac:dyDescent="0.25">
      <c r="A94" s="20">
        <f>'[1]dalam daerah'!A97+$A$1476</f>
        <v>343</v>
      </c>
      <c r="B94" s="31" t="s">
        <v>474</v>
      </c>
      <c r="C94" s="32" t="s">
        <v>58</v>
      </c>
      <c r="D94" s="31" t="s">
        <v>59</v>
      </c>
      <c r="E94" s="33" t="s">
        <v>60</v>
      </c>
      <c r="F94" s="34" t="s">
        <v>58</v>
      </c>
      <c r="G94" s="34" t="s">
        <v>61</v>
      </c>
      <c r="H94" s="34" t="s">
        <v>62</v>
      </c>
      <c r="I94" s="35">
        <v>44572</v>
      </c>
      <c r="J94" s="35">
        <v>44576</v>
      </c>
      <c r="K94" s="36">
        <v>5</v>
      </c>
      <c r="L94" s="34" t="s">
        <v>475</v>
      </c>
      <c r="M94" s="37">
        <v>44593</v>
      </c>
      <c r="N94" s="38">
        <v>7690000</v>
      </c>
      <c r="O94" s="39">
        <v>430000</v>
      </c>
      <c r="P94" s="39">
        <v>2150000</v>
      </c>
      <c r="Q94" s="39">
        <v>770000</v>
      </c>
      <c r="R94" s="39">
        <v>3250000</v>
      </c>
      <c r="S94" s="39">
        <v>1250000</v>
      </c>
      <c r="T94" s="39" t="s">
        <v>58</v>
      </c>
      <c r="U94" s="40"/>
      <c r="V94" s="34" t="s">
        <v>64</v>
      </c>
      <c r="W94" s="41" t="s">
        <v>65</v>
      </c>
      <c r="X94" s="42" t="s">
        <v>58</v>
      </c>
      <c r="Y94" s="43" t="s">
        <v>58</v>
      </c>
      <c r="Z94" s="44" t="s">
        <v>66</v>
      </c>
      <c r="AA94" s="45">
        <v>44572</v>
      </c>
      <c r="AB94" s="46" t="s">
        <v>67</v>
      </c>
      <c r="AC94" s="47" t="s">
        <v>68</v>
      </c>
      <c r="AD94" s="48">
        <v>255000</v>
      </c>
      <c r="AE94" s="49" t="s">
        <v>69</v>
      </c>
      <c r="AF94" s="50"/>
      <c r="AG94" s="50"/>
      <c r="AH94" s="51"/>
      <c r="AI94" s="52">
        <v>44576</v>
      </c>
      <c r="AJ94" s="53" t="s">
        <v>70</v>
      </c>
      <c r="AK94" s="52" t="s">
        <v>71</v>
      </c>
      <c r="AL94" s="54">
        <v>130000</v>
      </c>
      <c r="AM94" s="55"/>
      <c r="AN94" s="29"/>
      <c r="AO94" s="29"/>
      <c r="AP94" s="29"/>
      <c r="AQ94" s="29"/>
      <c r="AR94" s="29"/>
      <c r="AS94" s="29"/>
      <c r="AT94" s="29"/>
      <c r="AU94" s="29"/>
      <c r="AV94" s="29"/>
      <c r="AW94" s="29"/>
      <c r="AX94" s="29"/>
      <c r="AY94" s="29"/>
      <c r="AZ94" s="29"/>
      <c r="BA94" s="29"/>
      <c r="BB94" s="29"/>
      <c r="BC94" s="29"/>
      <c r="BD94" s="29"/>
      <c r="BE94" s="29"/>
      <c r="BF94" s="29"/>
      <c r="BG94" s="29">
        <v>1250000</v>
      </c>
      <c r="BH94" s="29">
        <v>750000</v>
      </c>
      <c r="BI94" s="29">
        <v>500000</v>
      </c>
      <c r="BJ94" s="29">
        <f t="shared" si="3"/>
        <v>500000</v>
      </c>
    </row>
    <row r="95" spans="1:62" ht="36" hidden="1" x14ac:dyDescent="0.25">
      <c r="A95" s="30">
        <v>46</v>
      </c>
      <c r="B95" s="23" t="s">
        <v>474</v>
      </c>
      <c r="C95" s="58" t="s">
        <v>58</v>
      </c>
      <c r="D95" s="23" t="s">
        <v>233</v>
      </c>
      <c r="E95" s="59" t="s">
        <v>60</v>
      </c>
      <c r="F95" s="60" t="s">
        <v>58</v>
      </c>
      <c r="G95" s="63" t="s">
        <v>234</v>
      </c>
      <c r="H95" s="60" t="s">
        <v>62</v>
      </c>
      <c r="I95" s="61">
        <v>44810</v>
      </c>
      <c r="J95" s="61">
        <v>44814</v>
      </c>
      <c r="K95" s="25">
        <v>5</v>
      </c>
      <c r="L95" s="60" t="s">
        <v>476</v>
      </c>
      <c r="M95" s="37">
        <v>44805</v>
      </c>
      <c r="N95" s="62">
        <v>23198840</v>
      </c>
      <c r="O95" s="63">
        <v>440000</v>
      </c>
      <c r="P95" s="63">
        <v>2200000</v>
      </c>
      <c r="Q95" s="63">
        <v>6296840</v>
      </c>
      <c r="R95" s="63">
        <v>13952000</v>
      </c>
      <c r="S95" s="63">
        <v>750000</v>
      </c>
      <c r="T95" s="63" t="s">
        <v>58</v>
      </c>
      <c r="U95" s="64"/>
      <c r="V95" s="60" t="s">
        <v>236</v>
      </c>
      <c r="W95" s="65" t="s">
        <v>274</v>
      </c>
      <c r="X95" s="66" t="s">
        <v>58</v>
      </c>
      <c r="Y95" s="66" t="s">
        <v>58</v>
      </c>
      <c r="Z95" s="67" t="s">
        <v>108</v>
      </c>
      <c r="AA95" s="68">
        <v>44809</v>
      </c>
      <c r="AB95" s="119" t="s">
        <v>67</v>
      </c>
      <c r="AC95" s="120" t="s">
        <v>68</v>
      </c>
      <c r="AD95" s="71">
        <v>280000</v>
      </c>
      <c r="AE95" s="72" t="s">
        <v>86</v>
      </c>
      <c r="AF95" s="73">
        <v>9902139301750</v>
      </c>
      <c r="AG95" s="73" t="s">
        <v>239</v>
      </c>
      <c r="AH95" s="74" t="s">
        <v>238</v>
      </c>
      <c r="AI95" s="72">
        <v>44814</v>
      </c>
      <c r="AJ95" s="75" t="s">
        <v>240</v>
      </c>
      <c r="AK95" s="72" t="s">
        <v>92</v>
      </c>
      <c r="AL95" s="54">
        <v>952510</v>
      </c>
      <c r="AM95" s="2"/>
      <c r="AN95" s="29"/>
      <c r="AO95" s="29"/>
      <c r="AP95" s="29"/>
      <c r="AQ95" s="29"/>
      <c r="AR95" s="29"/>
      <c r="AS95" s="29"/>
      <c r="AT95" s="29"/>
      <c r="AU95" s="29"/>
      <c r="AV95" s="29"/>
      <c r="AW95" s="29"/>
      <c r="AX95" s="29"/>
      <c r="AY95" s="29"/>
      <c r="AZ95" s="29"/>
      <c r="BA95" s="29"/>
      <c r="BB95" s="29"/>
      <c r="BC95" s="29">
        <v>3490000</v>
      </c>
      <c r="BD95" s="29"/>
      <c r="BE95" s="29">
        <v>3490000</v>
      </c>
      <c r="BF95" s="29"/>
      <c r="BG95" s="29"/>
      <c r="BH95" s="29"/>
      <c r="BI95" s="29"/>
      <c r="BJ95" s="29">
        <f t="shared" si="3"/>
        <v>3490000</v>
      </c>
    </row>
    <row r="96" spans="1:62" ht="48" hidden="1" x14ac:dyDescent="0.25">
      <c r="A96" s="20">
        <f>'[1]dalam daerah'!A99+$A$1476</f>
        <v>45</v>
      </c>
      <c r="B96" s="23" t="s">
        <v>474</v>
      </c>
      <c r="C96" s="58" t="s">
        <v>58</v>
      </c>
      <c r="D96" s="23" t="s">
        <v>300</v>
      </c>
      <c r="E96" s="63" t="s">
        <v>60</v>
      </c>
      <c r="F96" s="60" t="s">
        <v>58</v>
      </c>
      <c r="G96" s="60" t="s">
        <v>248</v>
      </c>
      <c r="H96" s="60" t="s">
        <v>62</v>
      </c>
      <c r="I96" s="61">
        <v>44823</v>
      </c>
      <c r="J96" s="61">
        <v>44827</v>
      </c>
      <c r="K96" s="25">
        <v>5</v>
      </c>
      <c r="L96" s="63" t="s">
        <v>477</v>
      </c>
      <c r="M96" s="37">
        <v>44835</v>
      </c>
      <c r="N96" s="63">
        <v>14893880</v>
      </c>
      <c r="O96" s="63">
        <v>430000</v>
      </c>
      <c r="P96" s="63">
        <v>2150000</v>
      </c>
      <c r="Q96" s="63">
        <v>4033880</v>
      </c>
      <c r="R96" s="63">
        <v>7960000</v>
      </c>
      <c r="S96" s="63">
        <v>750000</v>
      </c>
      <c r="T96" s="63" t="s">
        <v>58</v>
      </c>
      <c r="U96" s="64"/>
      <c r="V96" s="60" t="s">
        <v>302</v>
      </c>
      <c r="W96" s="65" t="s">
        <v>303</v>
      </c>
      <c r="X96" s="66" t="s">
        <v>58</v>
      </c>
      <c r="Y96" s="66" t="s">
        <v>58</v>
      </c>
      <c r="Z96" s="67" t="s">
        <v>96</v>
      </c>
      <c r="AA96" s="68">
        <v>44823</v>
      </c>
      <c r="AB96" s="119" t="s">
        <v>67</v>
      </c>
      <c r="AC96" s="120" t="s">
        <v>68</v>
      </c>
      <c r="AD96" s="71">
        <v>280000</v>
      </c>
      <c r="AE96" s="72" t="s">
        <v>304</v>
      </c>
      <c r="AF96" s="73" t="s">
        <v>58</v>
      </c>
      <c r="AG96" s="73" t="s">
        <v>58</v>
      </c>
      <c r="AH96" s="74" t="s">
        <v>173</v>
      </c>
      <c r="AI96" s="72">
        <v>44828</v>
      </c>
      <c r="AJ96" s="75" t="s">
        <v>68</v>
      </c>
      <c r="AK96" s="72" t="s">
        <v>77</v>
      </c>
      <c r="AL96" s="54">
        <v>280000</v>
      </c>
      <c r="AM96" s="2"/>
      <c r="AN96" s="29"/>
      <c r="AO96" s="29"/>
      <c r="AP96" s="29"/>
      <c r="AQ96" s="29"/>
      <c r="AR96" s="29"/>
      <c r="AS96" s="29"/>
      <c r="AT96" s="29"/>
      <c r="AU96" s="29"/>
      <c r="AV96" s="29"/>
      <c r="AW96" s="29"/>
      <c r="AX96" s="29"/>
      <c r="AY96" s="29"/>
      <c r="AZ96" s="29"/>
      <c r="BA96" s="29"/>
      <c r="BB96" s="29"/>
      <c r="BC96" s="29">
        <v>1905000</v>
      </c>
      <c r="BD96" s="29"/>
      <c r="BE96" s="29">
        <v>1905000</v>
      </c>
      <c r="BF96" s="29"/>
      <c r="BG96" s="29"/>
      <c r="BH96" s="29"/>
      <c r="BI96" s="29"/>
      <c r="BJ96" s="29">
        <f t="shared" si="3"/>
        <v>1905000</v>
      </c>
    </row>
    <row r="97" spans="1:62" ht="48" hidden="1" x14ac:dyDescent="0.25">
      <c r="A97" s="30">
        <v>47</v>
      </c>
      <c r="B97" s="31" t="s">
        <v>478</v>
      </c>
      <c r="C97" s="32"/>
      <c r="D97" s="31" t="s">
        <v>72</v>
      </c>
      <c r="E97" s="33"/>
      <c r="F97" s="34"/>
      <c r="G97" s="34"/>
      <c r="H97" s="34"/>
      <c r="I97" s="35"/>
      <c r="J97" s="35"/>
      <c r="K97" s="36"/>
      <c r="L97" s="34" t="s">
        <v>479</v>
      </c>
      <c r="M97" s="2"/>
      <c r="N97" s="38"/>
      <c r="O97" s="39"/>
      <c r="P97" s="39"/>
      <c r="Q97" s="39"/>
      <c r="R97" s="39"/>
      <c r="S97" s="39"/>
      <c r="T97" s="39"/>
      <c r="U97" s="40"/>
      <c r="V97" s="34"/>
      <c r="W97" s="41" t="s">
        <v>74</v>
      </c>
      <c r="X97" s="42" t="s">
        <v>58</v>
      </c>
      <c r="Y97" s="43" t="s">
        <v>58</v>
      </c>
      <c r="Z97" s="56"/>
      <c r="AA97" s="45">
        <v>44572</v>
      </c>
      <c r="AB97" s="46" t="s">
        <v>68</v>
      </c>
      <c r="AC97" s="47" t="s">
        <v>70</v>
      </c>
      <c r="AD97" s="48">
        <v>130000</v>
      </c>
      <c r="AE97" s="49" t="s">
        <v>75</v>
      </c>
      <c r="AF97" s="50"/>
      <c r="AG97" s="50"/>
      <c r="AH97" s="57" t="s">
        <v>76</v>
      </c>
      <c r="AI97" s="52">
        <v>44576</v>
      </c>
      <c r="AJ97" s="53" t="s">
        <v>68</v>
      </c>
      <c r="AK97" s="52" t="s">
        <v>77</v>
      </c>
      <c r="AL97" s="54">
        <v>255000</v>
      </c>
      <c r="AM97" s="251"/>
      <c r="AN97" s="29"/>
      <c r="AO97" s="29"/>
      <c r="AP97" s="29"/>
      <c r="AQ97" s="29"/>
      <c r="AR97" s="29"/>
      <c r="AS97" s="29"/>
      <c r="AT97" s="29"/>
      <c r="AU97" s="29"/>
      <c r="AV97" s="29"/>
      <c r="AW97" s="29"/>
      <c r="AX97" s="29"/>
      <c r="AY97" s="29"/>
      <c r="AZ97" s="29"/>
      <c r="BA97" s="29"/>
      <c r="BB97" s="29"/>
      <c r="BC97" s="29"/>
      <c r="BD97" s="29"/>
      <c r="BE97" s="29"/>
      <c r="BF97" s="29"/>
      <c r="BG97" s="29">
        <v>1250000</v>
      </c>
      <c r="BH97" s="29">
        <v>750000</v>
      </c>
      <c r="BI97" s="29">
        <v>500000</v>
      </c>
      <c r="BJ97" s="29">
        <f t="shared" si="3"/>
        <v>500000</v>
      </c>
    </row>
    <row r="98" spans="1:62" ht="36" hidden="1" x14ac:dyDescent="0.25">
      <c r="A98" s="20">
        <f>'[1]dalam daerah'!A101+$A$1476</f>
        <v>121</v>
      </c>
      <c r="B98" s="23" t="s">
        <v>480</v>
      </c>
      <c r="C98" s="58"/>
      <c r="D98" s="23" t="s">
        <v>481</v>
      </c>
      <c r="E98" s="59" t="s">
        <v>482</v>
      </c>
      <c r="F98" s="60"/>
      <c r="G98" s="25" t="s">
        <v>294</v>
      </c>
      <c r="H98" s="60" t="s">
        <v>62</v>
      </c>
      <c r="I98" s="61">
        <v>44728</v>
      </c>
      <c r="J98" s="61">
        <v>44732</v>
      </c>
      <c r="K98" s="25">
        <v>5</v>
      </c>
      <c r="L98" s="60" t="s">
        <v>483</v>
      </c>
      <c r="M98" s="104">
        <v>44826</v>
      </c>
      <c r="N98" s="62">
        <v>9808885</v>
      </c>
      <c r="O98" s="63">
        <v>430000</v>
      </c>
      <c r="P98" s="63">
        <v>1720000</v>
      </c>
      <c r="Q98" s="63">
        <v>3993808</v>
      </c>
      <c r="R98" s="63">
        <v>3495077</v>
      </c>
      <c r="S98" s="63">
        <v>600000</v>
      </c>
      <c r="T98" s="63"/>
      <c r="U98" s="64"/>
      <c r="V98" s="60" t="s">
        <v>484</v>
      </c>
      <c r="W98" s="65" t="s">
        <v>371</v>
      </c>
      <c r="X98" s="65" t="s">
        <v>58</v>
      </c>
      <c r="Y98" s="65" t="s">
        <v>58</v>
      </c>
      <c r="Z98" s="67" t="s">
        <v>372</v>
      </c>
      <c r="AA98" s="68">
        <v>44727</v>
      </c>
      <c r="AB98" s="69" t="s">
        <v>290</v>
      </c>
      <c r="AC98" s="70" t="s">
        <v>295</v>
      </c>
      <c r="AD98" s="71">
        <v>255000</v>
      </c>
      <c r="AE98" s="72" t="s">
        <v>291</v>
      </c>
      <c r="AF98" s="73" t="s">
        <v>485</v>
      </c>
      <c r="AG98" s="73" t="s">
        <v>292</v>
      </c>
      <c r="AH98" s="74" t="s">
        <v>293</v>
      </c>
      <c r="AI98" s="72">
        <v>44731</v>
      </c>
      <c r="AJ98" s="75" t="s">
        <v>294</v>
      </c>
      <c r="AK98" s="72" t="s">
        <v>486</v>
      </c>
      <c r="AL98" s="54">
        <v>1550208</v>
      </c>
      <c r="AM98" s="2"/>
      <c r="AN98" s="29">
        <v>1589020</v>
      </c>
      <c r="AO98" s="29"/>
      <c r="AP98" s="29"/>
      <c r="AQ98" s="29"/>
      <c r="AR98" s="29"/>
      <c r="AS98" s="29"/>
      <c r="AT98" s="29"/>
      <c r="AU98" s="29"/>
      <c r="AV98" s="29"/>
      <c r="AW98" s="29"/>
      <c r="AX98" s="29"/>
      <c r="AY98" s="29"/>
      <c r="AZ98" s="29"/>
      <c r="BA98" s="29"/>
      <c r="BB98" s="29"/>
      <c r="BC98" s="29"/>
      <c r="BD98" s="29"/>
      <c r="BE98" s="29"/>
      <c r="BF98" s="29"/>
      <c r="BG98" s="29"/>
      <c r="BH98" s="29"/>
      <c r="BI98" s="29"/>
      <c r="BJ98" s="29">
        <f t="shared" si="3"/>
        <v>1589020</v>
      </c>
    </row>
    <row r="99" spans="1:62" ht="48" hidden="1" x14ac:dyDescent="0.25">
      <c r="A99" s="30">
        <v>48</v>
      </c>
      <c r="B99" s="31" t="s">
        <v>487</v>
      </c>
      <c r="C99" s="32"/>
      <c r="D99" s="31" t="s">
        <v>72</v>
      </c>
      <c r="E99" s="33"/>
      <c r="F99" s="34"/>
      <c r="G99" s="34"/>
      <c r="H99" s="34"/>
      <c r="I99" s="35"/>
      <c r="J99" s="35"/>
      <c r="K99" s="36"/>
      <c r="L99" s="34" t="s">
        <v>488</v>
      </c>
      <c r="M99" s="2"/>
      <c r="N99" s="38"/>
      <c r="O99" s="39"/>
      <c r="P99" s="39"/>
      <c r="Q99" s="39"/>
      <c r="R99" s="39"/>
      <c r="S99" s="39"/>
      <c r="T99" s="39"/>
      <c r="U99" s="40"/>
      <c r="V99" s="34"/>
      <c r="W99" s="41" t="s">
        <v>69</v>
      </c>
      <c r="X99" s="42" t="s">
        <v>58</v>
      </c>
      <c r="Y99" s="43" t="s">
        <v>58</v>
      </c>
      <c r="Z99" s="44" t="s">
        <v>489</v>
      </c>
      <c r="AA99" s="45">
        <v>44572</v>
      </c>
      <c r="AB99" s="46" t="s">
        <v>68</v>
      </c>
      <c r="AC99" s="47" t="s">
        <v>70</v>
      </c>
      <c r="AD99" s="48">
        <v>130000</v>
      </c>
      <c r="AE99" s="49" t="s">
        <v>75</v>
      </c>
      <c r="AF99" s="50"/>
      <c r="AG99" s="50"/>
      <c r="AH99" s="57" t="s">
        <v>76</v>
      </c>
      <c r="AI99" s="52">
        <v>44576</v>
      </c>
      <c r="AJ99" s="53" t="s">
        <v>68</v>
      </c>
      <c r="AK99" s="52" t="s">
        <v>77</v>
      </c>
      <c r="AL99" s="54">
        <v>255000</v>
      </c>
      <c r="AM99" s="55"/>
      <c r="AN99" s="29"/>
      <c r="AO99" s="29"/>
      <c r="AP99" s="29"/>
      <c r="AQ99" s="29"/>
      <c r="AR99" s="29"/>
      <c r="AS99" s="29"/>
      <c r="AT99" s="29"/>
      <c r="AU99" s="29"/>
      <c r="AV99" s="29"/>
      <c r="AW99" s="29"/>
      <c r="AX99" s="29"/>
      <c r="AY99" s="29"/>
      <c r="AZ99" s="29"/>
      <c r="BA99" s="29"/>
      <c r="BB99" s="29"/>
      <c r="BC99" s="29"/>
      <c r="BD99" s="29"/>
      <c r="BE99" s="29"/>
      <c r="BF99" s="29"/>
      <c r="BG99" s="29">
        <v>1250000</v>
      </c>
      <c r="BH99" s="29">
        <v>750000</v>
      </c>
      <c r="BI99" s="29">
        <v>500000</v>
      </c>
      <c r="BJ99" s="29">
        <f t="shared" si="3"/>
        <v>500000</v>
      </c>
    </row>
    <row r="100" spans="1:62" ht="36" hidden="1" x14ac:dyDescent="0.25">
      <c r="A100" s="20">
        <f>'[1]dalam daerah'!A103+$A$1476</f>
        <v>226</v>
      </c>
      <c r="B100" s="31" t="s">
        <v>490</v>
      </c>
      <c r="C100" s="32"/>
      <c r="D100" s="31" t="s">
        <v>276</v>
      </c>
      <c r="E100" s="33"/>
      <c r="F100" s="33"/>
      <c r="G100" s="39"/>
      <c r="H100" s="34"/>
      <c r="I100" s="35">
        <v>44579</v>
      </c>
      <c r="J100" s="35">
        <v>44583</v>
      </c>
      <c r="K100" s="36">
        <v>5</v>
      </c>
      <c r="L100" s="34" t="s">
        <v>491</v>
      </c>
      <c r="M100" s="81"/>
      <c r="N100" s="82"/>
      <c r="O100" s="39"/>
      <c r="P100" s="39"/>
      <c r="Q100" s="39"/>
      <c r="R100" s="39"/>
      <c r="S100" s="39"/>
      <c r="T100" s="39"/>
      <c r="U100" s="40"/>
      <c r="V100" s="34"/>
      <c r="W100" s="122" t="s">
        <v>492</v>
      </c>
      <c r="X100" s="42" t="s">
        <v>58</v>
      </c>
      <c r="Y100" s="43" t="s">
        <v>58</v>
      </c>
      <c r="Z100" s="44" t="s">
        <v>58</v>
      </c>
      <c r="AA100" s="45">
        <v>44858</v>
      </c>
      <c r="AB100" s="126" t="s">
        <v>67</v>
      </c>
      <c r="AC100" s="127" t="s">
        <v>68</v>
      </c>
      <c r="AD100" s="71">
        <v>280000</v>
      </c>
      <c r="AE100" s="52" t="s">
        <v>230</v>
      </c>
      <c r="AF100" s="79" t="s">
        <v>58</v>
      </c>
      <c r="AG100" s="79" t="s">
        <v>58</v>
      </c>
      <c r="AH100" s="57" t="s">
        <v>76</v>
      </c>
      <c r="AI100" s="52">
        <v>44862</v>
      </c>
      <c r="AJ100" s="53" t="s">
        <v>68</v>
      </c>
      <c r="AK100" s="52" t="s">
        <v>77</v>
      </c>
      <c r="AL100" s="128">
        <v>280000</v>
      </c>
      <c r="AM100" s="2"/>
      <c r="AN100" s="29"/>
      <c r="AO100" s="29"/>
      <c r="AP100" s="29"/>
      <c r="AQ100" s="29"/>
      <c r="AR100" s="29"/>
      <c r="AS100" s="29"/>
      <c r="AT100" s="29"/>
      <c r="AU100" s="29"/>
      <c r="AV100" s="29"/>
      <c r="AW100" s="29"/>
      <c r="AX100" s="29"/>
      <c r="AY100" s="29"/>
      <c r="AZ100" s="29"/>
      <c r="BA100" s="29"/>
      <c r="BB100" s="29"/>
      <c r="BC100" s="29">
        <v>2695000</v>
      </c>
      <c r="BD100" s="29"/>
      <c r="BE100" s="29">
        <v>2695000</v>
      </c>
      <c r="BF100" s="29"/>
      <c r="BG100" s="29">
        <v>1250000</v>
      </c>
      <c r="BH100" s="29">
        <v>750000</v>
      </c>
      <c r="BI100" s="29">
        <v>500000</v>
      </c>
      <c r="BJ100" s="29">
        <f t="shared" si="3"/>
        <v>3195000</v>
      </c>
    </row>
    <row r="101" spans="1:62" ht="48" hidden="1" x14ac:dyDescent="0.25">
      <c r="A101" s="30">
        <v>49</v>
      </c>
      <c r="B101" s="31" t="s">
        <v>493</v>
      </c>
      <c r="C101" s="32" t="s">
        <v>494</v>
      </c>
      <c r="D101" s="31" t="s">
        <v>119</v>
      </c>
      <c r="E101" s="33" t="s">
        <v>270</v>
      </c>
      <c r="F101" s="33" t="s">
        <v>121</v>
      </c>
      <c r="G101" s="34" t="s">
        <v>122</v>
      </c>
      <c r="H101" s="34" t="s">
        <v>62</v>
      </c>
      <c r="I101" s="35">
        <v>44579</v>
      </c>
      <c r="J101" s="35">
        <v>44583</v>
      </c>
      <c r="K101" s="36">
        <v>5</v>
      </c>
      <c r="L101" s="34" t="s">
        <v>495</v>
      </c>
      <c r="M101" s="37">
        <v>44593</v>
      </c>
      <c r="N101" s="38">
        <v>13966400</v>
      </c>
      <c r="O101" s="39">
        <v>420000</v>
      </c>
      <c r="P101" s="39">
        <v>2100000</v>
      </c>
      <c r="Q101" s="39">
        <v>7442400</v>
      </c>
      <c r="R101" s="39">
        <v>4225000</v>
      </c>
      <c r="S101" s="2" t="s">
        <v>58</v>
      </c>
      <c r="T101" s="39" t="s">
        <v>58</v>
      </c>
      <c r="U101" s="40"/>
      <c r="V101" s="34" t="s">
        <v>124</v>
      </c>
      <c r="W101" s="41" t="s">
        <v>125</v>
      </c>
      <c r="X101" s="42" t="s">
        <v>58</v>
      </c>
      <c r="Y101" s="43" t="s">
        <v>58</v>
      </c>
      <c r="Z101" s="44" t="s">
        <v>126</v>
      </c>
      <c r="AA101" s="45">
        <v>44579</v>
      </c>
      <c r="AB101" s="46" t="s">
        <v>67</v>
      </c>
      <c r="AC101" s="47" t="s">
        <v>68</v>
      </c>
      <c r="AD101" s="48">
        <v>255000</v>
      </c>
      <c r="AE101" s="49" t="s">
        <v>95</v>
      </c>
      <c r="AF101" s="79" t="s">
        <v>58</v>
      </c>
      <c r="AG101" s="79" t="s">
        <v>58</v>
      </c>
      <c r="AH101" s="57" t="s">
        <v>58</v>
      </c>
      <c r="AI101" s="49">
        <v>44584</v>
      </c>
      <c r="AJ101" s="103" t="s">
        <v>68</v>
      </c>
      <c r="AK101" s="49" t="s">
        <v>77</v>
      </c>
      <c r="AL101" s="54">
        <v>255000</v>
      </c>
      <c r="AM101" s="55">
        <v>199000</v>
      </c>
      <c r="AN101" s="29"/>
      <c r="AO101" s="29"/>
      <c r="AP101" s="29"/>
      <c r="AQ101" s="29"/>
      <c r="AR101" s="29"/>
      <c r="AS101" s="29"/>
      <c r="AT101" s="29"/>
      <c r="AU101" s="29"/>
      <c r="AV101" s="29"/>
      <c r="AW101" s="29"/>
      <c r="AX101" s="29"/>
      <c r="AY101" s="29"/>
      <c r="AZ101" s="29"/>
      <c r="BA101" s="29"/>
      <c r="BB101" s="29"/>
      <c r="BC101" s="29">
        <v>845000</v>
      </c>
      <c r="BD101" s="29"/>
      <c r="BE101" s="29">
        <v>845000</v>
      </c>
      <c r="BF101" s="29"/>
      <c r="BG101" s="29"/>
      <c r="BH101" s="29"/>
      <c r="BI101" s="29"/>
      <c r="BJ101" s="29">
        <f t="shared" si="3"/>
        <v>845000</v>
      </c>
    </row>
    <row r="102" spans="1:62" ht="48" hidden="1" x14ac:dyDescent="0.25">
      <c r="A102" s="20">
        <f>'[1]dalam daerah'!A105+$A$1476</f>
        <v>298</v>
      </c>
      <c r="B102" s="23" t="s">
        <v>493</v>
      </c>
      <c r="C102" s="58" t="s">
        <v>496</v>
      </c>
      <c r="D102" s="23" t="s">
        <v>269</v>
      </c>
      <c r="E102" s="59" t="s">
        <v>270</v>
      </c>
      <c r="F102" s="60" t="s">
        <v>271</v>
      </c>
      <c r="G102" s="63" t="s">
        <v>234</v>
      </c>
      <c r="H102" s="60" t="s">
        <v>62</v>
      </c>
      <c r="I102" s="61">
        <v>44810</v>
      </c>
      <c r="J102" s="61">
        <v>44814</v>
      </c>
      <c r="K102" s="25">
        <v>5</v>
      </c>
      <c r="L102" s="60" t="s">
        <v>497</v>
      </c>
      <c r="M102" s="37">
        <v>44805</v>
      </c>
      <c r="N102" s="62">
        <v>12185840</v>
      </c>
      <c r="O102" s="63">
        <v>440000</v>
      </c>
      <c r="P102" s="63">
        <v>2200000</v>
      </c>
      <c r="Q102" s="63">
        <v>6246840</v>
      </c>
      <c r="R102" s="63">
        <v>3739000</v>
      </c>
      <c r="S102" s="63" t="s">
        <v>58</v>
      </c>
      <c r="T102" s="63" t="s">
        <v>58</v>
      </c>
      <c r="U102" s="64"/>
      <c r="V102" s="60" t="s">
        <v>273</v>
      </c>
      <c r="W102" s="65" t="s">
        <v>274</v>
      </c>
      <c r="X102" s="66" t="s">
        <v>58</v>
      </c>
      <c r="Y102" s="66" t="s">
        <v>58</v>
      </c>
      <c r="Z102" s="67" t="s">
        <v>108</v>
      </c>
      <c r="AA102" s="68">
        <v>44809</v>
      </c>
      <c r="AB102" s="119" t="s">
        <v>67</v>
      </c>
      <c r="AC102" s="120" t="s">
        <v>68</v>
      </c>
      <c r="AD102" s="71">
        <v>280000</v>
      </c>
      <c r="AE102" s="72" t="s">
        <v>86</v>
      </c>
      <c r="AF102" s="73">
        <v>9902139301788</v>
      </c>
      <c r="AG102" s="73" t="s">
        <v>239</v>
      </c>
      <c r="AH102" s="74" t="s">
        <v>238</v>
      </c>
      <c r="AI102" s="72">
        <v>44814</v>
      </c>
      <c r="AJ102" s="75" t="s">
        <v>240</v>
      </c>
      <c r="AK102" s="72" t="s">
        <v>92</v>
      </c>
      <c r="AL102" s="54">
        <v>952510</v>
      </c>
      <c r="AM102" s="2"/>
      <c r="AN102" s="29"/>
      <c r="AO102" s="29"/>
      <c r="AP102" s="29"/>
      <c r="AQ102" s="29"/>
      <c r="AR102" s="29"/>
      <c r="AS102" s="29"/>
      <c r="AT102" s="29"/>
      <c r="AU102" s="29"/>
      <c r="AV102" s="29"/>
      <c r="AW102" s="29"/>
      <c r="AX102" s="29"/>
      <c r="AY102" s="29"/>
      <c r="AZ102" s="29"/>
      <c r="BA102" s="29"/>
      <c r="BB102" s="29"/>
      <c r="BC102" s="29">
        <v>1419000</v>
      </c>
      <c r="BD102" s="29"/>
      <c r="BE102" s="29">
        <v>1419000</v>
      </c>
      <c r="BF102" s="29"/>
      <c r="BG102" s="29"/>
      <c r="BH102" s="29"/>
      <c r="BI102" s="29"/>
      <c r="BJ102" s="29">
        <f t="shared" ref="BJ102:BJ133" si="4">AN102+AR102+AV102+AZ102+BA102+BE102+BI102</f>
        <v>1419000</v>
      </c>
    </row>
    <row r="103" spans="1:62" ht="36" hidden="1" x14ac:dyDescent="0.25">
      <c r="A103" s="30">
        <v>50</v>
      </c>
      <c r="B103" s="23" t="s">
        <v>493</v>
      </c>
      <c r="C103" s="158" t="s">
        <v>498</v>
      </c>
      <c r="D103" s="23" t="s">
        <v>499</v>
      </c>
      <c r="E103" s="59" t="s">
        <v>500</v>
      </c>
      <c r="F103" s="59" t="s">
        <v>501</v>
      </c>
      <c r="G103" s="63" t="s">
        <v>502</v>
      </c>
      <c r="H103" s="60" t="s">
        <v>62</v>
      </c>
      <c r="I103" s="61">
        <v>44864</v>
      </c>
      <c r="J103" s="61">
        <v>44867</v>
      </c>
      <c r="K103" s="25">
        <v>4</v>
      </c>
      <c r="L103" s="60" t="s">
        <v>503</v>
      </c>
      <c r="M103" s="104">
        <v>44907</v>
      </c>
      <c r="N103" s="62">
        <v>11557745</v>
      </c>
      <c r="O103" s="63">
        <v>480000</v>
      </c>
      <c r="P103" s="63">
        <v>1920000</v>
      </c>
      <c r="Q103" s="63">
        <v>5846900</v>
      </c>
      <c r="R103" s="63">
        <v>3190845</v>
      </c>
      <c r="S103" s="63" t="s">
        <v>58</v>
      </c>
      <c r="T103" s="63">
        <v>600000</v>
      </c>
      <c r="U103" s="64"/>
      <c r="V103" s="60" t="s">
        <v>504</v>
      </c>
      <c r="W103" s="226" t="s">
        <v>505</v>
      </c>
      <c r="X103" s="252" t="s">
        <v>58</v>
      </c>
      <c r="Y103" s="252" t="s">
        <v>58</v>
      </c>
      <c r="Z103" s="253" t="s">
        <v>108</v>
      </c>
      <c r="AA103" s="254">
        <v>44864</v>
      </c>
      <c r="AB103" s="255" t="s">
        <v>67</v>
      </c>
      <c r="AC103" s="256" t="s">
        <v>68</v>
      </c>
      <c r="AD103" s="71">
        <v>280000</v>
      </c>
      <c r="AE103" s="228" t="s">
        <v>86</v>
      </c>
      <c r="AF103" s="229">
        <v>9902144242141</v>
      </c>
      <c r="AG103" s="229" t="s">
        <v>506</v>
      </c>
      <c r="AH103" s="230" t="s">
        <v>407</v>
      </c>
      <c r="AI103" s="228">
        <v>44867</v>
      </c>
      <c r="AJ103" s="231" t="s">
        <v>502</v>
      </c>
      <c r="AK103" s="228" t="s">
        <v>92</v>
      </c>
      <c r="AL103" s="54">
        <v>2640400</v>
      </c>
      <c r="AM103" s="2"/>
      <c r="AN103" s="29"/>
      <c r="AO103" s="29"/>
      <c r="AP103" s="29"/>
      <c r="AQ103" s="29"/>
      <c r="AR103" s="29"/>
      <c r="AS103" s="29"/>
      <c r="AT103" s="29"/>
      <c r="AU103" s="29"/>
      <c r="AV103" s="29"/>
      <c r="AW103" s="29"/>
      <c r="AX103" s="29"/>
      <c r="AY103" s="29"/>
      <c r="AZ103" s="29"/>
      <c r="BA103" s="29"/>
      <c r="BB103" s="29"/>
      <c r="BC103" s="29">
        <v>460845</v>
      </c>
      <c r="BD103" s="29"/>
      <c r="BE103" s="29">
        <v>460845</v>
      </c>
      <c r="BF103" s="29"/>
      <c r="BG103" s="29"/>
      <c r="BH103" s="29"/>
      <c r="BI103" s="29"/>
      <c r="BJ103" s="29">
        <f t="shared" si="4"/>
        <v>460845</v>
      </c>
    </row>
    <row r="104" spans="1:62" s="186" customFormat="1" ht="36" hidden="1" x14ac:dyDescent="0.25">
      <c r="A104" s="20">
        <f>'[1]dalam daerah'!A107+$A$1476</f>
        <v>130</v>
      </c>
      <c r="B104" s="187" t="s">
        <v>507</v>
      </c>
      <c r="C104" s="188" t="s">
        <v>58</v>
      </c>
      <c r="D104" s="187" t="s">
        <v>233</v>
      </c>
      <c r="E104" s="189" t="s">
        <v>60</v>
      </c>
      <c r="F104" s="115" t="s">
        <v>58</v>
      </c>
      <c r="G104" s="193" t="s">
        <v>234</v>
      </c>
      <c r="H104" s="115" t="s">
        <v>62</v>
      </c>
      <c r="I104" s="190">
        <v>44810</v>
      </c>
      <c r="J104" s="190">
        <v>44814</v>
      </c>
      <c r="K104" s="118">
        <v>5</v>
      </c>
      <c r="L104" s="115" t="s">
        <v>508</v>
      </c>
      <c r="M104" s="191">
        <v>44805</v>
      </c>
      <c r="N104" s="192">
        <v>28998840</v>
      </c>
      <c r="O104" s="193">
        <v>440000</v>
      </c>
      <c r="P104" s="193">
        <v>2200000</v>
      </c>
      <c r="Q104" s="193">
        <v>6296840</v>
      </c>
      <c r="R104" s="193">
        <v>13952000</v>
      </c>
      <c r="S104" s="193">
        <v>750000</v>
      </c>
      <c r="T104" s="193">
        <v>5800000</v>
      </c>
      <c r="U104" s="194"/>
      <c r="V104" s="115" t="s">
        <v>236</v>
      </c>
      <c r="W104" s="195" t="s">
        <v>237</v>
      </c>
      <c r="X104" s="196" t="s">
        <v>58</v>
      </c>
      <c r="Y104" s="196" t="s">
        <v>58</v>
      </c>
      <c r="Z104" s="197" t="s">
        <v>238</v>
      </c>
      <c r="AA104" s="114">
        <v>44809</v>
      </c>
      <c r="AB104" s="200" t="s">
        <v>67</v>
      </c>
      <c r="AC104" s="201" t="s">
        <v>68</v>
      </c>
      <c r="AD104" s="182">
        <v>280000</v>
      </c>
      <c r="AE104" s="195" t="s">
        <v>86</v>
      </c>
      <c r="AF104" s="196">
        <v>9902139301745</v>
      </c>
      <c r="AG104" s="196" t="s">
        <v>239</v>
      </c>
      <c r="AH104" s="197" t="s">
        <v>238</v>
      </c>
      <c r="AI104" s="195">
        <v>44814</v>
      </c>
      <c r="AJ104" s="114" t="s">
        <v>240</v>
      </c>
      <c r="AK104" s="195" t="s">
        <v>92</v>
      </c>
      <c r="AL104" s="182">
        <v>952510</v>
      </c>
      <c r="AM104" s="199"/>
      <c r="AN104" s="185"/>
      <c r="AO104" s="257"/>
      <c r="AP104" s="185"/>
      <c r="AQ104" s="185"/>
      <c r="AR104" s="185"/>
      <c r="AS104" s="185"/>
      <c r="AT104" s="185"/>
      <c r="AU104" s="185"/>
      <c r="AV104" s="185"/>
      <c r="AW104" s="185"/>
      <c r="AX104" s="185"/>
      <c r="AY104" s="185"/>
      <c r="AZ104" s="185"/>
      <c r="BA104" s="185"/>
      <c r="BB104" s="257"/>
      <c r="BC104" s="185">
        <v>3490000</v>
      </c>
      <c r="BD104" s="185"/>
      <c r="BE104" s="185">
        <v>3490000</v>
      </c>
      <c r="BF104" s="185"/>
      <c r="BG104" s="185"/>
      <c r="BH104" s="185"/>
      <c r="BI104" s="185"/>
      <c r="BJ104" s="29">
        <f t="shared" si="4"/>
        <v>3490000</v>
      </c>
    </row>
    <row r="105" spans="1:62" s="186" customFormat="1" ht="24" hidden="1" x14ac:dyDescent="0.25">
      <c r="A105" s="30">
        <v>51</v>
      </c>
      <c r="B105" s="187" t="s">
        <v>507</v>
      </c>
      <c r="C105" s="188" t="s">
        <v>58</v>
      </c>
      <c r="D105" s="187" t="s">
        <v>509</v>
      </c>
      <c r="E105" s="193" t="s">
        <v>60</v>
      </c>
      <c r="F105" s="115" t="s">
        <v>58</v>
      </c>
      <c r="G105" s="193" t="s">
        <v>248</v>
      </c>
      <c r="H105" s="115" t="s">
        <v>62</v>
      </c>
      <c r="I105" s="190">
        <v>44823</v>
      </c>
      <c r="J105" s="190">
        <v>44827</v>
      </c>
      <c r="K105" s="118">
        <v>5</v>
      </c>
      <c r="L105" s="115" t="s">
        <v>510</v>
      </c>
      <c r="M105" s="191">
        <v>44835</v>
      </c>
      <c r="N105" s="193">
        <v>14893880</v>
      </c>
      <c r="O105" s="193">
        <v>430000</v>
      </c>
      <c r="P105" s="193">
        <v>2150000</v>
      </c>
      <c r="Q105" s="193">
        <v>4033880</v>
      </c>
      <c r="R105" s="193">
        <v>7960000</v>
      </c>
      <c r="S105" s="193">
        <v>750000</v>
      </c>
      <c r="T105" s="193" t="s">
        <v>58</v>
      </c>
      <c r="U105" s="194"/>
      <c r="V105" s="189" t="s">
        <v>440</v>
      </c>
      <c r="W105" s="195" t="s">
        <v>511</v>
      </c>
      <c r="X105" s="196" t="s">
        <v>58</v>
      </c>
      <c r="Y105" s="196" t="s">
        <v>58</v>
      </c>
      <c r="Z105" s="197" t="s">
        <v>96</v>
      </c>
      <c r="AA105" s="114">
        <v>44823</v>
      </c>
      <c r="AB105" s="200" t="s">
        <v>67</v>
      </c>
      <c r="AC105" s="201" t="s">
        <v>68</v>
      </c>
      <c r="AD105" s="182">
        <v>280000</v>
      </c>
      <c r="AE105" s="195" t="s">
        <v>86</v>
      </c>
      <c r="AF105" s="196">
        <v>9902140517186</v>
      </c>
      <c r="AG105" s="196" t="s">
        <v>87</v>
      </c>
      <c r="AH105" s="195" t="s">
        <v>76</v>
      </c>
      <c r="AI105" s="195">
        <v>44827</v>
      </c>
      <c r="AJ105" s="114" t="s">
        <v>88</v>
      </c>
      <c r="AK105" s="195" t="s">
        <v>68</v>
      </c>
      <c r="AL105" s="182">
        <v>1764380</v>
      </c>
      <c r="AM105" s="199"/>
      <c r="AN105" s="185"/>
      <c r="AO105" s="185"/>
      <c r="AP105" s="185"/>
      <c r="AQ105" s="185"/>
      <c r="AR105" s="185"/>
      <c r="AS105" s="185"/>
      <c r="AT105" s="185"/>
      <c r="AU105" s="185"/>
      <c r="AV105" s="185"/>
      <c r="AW105" s="185"/>
      <c r="AX105" s="185"/>
      <c r="AY105" s="185"/>
      <c r="AZ105" s="185"/>
      <c r="BA105" s="185"/>
      <c r="BB105" s="185"/>
      <c r="BC105" s="185">
        <v>1905000</v>
      </c>
      <c r="BD105" s="185"/>
      <c r="BE105" s="185">
        <v>1905000</v>
      </c>
      <c r="BF105" s="185"/>
      <c r="BG105" s="185"/>
      <c r="BH105" s="185"/>
      <c r="BI105" s="185"/>
      <c r="BJ105" s="29">
        <f t="shared" si="4"/>
        <v>1905000</v>
      </c>
    </row>
    <row r="106" spans="1:62" s="186" customFormat="1" ht="36" hidden="1" x14ac:dyDescent="0.25">
      <c r="A106" s="20">
        <f>'[1]dalam daerah'!A109+$A$1476</f>
        <v>283</v>
      </c>
      <c r="B106" s="187" t="s">
        <v>507</v>
      </c>
      <c r="C106" s="188" t="s">
        <v>58</v>
      </c>
      <c r="D106" s="187" t="s">
        <v>512</v>
      </c>
      <c r="E106" s="189" t="s">
        <v>60</v>
      </c>
      <c r="F106" s="115" t="s">
        <v>58</v>
      </c>
      <c r="G106" s="193" t="s">
        <v>513</v>
      </c>
      <c r="H106" s="115" t="s">
        <v>62</v>
      </c>
      <c r="I106" s="190">
        <v>44838</v>
      </c>
      <c r="J106" s="190">
        <v>44842</v>
      </c>
      <c r="K106" s="118">
        <v>5</v>
      </c>
      <c r="L106" s="115" t="s">
        <v>514</v>
      </c>
      <c r="M106" s="190">
        <v>44867</v>
      </c>
      <c r="N106" s="192">
        <v>32045680</v>
      </c>
      <c r="O106" s="193">
        <v>430000</v>
      </c>
      <c r="P106" s="193">
        <v>2150000</v>
      </c>
      <c r="Q106" s="193">
        <v>5897680</v>
      </c>
      <c r="R106" s="193">
        <v>10948000</v>
      </c>
      <c r="S106" s="193">
        <v>750000</v>
      </c>
      <c r="T106" s="193">
        <v>12300000</v>
      </c>
      <c r="U106" s="194"/>
      <c r="V106" s="115" t="s">
        <v>515</v>
      </c>
      <c r="W106" s="195" t="s">
        <v>441</v>
      </c>
      <c r="X106" s="196" t="s">
        <v>58</v>
      </c>
      <c r="Y106" s="196" t="s">
        <v>58</v>
      </c>
      <c r="Z106" s="197" t="s">
        <v>96</v>
      </c>
      <c r="AA106" s="114">
        <v>44838</v>
      </c>
      <c r="AB106" s="200" t="s">
        <v>67</v>
      </c>
      <c r="AC106" s="201" t="s">
        <v>68</v>
      </c>
      <c r="AD106" s="182">
        <v>280000</v>
      </c>
      <c r="AE106" s="195" t="s">
        <v>109</v>
      </c>
      <c r="AF106" s="196">
        <v>9902141852954</v>
      </c>
      <c r="AG106" s="196" t="s">
        <v>110</v>
      </c>
      <c r="AH106" s="197" t="s">
        <v>111</v>
      </c>
      <c r="AI106" s="195">
        <v>44842</v>
      </c>
      <c r="AJ106" s="114" t="s">
        <v>104</v>
      </c>
      <c r="AK106" s="195" t="s">
        <v>68</v>
      </c>
      <c r="AL106" s="182">
        <v>2696280</v>
      </c>
      <c r="AM106" s="199"/>
      <c r="AN106" s="185"/>
      <c r="AO106" s="185"/>
      <c r="AP106" s="185"/>
      <c r="AQ106" s="185"/>
      <c r="AR106" s="185"/>
      <c r="AS106" s="185"/>
      <c r="AT106" s="185"/>
      <c r="AU106" s="185"/>
      <c r="AV106" s="185"/>
      <c r="AW106" s="185"/>
      <c r="AX106" s="185"/>
      <c r="AY106" s="185"/>
      <c r="AZ106" s="185"/>
      <c r="BA106" s="185"/>
      <c r="BB106" s="185"/>
      <c r="BC106" s="185"/>
      <c r="BD106" s="185"/>
      <c r="BE106" s="185"/>
      <c r="BF106" s="185"/>
      <c r="BG106" s="185"/>
      <c r="BH106" s="185"/>
      <c r="BI106" s="185"/>
      <c r="BJ106" s="29">
        <f t="shared" si="4"/>
        <v>0</v>
      </c>
    </row>
    <row r="107" spans="1:62" s="186" customFormat="1" ht="72" x14ac:dyDescent="0.25">
      <c r="A107" s="30">
        <v>52</v>
      </c>
      <c r="B107" s="187" t="s">
        <v>507</v>
      </c>
      <c r="C107" s="188" t="s">
        <v>58</v>
      </c>
      <c r="D107" s="187" t="s">
        <v>516</v>
      </c>
      <c r="E107" s="189" t="s">
        <v>60</v>
      </c>
      <c r="F107" s="189" t="s">
        <v>58</v>
      </c>
      <c r="G107" s="193" t="s">
        <v>517</v>
      </c>
      <c r="H107" s="115" t="s">
        <v>62</v>
      </c>
      <c r="I107" s="190">
        <v>44852</v>
      </c>
      <c r="J107" s="190">
        <v>44856</v>
      </c>
      <c r="K107" s="118">
        <v>5</v>
      </c>
      <c r="L107" s="115" t="s">
        <v>518</v>
      </c>
      <c r="M107" s="209">
        <v>44907</v>
      </c>
      <c r="N107" s="192">
        <v>30797130</v>
      </c>
      <c r="O107" s="193">
        <v>370000</v>
      </c>
      <c r="P107" s="193">
        <v>1850000</v>
      </c>
      <c r="Q107" s="193">
        <v>15913130</v>
      </c>
      <c r="R107" s="193">
        <v>12284000</v>
      </c>
      <c r="S107" s="193">
        <v>750000</v>
      </c>
      <c r="T107" s="193" t="s">
        <v>58</v>
      </c>
      <c r="U107" s="194"/>
      <c r="V107" s="116" t="s">
        <v>519</v>
      </c>
      <c r="W107" s="113" t="s">
        <v>303</v>
      </c>
      <c r="X107" s="196" t="s">
        <v>58</v>
      </c>
      <c r="Y107" s="196" t="s">
        <v>58</v>
      </c>
      <c r="Z107" s="197" t="s">
        <v>520</v>
      </c>
      <c r="AA107" s="114">
        <v>44852</v>
      </c>
      <c r="AB107" s="200" t="s">
        <v>67</v>
      </c>
      <c r="AC107" s="201" t="s">
        <v>68</v>
      </c>
      <c r="AD107" s="182">
        <v>280000</v>
      </c>
      <c r="AE107" s="195" t="s">
        <v>109</v>
      </c>
      <c r="AF107" s="196">
        <v>9902143247326</v>
      </c>
      <c r="AG107" s="196" t="s">
        <v>521</v>
      </c>
      <c r="AH107" s="197" t="s">
        <v>522</v>
      </c>
      <c r="AI107" s="114">
        <v>44856</v>
      </c>
      <c r="AJ107" s="114" t="s">
        <v>523</v>
      </c>
      <c r="AK107" s="195" t="s">
        <v>104</v>
      </c>
      <c r="AL107" s="182">
        <v>1363450</v>
      </c>
      <c r="AM107" s="199"/>
      <c r="AN107" s="185"/>
      <c r="AO107" s="185"/>
      <c r="AP107" s="185"/>
      <c r="AQ107" s="185"/>
      <c r="AR107" s="185"/>
      <c r="AS107" s="185"/>
      <c r="AT107" s="185"/>
      <c r="AU107" s="185"/>
      <c r="AV107" s="185"/>
      <c r="AW107" s="185"/>
      <c r="AX107" s="185"/>
      <c r="AY107" s="185"/>
      <c r="AZ107" s="185"/>
      <c r="BA107" s="185"/>
      <c r="BB107" s="185"/>
      <c r="BC107" s="185">
        <v>1464000</v>
      </c>
      <c r="BD107" s="185"/>
      <c r="BE107" s="185">
        <v>1464000</v>
      </c>
      <c r="BF107" s="185"/>
      <c r="BG107" s="185"/>
      <c r="BH107" s="185"/>
      <c r="BI107" s="185"/>
      <c r="BJ107" s="29">
        <f t="shared" si="4"/>
        <v>1464000</v>
      </c>
    </row>
    <row r="108" spans="1:62" s="186" customFormat="1" ht="36" hidden="1" x14ac:dyDescent="0.25">
      <c r="A108" s="20">
        <f>'[1]dalam daerah'!A111+$A$1476</f>
        <v>348</v>
      </c>
      <c r="B108" s="202" t="s">
        <v>524</v>
      </c>
      <c r="C108" s="203" t="s">
        <v>58</v>
      </c>
      <c r="D108" s="202" t="s">
        <v>338</v>
      </c>
      <c r="E108" s="204" t="s">
        <v>60</v>
      </c>
      <c r="F108" s="205" t="s">
        <v>58</v>
      </c>
      <c r="G108" s="206" t="s">
        <v>339</v>
      </c>
      <c r="H108" s="205" t="s">
        <v>62</v>
      </c>
      <c r="I108" s="207">
        <v>44663</v>
      </c>
      <c r="J108" s="207">
        <v>44666</v>
      </c>
      <c r="K108" s="208">
        <v>4</v>
      </c>
      <c r="L108" s="205" t="s">
        <v>525</v>
      </c>
      <c r="M108" s="209">
        <v>44708</v>
      </c>
      <c r="N108" s="91">
        <v>15298300</v>
      </c>
      <c r="O108" s="206">
        <v>430000</v>
      </c>
      <c r="P108" s="206">
        <v>1720000</v>
      </c>
      <c r="Q108" s="206">
        <v>5544300</v>
      </c>
      <c r="R108" s="206">
        <v>7434000</v>
      </c>
      <c r="S108" s="206">
        <v>600000</v>
      </c>
      <c r="T108" s="206" t="s">
        <v>58</v>
      </c>
      <c r="U108" s="210"/>
      <c r="V108" s="205" t="s">
        <v>341</v>
      </c>
      <c r="W108" s="211" t="s">
        <v>86</v>
      </c>
      <c r="X108" s="212">
        <v>9902192041995</v>
      </c>
      <c r="Y108" s="212" t="s">
        <v>526</v>
      </c>
      <c r="Z108" s="213" t="s">
        <v>343</v>
      </c>
      <c r="AA108" s="214">
        <v>44663</v>
      </c>
      <c r="AB108" s="215" t="s">
        <v>68</v>
      </c>
      <c r="AC108" s="216" t="s">
        <v>104</v>
      </c>
      <c r="AD108" s="182">
        <v>2790800</v>
      </c>
      <c r="AE108" s="211" t="s">
        <v>109</v>
      </c>
      <c r="AF108" s="212" t="s">
        <v>527</v>
      </c>
      <c r="AG108" s="212" t="s">
        <v>110</v>
      </c>
      <c r="AH108" s="213" t="s">
        <v>528</v>
      </c>
      <c r="AI108" s="211">
        <v>44666</v>
      </c>
      <c r="AJ108" s="214" t="s">
        <v>104</v>
      </c>
      <c r="AK108" s="211" t="s">
        <v>71</v>
      </c>
      <c r="AL108" s="182">
        <v>2243500</v>
      </c>
      <c r="AM108" s="199"/>
      <c r="AN108" s="185"/>
      <c r="AO108" s="185"/>
      <c r="AP108" s="185"/>
      <c r="AQ108" s="185"/>
      <c r="AR108" s="185"/>
      <c r="AS108" s="185"/>
      <c r="AT108" s="185"/>
      <c r="AU108" s="185"/>
      <c r="AV108" s="185"/>
      <c r="AW108" s="185"/>
      <c r="AX108" s="185"/>
      <c r="AY108" s="185"/>
      <c r="AZ108" s="185"/>
      <c r="BA108" s="185"/>
      <c r="BB108" s="185"/>
      <c r="BC108" s="185"/>
      <c r="BD108" s="185"/>
      <c r="BE108" s="185"/>
      <c r="BF108" s="185"/>
      <c r="BG108" s="185"/>
      <c r="BH108" s="185"/>
      <c r="BI108" s="185"/>
      <c r="BJ108" s="29">
        <f t="shared" si="4"/>
        <v>0</v>
      </c>
    </row>
    <row r="109" spans="1:62" s="186" customFormat="1" ht="36" hidden="1" x14ac:dyDescent="0.25">
      <c r="A109" s="30">
        <v>53</v>
      </c>
      <c r="B109" s="202" t="s">
        <v>507</v>
      </c>
      <c r="C109" s="258" t="s">
        <v>58</v>
      </c>
      <c r="D109" s="202" t="s">
        <v>529</v>
      </c>
      <c r="E109" s="204" t="s">
        <v>427</v>
      </c>
      <c r="F109" s="205"/>
      <c r="G109" s="205" t="s">
        <v>530</v>
      </c>
      <c r="H109" s="205" t="s">
        <v>62</v>
      </c>
      <c r="I109" s="207">
        <v>44873</v>
      </c>
      <c r="J109" s="207">
        <v>44877</v>
      </c>
      <c r="K109" s="208">
        <v>5</v>
      </c>
      <c r="L109" s="205" t="s">
        <v>531</v>
      </c>
      <c r="M109" s="191">
        <v>44872</v>
      </c>
      <c r="N109" s="91">
        <v>32545680</v>
      </c>
      <c r="O109" s="206">
        <v>430000</v>
      </c>
      <c r="P109" s="206">
        <v>2150000</v>
      </c>
      <c r="Q109" s="206">
        <v>5897680</v>
      </c>
      <c r="R109" s="206">
        <v>10948000</v>
      </c>
      <c r="S109" s="206">
        <v>750000</v>
      </c>
      <c r="T109" s="206">
        <v>12800000</v>
      </c>
      <c r="U109" s="210"/>
      <c r="V109" s="205" t="s">
        <v>532</v>
      </c>
      <c r="W109" s="211" t="s">
        <v>533</v>
      </c>
      <c r="X109" s="212" t="s">
        <v>58</v>
      </c>
      <c r="Y109" s="212" t="s">
        <v>58</v>
      </c>
      <c r="Z109" s="213" t="s">
        <v>85</v>
      </c>
      <c r="AA109" s="214">
        <v>44873</v>
      </c>
      <c r="AB109" s="208" t="s">
        <v>67</v>
      </c>
      <c r="AC109" s="259" t="s">
        <v>68</v>
      </c>
      <c r="AD109" s="182">
        <v>255000</v>
      </c>
      <c r="AE109" s="211" t="s">
        <v>109</v>
      </c>
      <c r="AF109" s="212" t="s">
        <v>534</v>
      </c>
      <c r="AG109" s="212" t="s">
        <v>110</v>
      </c>
      <c r="AH109" s="213" t="s">
        <v>535</v>
      </c>
      <c r="AI109" s="214">
        <v>44877</v>
      </c>
      <c r="AJ109" s="214" t="s">
        <v>104</v>
      </c>
      <c r="AK109" s="211" t="s">
        <v>437</v>
      </c>
      <c r="AL109" s="184">
        <v>2696280</v>
      </c>
      <c r="AM109" s="199"/>
      <c r="AN109" s="185"/>
      <c r="AO109" s="185"/>
      <c r="AP109" s="185"/>
      <c r="AQ109" s="185"/>
      <c r="AR109" s="185"/>
      <c r="AS109" s="185"/>
      <c r="AT109" s="185"/>
      <c r="AU109" s="185"/>
      <c r="AV109" s="185"/>
      <c r="AW109" s="185"/>
      <c r="AX109" s="185"/>
      <c r="AY109" s="185"/>
      <c r="AZ109" s="185"/>
      <c r="BA109" s="185"/>
      <c r="BB109" s="185"/>
      <c r="BC109" s="185"/>
      <c r="BD109" s="185"/>
      <c r="BE109" s="185"/>
      <c r="BF109" s="185"/>
      <c r="BG109" s="185"/>
      <c r="BH109" s="185"/>
      <c r="BI109" s="185"/>
      <c r="BJ109" s="29">
        <f t="shared" si="4"/>
        <v>0</v>
      </c>
    </row>
    <row r="110" spans="1:62" s="186" customFormat="1" ht="36" hidden="1" x14ac:dyDescent="0.25">
      <c r="A110" s="20">
        <f>'[1]dalam daerah'!A113+$A$1476</f>
        <v>29</v>
      </c>
      <c r="B110" s="260" t="s">
        <v>507</v>
      </c>
      <c r="C110" s="214" t="s">
        <v>58</v>
      </c>
      <c r="D110" s="260" t="s">
        <v>184</v>
      </c>
      <c r="E110" s="199"/>
      <c r="F110" s="205" t="s">
        <v>58</v>
      </c>
      <c r="G110" s="261" t="s">
        <v>185</v>
      </c>
      <c r="H110" s="199"/>
      <c r="I110" s="262">
        <v>44585</v>
      </c>
      <c r="J110" s="262">
        <v>44586</v>
      </c>
      <c r="K110" s="208">
        <v>2</v>
      </c>
      <c r="L110" s="208" t="s">
        <v>536</v>
      </c>
      <c r="M110" s="262" t="s">
        <v>187</v>
      </c>
      <c r="N110" s="263">
        <v>1710000</v>
      </c>
      <c r="O110" s="263">
        <v>430000</v>
      </c>
      <c r="P110" s="263">
        <v>860000</v>
      </c>
      <c r="Q110" s="263">
        <v>0</v>
      </c>
      <c r="R110" s="199"/>
      <c r="S110" s="199"/>
      <c r="T110" s="199"/>
      <c r="U110" s="263">
        <v>850000</v>
      </c>
      <c r="V110" s="199"/>
      <c r="W110" s="199"/>
      <c r="X110" s="199"/>
      <c r="Y110" s="199"/>
      <c r="Z110" s="199"/>
      <c r="AA110" s="199"/>
      <c r="AB110" s="199"/>
      <c r="AC110" s="199"/>
      <c r="AD110" s="199"/>
      <c r="AE110" s="199"/>
      <c r="AF110" s="199"/>
      <c r="AG110" s="199"/>
      <c r="AH110" s="199"/>
      <c r="AI110" s="199"/>
      <c r="AJ110" s="199"/>
      <c r="AK110" s="199"/>
      <c r="AL110" s="199"/>
      <c r="AM110" s="199"/>
      <c r="AN110" s="185"/>
      <c r="AO110" s="185"/>
      <c r="AP110" s="185"/>
      <c r="AQ110" s="185"/>
      <c r="AR110" s="185"/>
      <c r="AS110" s="185"/>
      <c r="AT110" s="185"/>
      <c r="AU110" s="185"/>
      <c r="AV110" s="185"/>
      <c r="AW110" s="185"/>
      <c r="AX110" s="185"/>
      <c r="AY110" s="185"/>
      <c r="AZ110" s="185"/>
      <c r="BA110" s="185"/>
      <c r="BB110" s="185"/>
      <c r="BC110" s="185"/>
      <c r="BD110" s="185"/>
      <c r="BE110" s="185"/>
      <c r="BF110" s="185"/>
      <c r="BG110" s="185">
        <v>250000</v>
      </c>
      <c r="BH110" s="185">
        <v>150000</v>
      </c>
      <c r="BI110" s="185">
        <v>100000</v>
      </c>
      <c r="BJ110" s="29">
        <f t="shared" si="4"/>
        <v>100000</v>
      </c>
    </row>
    <row r="111" spans="1:62" s="186" customFormat="1" ht="36" hidden="1" x14ac:dyDescent="0.25">
      <c r="A111" s="30">
        <v>54</v>
      </c>
      <c r="B111" s="168" t="s">
        <v>507</v>
      </c>
      <c r="C111" s="218"/>
      <c r="D111" s="168" t="s">
        <v>193</v>
      </c>
      <c r="E111" s="174" t="s">
        <v>60</v>
      </c>
      <c r="F111" s="171"/>
      <c r="G111" s="174" t="s">
        <v>538</v>
      </c>
      <c r="H111" s="174" t="s">
        <v>62</v>
      </c>
      <c r="I111" s="172">
        <v>44593</v>
      </c>
      <c r="J111" s="172">
        <v>44597</v>
      </c>
      <c r="K111" s="173">
        <f>J111-I111+1</f>
        <v>5</v>
      </c>
      <c r="L111" s="171" t="s">
        <v>537</v>
      </c>
      <c r="M111" s="172"/>
      <c r="N111" s="174">
        <v>24783878</v>
      </c>
      <c r="O111" s="174">
        <v>370000</v>
      </c>
      <c r="P111" s="174">
        <f>O111*K111</f>
        <v>1850000</v>
      </c>
      <c r="Q111" s="174">
        <f>5555370+510000+365000+600000</f>
        <v>7030370</v>
      </c>
      <c r="R111" s="174">
        <f>13183508+1470000</f>
        <v>14653508</v>
      </c>
      <c r="S111" s="174">
        <v>1250000</v>
      </c>
      <c r="T111" s="174"/>
      <c r="U111" s="175"/>
      <c r="V111" s="171"/>
      <c r="W111" s="219"/>
      <c r="X111" s="220"/>
      <c r="Y111" s="221"/>
      <c r="Z111" s="222"/>
      <c r="AA111" s="172"/>
      <c r="AB111" s="223"/>
      <c r="AC111" s="224"/>
      <c r="AD111" s="182"/>
      <c r="AE111" s="219" t="s">
        <v>109</v>
      </c>
      <c r="AF111" s="220">
        <v>9902184792556</v>
      </c>
      <c r="AG111" s="225" t="s">
        <v>206</v>
      </c>
      <c r="AH111" s="178" t="s">
        <v>207</v>
      </c>
      <c r="AI111" s="219">
        <v>44577</v>
      </c>
      <c r="AJ111" s="179" t="s">
        <v>104</v>
      </c>
      <c r="AK111" s="176" t="s">
        <v>71</v>
      </c>
      <c r="AL111" s="182">
        <v>2132100</v>
      </c>
      <c r="AM111" s="174"/>
      <c r="AN111" s="185"/>
      <c r="AO111" s="185"/>
      <c r="AP111" s="185"/>
      <c r="AQ111" s="185"/>
      <c r="AR111" s="185"/>
      <c r="AS111" s="185"/>
      <c r="AT111" s="185"/>
      <c r="AU111" s="185"/>
      <c r="AV111" s="185"/>
      <c r="AW111" s="185"/>
      <c r="AX111" s="185"/>
      <c r="AY111" s="185"/>
      <c r="AZ111" s="185"/>
      <c r="BA111" s="185"/>
      <c r="BB111" s="185"/>
      <c r="BC111" s="185">
        <v>1470000</v>
      </c>
      <c r="BD111" s="185"/>
      <c r="BE111" s="185">
        <v>1470000</v>
      </c>
      <c r="BF111" s="185"/>
      <c r="BG111" s="185">
        <v>1250000</v>
      </c>
      <c r="BH111" s="185">
        <v>750000</v>
      </c>
      <c r="BI111" s="185">
        <v>500000</v>
      </c>
      <c r="BJ111" s="29">
        <f t="shared" si="4"/>
        <v>1970000</v>
      </c>
    </row>
    <row r="112" spans="1:62" x14ac:dyDescent="0.25">
      <c r="BJ112" s="265">
        <f>SUBTOTAL(9,BJ6:BJ111)</f>
        <v>1464000</v>
      </c>
    </row>
  </sheetData>
  <autoFilter ref="A5:BJ111">
    <filterColumn colId="11">
      <filters>
        <filter val="2630/40104/X/2022"/>
      </filters>
    </filterColumn>
  </autoFilter>
  <mergeCells count="35">
    <mergeCell ref="AN1:AN4"/>
    <mergeCell ref="L2:L4"/>
    <mergeCell ref="M2:M4"/>
    <mergeCell ref="N2:N4"/>
    <mergeCell ref="O2:T2"/>
    <mergeCell ref="A1:A3"/>
    <mergeCell ref="B1:E1"/>
    <mergeCell ref="F1:K1"/>
    <mergeCell ref="L1:T1"/>
    <mergeCell ref="V1:AL1"/>
    <mergeCell ref="BJ1:BJ4"/>
    <mergeCell ref="B2:B3"/>
    <mergeCell ref="C2:C3"/>
    <mergeCell ref="D2:D3"/>
    <mergeCell ref="E2:E3"/>
    <mergeCell ref="F2:F3"/>
    <mergeCell ref="G2:G3"/>
    <mergeCell ref="H2:H3"/>
    <mergeCell ref="I2:J2"/>
    <mergeCell ref="K2:K3"/>
    <mergeCell ref="AO1:AR3"/>
    <mergeCell ref="AS1:AV3"/>
    <mergeCell ref="AW1:AZ3"/>
    <mergeCell ref="BA1:BA4"/>
    <mergeCell ref="BB1:BE3"/>
    <mergeCell ref="BF1:BI3"/>
    <mergeCell ref="V2:V3"/>
    <mergeCell ref="W2:AD2"/>
    <mergeCell ref="AE2:AL2"/>
    <mergeCell ref="O3:P3"/>
    <mergeCell ref="Q3:Q4"/>
    <mergeCell ref="R3:R4"/>
    <mergeCell ref="S3:S4"/>
    <mergeCell ref="T3:T4"/>
    <mergeCell ref="U3:U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6"/>
  <sheetViews>
    <sheetView tabSelected="1" topLeftCell="A62" workbookViewId="0">
      <selection activeCell="D66" sqref="D66"/>
    </sheetView>
  </sheetViews>
  <sheetFormatPr defaultRowHeight="15" x14ac:dyDescent="0.25"/>
  <cols>
    <col min="1" max="1" width="4" bestFit="1" customWidth="1"/>
    <col min="2" max="2" width="23.7109375" bestFit="1" customWidth="1"/>
    <col min="3" max="3" width="9" bestFit="1" customWidth="1"/>
    <col min="4" max="4" width="41.42578125" bestFit="1" customWidth="1"/>
    <col min="5" max="5" width="10.5703125" bestFit="1" customWidth="1"/>
    <col min="6" max="6" width="14.5703125" bestFit="1" customWidth="1"/>
    <col min="7" max="7" width="12.7109375" bestFit="1" customWidth="1"/>
    <col min="8" max="8" width="15" bestFit="1" customWidth="1"/>
    <col min="9" max="10" width="9.28515625" bestFit="1" customWidth="1"/>
    <col min="11" max="11" width="9.7109375" bestFit="1" customWidth="1"/>
    <col min="13" max="13" width="12" bestFit="1" customWidth="1"/>
    <col min="14" max="14" width="17.28515625" bestFit="1" customWidth="1"/>
    <col min="15" max="15" width="8.28515625" bestFit="1" customWidth="1"/>
    <col min="16" max="17" width="9.7109375" bestFit="1" customWidth="1"/>
    <col min="18" max="18" width="10.7109375" bestFit="1" customWidth="1"/>
    <col min="19" max="19" width="11.85546875" bestFit="1" customWidth="1"/>
    <col min="20" max="20" width="9.85546875" bestFit="1" customWidth="1"/>
    <col min="21" max="21" width="10.140625" bestFit="1" customWidth="1"/>
    <col min="24" max="25" width="6.42578125" bestFit="1" customWidth="1"/>
    <col min="26" max="26" width="5.42578125" bestFit="1" customWidth="1"/>
    <col min="27" max="27" width="9.28515625" bestFit="1" customWidth="1"/>
    <col min="28" max="28" width="8.140625" bestFit="1" customWidth="1"/>
    <col min="29" max="29" width="8" bestFit="1" customWidth="1"/>
    <col min="30" max="30" width="8.28515625" bestFit="1" customWidth="1"/>
    <col min="31" max="31" width="8.5703125" bestFit="1" customWidth="1"/>
    <col min="32" max="32" width="14.140625" bestFit="1" customWidth="1"/>
    <col min="33" max="33" width="7.42578125" bestFit="1" customWidth="1"/>
    <col min="34" max="34" width="5.7109375" bestFit="1" customWidth="1"/>
    <col min="35" max="35" width="9.28515625" bestFit="1" customWidth="1"/>
    <col min="36" max="36" width="8.7109375" bestFit="1" customWidth="1"/>
    <col min="37" max="37" width="8.42578125" bestFit="1" customWidth="1"/>
    <col min="38" max="38" width="9.7109375" bestFit="1" customWidth="1"/>
    <col min="39" max="39" width="8.28515625" bestFit="1" customWidth="1"/>
    <col min="40" max="40" width="15.85546875" bestFit="1" customWidth="1"/>
    <col min="41" max="41" width="4.5703125" bestFit="1" customWidth="1"/>
    <col min="42" max="42" width="4.28515625" bestFit="1" customWidth="1"/>
    <col min="43" max="43" width="4.7109375" bestFit="1" customWidth="1"/>
    <col min="44" max="44" width="7.7109375" bestFit="1" customWidth="1"/>
    <col min="45" max="45" width="4.5703125" bestFit="1" customWidth="1"/>
    <col min="46" max="46" width="4.28515625" bestFit="1" customWidth="1"/>
    <col min="47" max="47" width="4.7109375" bestFit="1" customWidth="1"/>
    <col min="48" max="48" width="7.7109375" bestFit="1" customWidth="1"/>
    <col min="49" max="49" width="4.5703125" bestFit="1" customWidth="1"/>
    <col min="50" max="50" width="4.28515625" bestFit="1" customWidth="1"/>
    <col min="51" max="51" width="4.7109375" bestFit="1" customWidth="1"/>
    <col min="52" max="52" width="7.7109375" bestFit="1" customWidth="1"/>
    <col min="53" max="53" width="9.28515625" bestFit="1" customWidth="1"/>
    <col min="54" max="54" width="4.5703125" bestFit="1" customWidth="1"/>
    <col min="55" max="55" width="13.28515625" bestFit="1" customWidth="1"/>
    <col min="56" max="56" width="4.7109375" bestFit="1" customWidth="1"/>
    <col min="57" max="57" width="10.5703125" bestFit="1" customWidth="1"/>
    <col min="58" max="58" width="4.5703125" bestFit="1" customWidth="1"/>
    <col min="59" max="59" width="10" bestFit="1" customWidth="1"/>
    <col min="60" max="61" width="8.42578125" bestFit="1" customWidth="1"/>
    <col min="62" max="62" width="10" bestFit="1" customWidth="1"/>
  </cols>
  <sheetData>
    <row r="1" spans="1:62" x14ac:dyDescent="0.25">
      <c r="A1" s="278" t="s">
        <v>0</v>
      </c>
      <c r="B1" s="273" t="s">
        <v>1</v>
      </c>
      <c r="C1" s="273"/>
      <c r="D1" s="273"/>
      <c r="E1" s="273"/>
      <c r="F1" s="266" t="s">
        <v>2</v>
      </c>
      <c r="G1" s="266"/>
      <c r="H1" s="266"/>
      <c r="I1" s="266"/>
      <c r="J1" s="266"/>
      <c r="K1" s="266"/>
      <c r="L1" s="269" t="s">
        <v>3</v>
      </c>
      <c r="M1" s="269"/>
      <c r="N1" s="269"/>
      <c r="O1" s="269"/>
      <c r="P1" s="269"/>
      <c r="Q1" s="269"/>
      <c r="R1" s="269"/>
      <c r="S1" s="269"/>
      <c r="T1" s="269"/>
      <c r="U1" s="1"/>
      <c r="V1" s="274" t="s">
        <v>4</v>
      </c>
      <c r="W1" s="274"/>
      <c r="X1" s="274"/>
      <c r="Y1" s="274"/>
      <c r="Z1" s="274"/>
      <c r="AA1" s="274"/>
      <c r="AB1" s="274"/>
      <c r="AC1" s="274"/>
      <c r="AD1" s="274"/>
      <c r="AE1" s="274"/>
      <c r="AF1" s="274"/>
      <c r="AG1" s="274"/>
      <c r="AH1" s="274"/>
      <c r="AI1" s="274"/>
      <c r="AJ1" s="274"/>
      <c r="AK1" s="274"/>
      <c r="AL1" s="274"/>
      <c r="AM1" s="2"/>
      <c r="AN1" s="271" t="s">
        <v>5</v>
      </c>
      <c r="AO1" s="271" t="s">
        <v>6</v>
      </c>
      <c r="AP1" s="271"/>
      <c r="AQ1" s="271"/>
      <c r="AR1" s="271"/>
      <c r="AS1" s="271" t="s">
        <v>7</v>
      </c>
      <c r="AT1" s="271"/>
      <c r="AU1" s="271"/>
      <c r="AV1" s="271"/>
      <c r="AW1" s="271" t="s">
        <v>8</v>
      </c>
      <c r="AX1" s="271"/>
      <c r="AY1" s="271"/>
      <c r="AZ1" s="271"/>
      <c r="BA1" s="271" t="s">
        <v>9</v>
      </c>
      <c r="BB1" s="271" t="s">
        <v>10</v>
      </c>
      <c r="BC1" s="271"/>
      <c r="BD1" s="271"/>
      <c r="BE1" s="271"/>
      <c r="BF1" s="271" t="s">
        <v>11</v>
      </c>
      <c r="BG1" s="271"/>
      <c r="BH1" s="271"/>
      <c r="BI1" s="271"/>
      <c r="BJ1" s="271" t="s">
        <v>12</v>
      </c>
    </row>
    <row r="2" spans="1:62" x14ac:dyDescent="0.25">
      <c r="A2" s="278"/>
      <c r="B2" s="272" t="s">
        <v>13</v>
      </c>
      <c r="C2" s="273" t="s">
        <v>14</v>
      </c>
      <c r="D2" s="273" t="s">
        <v>15</v>
      </c>
      <c r="E2" s="273" t="s">
        <v>16</v>
      </c>
      <c r="F2" s="274" t="s">
        <v>17</v>
      </c>
      <c r="G2" s="275" t="s">
        <v>18</v>
      </c>
      <c r="H2" s="275" t="s">
        <v>19</v>
      </c>
      <c r="I2" s="276" t="s">
        <v>20</v>
      </c>
      <c r="J2" s="276"/>
      <c r="K2" s="277" t="s">
        <v>21</v>
      </c>
      <c r="L2" s="275" t="s">
        <v>22</v>
      </c>
      <c r="M2" s="279" t="s">
        <v>23</v>
      </c>
      <c r="N2" s="280" t="s">
        <v>24</v>
      </c>
      <c r="O2" s="269" t="s">
        <v>25</v>
      </c>
      <c r="P2" s="269"/>
      <c r="Q2" s="269"/>
      <c r="R2" s="269"/>
      <c r="S2" s="269"/>
      <c r="T2" s="269"/>
      <c r="U2" s="1"/>
      <c r="V2" s="266" t="s">
        <v>26</v>
      </c>
      <c r="W2" s="267" t="s">
        <v>27</v>
      </c>
      <c r="X2" s="267"/>
      <c r="Y2" s="267"/>
      <c r="Z2" s="267"/>
      <c r="AA2" s="267"/>
      <c r="AB2" s="267"/>
      <c r="AC2" s="267"/>
      <c r="AD2" s="267"/>
      <c r="AE2" s="268" t="s">
        <v>28</v>
      </c>
      <c r="AF2" s="268"/>
      <c r="AG2" s="268"/>
      <c r="AH2" s="268"/>
      <c r="AI2" s="268"/>
      <c r="AJ2" s="268"/>
      <c r="AK2" s="268"/>
      <c r="AL2" s="268"/>
      <c r="AM2" s="4"/>
      <c r="AN2" s="271"/>
      <c r="AO2" s="271"/>
      <c r="AP2" s="271"/>
      <c r="AQ2" s="271"/>
      <c r="AR2" s="271"/>
      <c r="AS2" s="271"/>
      <c r="AT2" s="271"/>
      <c r="AU2" s="271"/>
      <c r="AV2" s="271"/>
      <c r="AW2" s="271"/>
      <c r="AX2" s="271"/>
      <c r="AY2" s="271"/>
      <c r="AZ2" s="271"/>
      <c r="BA2" s="271"/>
      <c r="BB2" s="271"/>
      <c r="BC2" s="271"/>
      <c r="BD2" s="271"/>
      <c r="BE2" s="271"/>
      <c r="BF2" s="271"/>
      <c r="BG2" s="271"/>
      <c r="BH2" s="271"/>
      <c r="BI2" s="271"/>
      <c r="BJ2" s="271"/>
    </row>
    <row r="3" spans="1:62" ht="24" x14ac:dyDescent="0.25">
      <c r="A3" s="278"/>
      <c r="B3" s="272"/>
      <c r="C3" s="273"/>
      <c r="D3" s="273"/>
      <c r="E3" s="273"/>
      <c r="F3" s="274"/>
      <c r="G3" s="275"/>
      <c r="H3" s="275"/>
      <c r="I3" s="5" t="s">
        <v>29</v>
      </c>
      <c r="J3" s="5" t="s">
        <v>30</v>
      </c>
      <c r="K3" s="277"/>
      <c r="L3" s="275"/>
      <c r="M3" s="279"/>
      <c r="N3" s="280"/>
      <c r="O3" s="269" t="s">
        <v>31</v>
      </c>
      <c r="P3" s="269"/>
      <c r="Q3" s="269" t="s">
        <v>32</v>
      </c>
      <c r="R3" s="269" t="s">
        <v>33</v>
      </c>
      <c r="S3" s="269" t="s">
        <v>34</v>
      </c>
      <c r="T3" s="269" t="s">
        <v>35</v>
      </c>
      <c r="U3" s="270" t="s">
        <v>36</v>
      </c>
      <c r="V3" s="266"/>
      <c r="W3" s="6" t="s">
        <v>37</v>
      </c>
      <c r="X3" s="6" t="s">
        <v>38</v>
      </c>
      <c r="Y3" s="6" t="s">
        <v>39</v>
      </c>
      <c r="Z3" s="6" t="s">
        <v>40</v>
      </c>
      <c r="AA3" s="6" t="s">
        <v>20</v>
      </c>
      <c r="AB3" s="6" t="s">
        <v>41</v>
      </c>
      <c r="AC3" s="6" t="s">
        <v>42</v>
      </c>
      <c r="AD3" s="6" t="s">
        <v>43</v>
      </c>
      <c r="AE3" s="7" t="s">
        <v>37</v>
      </c>
      <c r="AF3" s="7" t="s">
        <v>38</v>
      </c>
      <c r="AG3" s="7" t="s">
        <v>39</v>
      </c>
      <c r="AH3" s="7" t="s">
        <v>40</v>
      </c>
      <c r="AI3" s="7" t="s">
        <v>20</v>
      </c>
      <c r="AJ3" s="7" t="s">
        <v>41</v>
      </c>
      <c r="AK3" s="7" t="s">
        <v>42</v>
      </c>
      <c r="AL3" s="7" t="s">
        <v>43</v>
      </c>
      <c r="AM3" s="8" t="s">
        <v>44</v>
      </c>
      <c r="AN3" s="271"/>
      <c r="AO3" s="271"/>
      <c r="AP3" s="271"/>
      <c r="AQ3" s="271"/>
      <c r="AR3" s="271"/>
      <c r="AS3" s="271"/>
      <c r="AT3" s="271"/>
      <c r="AU3" s="271"/>
      <c r="AV3" s="271"/>
      <c r="AW3" s="271"/>
      <c r="AX3" s="271"/>
      <c r="AY3" s="271"/>
      <c r="AZ3" s="271"/>
      <c r="BA3" s="271"/>
      <c r="BB3" s="271"/>
      <c r="BC3" s="271"/>
      <c r="BD3" s="271"/>
      <c r="BE3" s="271"/>
      <c r="BF3" s="271"/>
      <c r="BG3" s="271"/>
      <c r="BH3" s="271"/>
      <c r="BI3" s="271"/>
      <c r="BJ3" s="271"/>
    </row>
    <row r="4" spans="1:62" x14ac:dyDescent="0.25">
      <c r="A4" s="9"/>
      <c r="B4" s="10"/>
      <c r="C4" s="11"/>
      <c r="D4" s="11"/>
      <c r="E4" s="11"/>
      <c r="F4" s="12"/>
      <c r="G4" s="13"/>
      <c r="H4" s="13"/>
      <c r="I4" s="5"/>
      <c r="J4" s="5"/>
      <c r="K4" s="14"/>
      <c r="L4" s="275"/>
      <c r="M4" s="279"/>
      <c r="N4" s="280"/>
      <c r="O4" s="1" t="s">
        <v>45</v>
      </c>
      <c r="P4" s="1" t="s">
        <v>12</v>
      </c>
      <c r="Q4" s="269"/>
      <c r="R4" s="269"/>
      <c r="S4" s="269"/>
      <c r="T4" s="269"/>
      <c r="U4" s="270"/>
      <c r="V4" s="15"/>
      <c r="W4" s="6"/>
      <c r="X4" s="6"/>
      <c r="Y4" s="6"/>
      <c r="Z4" s="6"/>
      <c r="AA4" s="6"/>
      <c r="AB4" s="6"/>
      <c r="AC4" s="6"/>
      <c r="AD4" s="6"/>
      <c r="AE4" s="7"/>
      <c r="AF4" s="7"/>
      <c r="AG4" s="7"/>
      <c r="AH4" s="7"/>
      <c r="AI4" s="7"/>
      <c r="AJ4" s="7"/>
      <c r="AK4" s="7"/>
      <c r="AL4" s="7"/>
      <c r="AM4" s="4"/>
      <c r="AN4" s="271"/>
      <c r="AO4" s="16" t="s">
        <v>46</v>
      </c>
      <c r="AP4" s="16" t="s">
        <v>47</v>
      </c>
      <c r="AQ4" s="16" t="s">
        <v>48</v>
      </c>
      <c r="AR4" s="16" t="s">
        <v>49</v>
      </c>
      <c r="AS4" s="16" t="s">
        <v>46</v>
      </c>
      <c r="AT4" s="16" t="s">
        <v>47</v>
      </c>
      <c r="AU4" s="16" t="s">
        <v>48</v>
      </c>
      <c r="AV4" s="16" t="s">
        <v>49</v>
      </c>
      <c r="AW4" s="16" t="s">
        <v>46</v>
      </c>
      <c r="AX4" s="16" t="s">
        <v>47</v>
      </c>
      <c r="AY4" s="16" t="s">
        <v>48</v>
      </c>
      <c r="AZ4" s="16" t="s">
        <v>49</v>
      </c>
      <c r="BA4" s="271"/>
      <c r="BB4" s="16" t="s">
        <v>46</v>
      </c>
      <c r="BC4" s="16" t="s">
        <v>47</v>
      </c>
      <c r="BD4" s="16" t="s">
        <v>48</v>
      </c>
      <c r="BE4" s="16" t="s">
        <v>49</v>
      </c>
      <c r="BF4" s="16" t="s">
        <v>46</v>
      </c>
      <c r="BG4" s="16" t="s">
        <v>47</v>
      </c>
      <c r="BH4" s="16" t="s">
        <v>48</v>
      </c>
      <c r="BI4" s="16" t="s">
        <v>49</v>
      </c>
      <c r="BJ4" s="271"/>
    </row>
    <row r="5" spans="1:62" x14ac:dyDescent="0.25">
      <c r="A5" s="17">
        <v>1</v>
      </c>
      <c r="B5" s="18">
        <v>2</v>
      </c>
      <c r="C5" s="18">
        <v>3</v>
      </c>
      <c r="D5" s="18">
        <v>4</v>
      </c>
      <c r="E5" s="18">
        <v>5</v>
      </c>
      <c r="F5" s="18">
        <v>6</v>
      </c>
      <c r="G5" s="18">
        <v>7</v>
      </c>
      <c r="H5" s="18">
        <v>8</v>
      </c>
      <c r="I5" s="18">
        <v>9</v>
      </c>
      <c r="J5" s="18">
        <v>10</v>
      </c>
      <c r="K5" s="18">
        <v>11</v>
      </c>
      <c r="L5" s="18">
        <v>12</v>
      </c>
      <c r="M5" s="18">
        <v>13</v>
      </c>
      <c r="N5" s="18">
        <v>14</v>
      </c>
      <c r="O5" s="18">
        <v>15</v>
      </c>
      <c r="P5" s="18">
        <v>16</v>
      </c>
      <c r="Q5" s="18">
        <v>17</v>
      </c>
      <c r="R5" s="18">
        <v>18</v>
      </c>
      <c r="S5" s="18">
        <v>19</v>
      </c>
      <c r="T5" s="18">
        <v>20</v>
      </c>
      <c r="U5" s="18">
        <v>21</v>
      </c>
      <c r="V5" s="18">
        <v>22</v>
      </c>
      <c r="W5" s="18">
        <v>23</v>
      </c>
      <c r="X5" s="18">
        <v>24</v>
      </c>
      <c r="Y5" s="18">
        <v>25</v>
      </c>
      <c r="Z5" s="18">
        <v>26</v>
      </c>
      <c r="AA5" s="18">
        <v>27</v>
      </c>
      <c r="AB5" s="18">
        <v>28</v>
      </c>
      <c r="AC5" s="18">
        <v>29</v>
      </c>
      <c r="AD5" s="18">
        <v>30</v>
      </c>
      <c r="AE5" s="18">
        <v>31</v>
      </c>
      <c r="AF5" s="18">
        <v>32</v>
      </c>
      <c r="AG5" s="18">
        <v>33</v>
      </c>
      <c r="AH5" s="18">
        <v>34</v>
      </c>
      <c r="AI5" s="18">
        <v>35</v>
      </c>
      <c r="AJ5" s="18">
        <v>36</v>
      </c>
      <c r="AK5" s="18">
        <v>37</v>
      </c>
      <c r="AL5" s="18">
        <v>38</v>
      </c>
      <c r="AM5" s="18">
        <v>39</v>
      </c>
      <c r="AN5" s="18">
        <v>40</v>
      </c>
      <c r="AO5" s="18">
        <v>41</v>
      </c>
      <c r="AP5" s="18">
        <v>42</v>
      </c>
      <c r="AQ5" s="18">
        <v>43</v>
      </c>
      <c r="AR5" s="18">
        <v>44</v>
      </c>
      <c r="AS5" s="18">
        <v>45</v>
      </c>
      <c r="AT5" s="18">
        <v>46</v>
      </c>
      <c r="AU5" s="18">
        <v>47</v>
      </c>
      <c r="AV5" s="18">
        <v>48</v>
      </c>
      <c r="AW5" s="18">
        <v>49</v>
      </c>
      <c r="AX5" s="18">
        <v>50</v>
      </c>
      <c r="AY5" s="18">
        <v>51</v>
      </c>
      <c r="AZ5" s="18">
        <v>52</v>
      </c>
      <c r="BA5" s="18">
        <v>53</v>
      </c>
      <c r="BB5" s="18">
        <v>54</v>
      </c>
      <c r="BC5" s="18">
        <v>55</v>
      </c>
      <c r="BD5" s="18">
        <v>56</v>
      </c>
      <c r="BE5" s="18">
        <v>57</v>
      </c>
      <c r="BF5" s="18">
        <v>58</v>
      </c>
      <c r="BG5" s="18">
        <v>59</v>
      </c>
      <c r="BH5" s="18">
        <v>60</v>
      </c>
      <c r="BI5" s="18">
        <v>61</v>
      </c>
      <c r="BJ5" s="18">
        <v>62</v>
      </c>
    </row>
    <row r="6" spans="1:62" ht="72" x14ac:dyDescent="0.25">
      <c r="A6" s="20">
        <v>313</v>
      </c>
      <c r="B6" s="31" t="s">
        <v>425</v>
      </c>
      <c r="C6" s="76" t="s">
        <v>426</v>
      </c>
      <c r="D6" s="31" t="s">
        <v>197</v>
      </c>
      <c r="E6" s="33" t="s">
        <v>427</v>
      </c>
      <c r="F6" s="34"/>
      <c r="G6" s="34" t="s">
        <v>428</v>
      </c>
      <c r="H6" s="34" t="s">
        <v>62</v>
      </c>
      <c r="I6" s="35">
        <v>44593</v>
      </c>
      <c r="J6" s="35">
        <v>44597</v>
      </c>
      <c r="K6" s="36">
        <v>5</v>
      </c>
      <c r="L6" s="34" t="s">
        <v>429</v>
      </c>
      <c r="M6" s="37">
        <v>44599</v>
      </c>
      <c r="N6" s="38">
        <v>15385580</v>
      </c>
      <c r="O6" s="39">
        <v>860000</v>
      </c>
      <c r="P6" s="39">
        <v>2150000</v>
      </c>
      <c r="Q6" s="39">
        <v>4330600</v>
      </c>
      <c r="R6" s="39">
        <v>3493000</v>
      </c>
      <c r="S6" s="39">
        <v>1250000</v>
      </c>
      <c r="T6" s="39" t="s">
        <v>58</v>
      </c>
      <c r="U6" s="40"/>
      <c r="V6" s="34" t="s">
        <v>430</v>
      </c>
      <c r="W6" s="41" t="s">
        <v>431</v>
      </c>
      <c r="X6" s="42" t="s">
        <v>58</v>
      </c>
      <c r="Y6" s="42" t="s">
        <v>58</v>
      </c>
      <c r="Z6" s="44" t="s">
        <v>85</v>
      </c>
      <c r="AA6" s="45">
        <v>44593</v>
      </c>
      <c r="AB6" s="77" t="s">
        <v>67</v>
      </c>
      <c r="AC6" s="78" t="s">
        <v>68</v>
      </c>
      <c r="AD6" s="71">
        <v>255000</v>
      </c>
      <c r="AE6" s="52" t="s">
        <v>432</v>
      </c>
      <c r="AF6" s="79" t="s">
        <v>433</v>
      </c>
      <c r="AG6" s="79" t="s">
        <v>434</v>
      </c>
      <c r="AH6" s="57" t="s">
        <v>435</v>
      </c>
      <c r="AI6" s="53">
        <v>44607</v>
      </c>
      <c r="AJ6" s="53" t="s">
        <v>436</v>
      </c>
      <c r="AK6" s="52" t="s">
        <v>437</v>
      </c>
      <c r="AL6" s="80">
        <v>1626400</v>
      </c>
      <c r="AM6" s="2"/>
      <c r="AN6" s="29"/>
      <c r="AO6" s="29"/>
      <c r="AP6" s="29"/>
      <c r="AQ6" s="29"/>
      <c r="AR6" s="29"/>
      <c r="AS6" s="29"/>
      <c r="AT6" s="29"/>
      <c r="AU6" s="29"/>
      <c r="AV6" s="29"/>
      <c r="AW6" s="29"/>
      <c r="AX6" s="29"/>
      <c r="AY6" s="29"/>
      <c r="AZ6" s="29"/>
      <c r="BA6" s="29"/>
      <c r="BB6" s="29"/>
      <c r="BC6" s="29"/>
      <c r="BD6" s="29"/>
      <c r="BE6" s="29"/>
      <c r="BF6" s="29"/>
      <c r="BG6" s="29">
        <v>1250000</v>
      </c>
      <c r="BH6" s="29">
        <v>750000</v>
      </c>
      <c r="BI6" s="29">
        <v>500000</v>
      </c>
      <c r="BJ6" s="29">
        <v>500000</v>
      </c>
    </row>
    <row r="7" spans="1:62" ht="36" x14ac:dyDescent="0.25">
      <c r="A7" s="20">
        <v>51</v>
      </c>
      <c r="B7" s="31" t="s">
        <v>443</v>
      </c>
      <c r="C7" s="32"/>
      <c r="D7" s="31" t="s">
        <v>276</v>
      </c>
      <c r="E7" s="33" t="s">
        <v>427</v>
      </c>
      <c r="F7" s="33"/>
      <c r="G7" s="39" t="s">
        <v>122</v>
      </c>
      <c r="H7" s="34" t="s">
        <v>62</v>
      </c>
      <c r="I7" s="35">
        <v>44579</v>
      </c>
      <c r="J7" s="35">
        <v>44583</v>
      </c>
      <c r="K7" s="36">
        <v>5</v>
      </c>
      <c r="L7" s="34" t="s">
        <v>444</v>
      </c>
      <c r="M7" s="81"/>
      <c r="N7" s="82"/>
      <c r="O7" s="39"/>
      <c r="P7" s="39"/>
      <c r="Q7" s="39"/>
      <c r="R7" s="39"/>
      <c r="S7" s="39"/>
      <c r="T7" s="39"/>
      <c r="U7" s="40"/>
      <c r="V7" s="34"/>
      <c r="W7" s="41" t="s">
        <v>58</v>
      </c>
      <c r="X7" s="42" t="s">
        <v>58</v>
      </c>
      <c r="Y7" s="43" t="s">
        <v>58</v>
      </c>
      <c r="Z7" s="44" t="s">
        <v>58</v>
      </c>
      <c r="AA7" s="45" t="s">
        <v>58</v>
      </c>
      <c r="AB7" s="46" t="s">
        <v>58</v>
      </c>
      <c r="AC7" s="47" t="s">
        <v>58</v>
      </c>
      <c r="AD7" s="71" t="s">
        <v>58</v>
      </c>
      <c r="AE7" s="52" t="s">
        <v>445</v>
      </c>
      <c r="AF7" s="79" t="s">
        <v>58</v>
      </c>
      <c r="AG7" s="79" t="s">
        <v>58</v>
      </c>
      <c r="AH7" s="57" t="s">
        <v>76</v>
      </c>
      <c r="AI7" s="49">
        <v>44862</v>
      </c>
      <c r="AJ7" s="53" t="s">
        <v>68</v>
      </c>
      <c r="AK7" s="52" t="s">
        <v>77</v>
      </c>
      <c r="AL7" s="128">
        <v>280000</v>
      </c>
      <c r="AM7" s="2"/>
      <c r="AN7" s="29"/>
      <c r="AO7" s="29"/>
      <c r="AP7" s="29"/>
      <c r="AQ7" s="29"/>
      <c r="AR7" s="29"/>
      <c r="AS7" s="29"/>
      <c r="AT7" s="29"/>
      <c r="AU7" s="29"/>
      <c r="AV7" s="29"/>
      <c r="AW7" s="29"/>
      <c r="AX7" s="29"/>
      <c r="AY7" s="29"/>
      <c r="AZ7" s="29"/>
      <c r="BA7" s="29"/>
      <c r="BB7" s="29"/>
      <c r="BC7" s="29">
        <v>2695000</v>
      </c>
      <c r="BD7" s="29"/>
      <c r="BE7" s="29">
        <v>2695000</v>
      </c>
      <c r="BF7" s="29"/>
      <c r="BG7" s="29">
        <v>1250000</v>
      </c>
      <c r="BH7" s="29">
        <v>750000</v>
      </c>
      <c r="BI7" s="29">
        <v>500000</v>
      </c>
      <c r="BJ7" s="29">
        <v>3195000</v>
      </c>
    </row>
    <row r="8" spans="1:62" ht="36" x14ac:dyDescent="0.25">
      <c r="A8" s="20">
        <f>'[1]dalam daerah'!A11+$A$1475</f>
        <v>97</v>
      </c>
      <c r="B8" s="31" t="s">
        <v>474</v>
      </c>
      <c r="C8" s="32" t="s">
        <v>58</v>
      </c>
      <c r="D8" s="31" t="s">
        <v>59</v>
      </c>
      <c r="E8" s="33" t="s">
        <v>60</v>
      </c>
      <c r="F8" s="34" t="s">
        <v>58</v>
      </c>
      <c r="G8" s="34" t="s">
        <v>61</v>
      </c>
      <c r="H8" s="34" t="s">
        <v>62</v>
      </c>
      <c r="I8" s="35">
        <v>44572</v>
      </c>
      <c r="J8" s="35">
        <v>44576</v>
      </c>
      <c r="K8" s="36">
        <v>5</v>
      </c>
      <c r="L8" s="34" t="s">
        <v>475</v>
      </c>
      <c r="M8" s="37">
        <v>44593</v>
      </c>
      <c r="N8" s="38">
        <v>7690000</v>
      </c>
      <c r="O8" s="39">
        <v>430000</v>
      </c>
      <c r="P8" s="39">
        <v>2150000</v>
      </c>
      <c r="Q8" s="39">
        <v>770000</v>
      </c>
      <c r="R8" s="39">
        <v>3250000</v>
      </c>
      <c r="S8" s="39">
        <v>1250000</v>
      </c>
      <c r="T8" s="39" t="s">
        <v>58</v>
      </c>
      <c r="U8" s="40"/>
      <c r="V8" s="34" t="s">
        <v>64</v>
      </c>
      <c r="W8" s="41" t="s">
        <v>65</v>
      </c>
      <c r="X8" s="42" t="s">
        <v>58</v>
      </c>
      <c r="Y8" s="43" t="s">
        <v>58</v>
      </c>
      <c r="Z8" s="44" t="s">
        <v>66</v>
      </c>
      <c r="AA8" s="45">
        <v>44572</v>
      </c>
      <c r="AB8" s="46" t="s">
        <v>67</v>
      </c>
      <c r="AC8" s="47" t="s">
        <v>68</v>
      </c>
      <c r="AD8" s="48">
        <v>255000</v>
      </c>
      <c r="AE8" s="49" t="s">
        <v>69</v>
      </c>
      <c r="AF8" s="50"/>
      <c r="AG8" s="50"/>
      <c r="AH8" s="51"/>
      <c r="AI8" s="52">
        <v>44576</v>
      </c>
      <c r="AJ8" s="53" t="s">
        <v>70</v>
      </c>
      <c r="AK8" s="52" t="s">
        <v>71</v>
      </c>
      <c r="AL8" s="54">
        <v>130000</v>
      </c>
      <c r="AM8" s="55"/>
      <c r="AN8" s="29"/>
      <c r="AO8" s="29"/>
      <c r="AP8" s="29"/>
      <c r="AQ8" s="29"/>
      <c r="AR8" s="29"/>
      <c r="AS8" s="29"/>
      <c r="AT8" s="29"/>
      <c r="AU8" s="29"/>
      <c r="AV8" s="29"/>
      <c r="AW8" s="29"/>
      <c r="AX8" s="29"/>
      <c r="AY8" s="29"/>
      <c r="AZ8" s="29"/>
      <c r="BA8" s="29"/>
      <c r="BB8" s="29"/>
      <c r="BC8" s="29"/>
      <c r="BD8" s="29"/>
      <c r="BE8" s="29"/>
      <c r="BF8" s="29"/>
      <c r="BG8" s="29">
        <v>1250000</v>
      </c>
      <c r="BH8" s="29">
        <v>750000</v>
      </c>
      <c r="BI8" s="29">
        <v>500000</v>
      </c>
      <c r="BJ8" s="29">
        <f t="shared" ref="BJ8:BJ66" si="0">AN8+AR8+AV8+AZ8+BA8+BE8+BI8</f>
        <v>500000</v>
      </c>
    </row>
    <row r="9" spans="1:62" ht="72" x14ac:dyDescent="0.25">
      <c r="A9" s="30">
        <v>46</v>
      </c>
      <c r="B9" s="23" t="s">
        <v>474</v>
      </c>
      <c r="C9" s="58" t="s">
        <v>58</v>
      </c>
      <c r="D9" s="23" t="s">
        <v>233</v>
      </c>
      <c r="E9" s="59" t="s">
        <v>60</v>
      </c>
      <c r="F9" s="60" t="s">
        <v>58</v>
      </c>
      <c r="G9" s="63" t="s">
        <v>234</v>
      </c>
      <c r="H9" s="60" t="s">
        <v>62</v>
      </c>
      <c r="I9" s="61">
        <v>44810</v>
      </c>
      <c r="J9" s="61">
        <v>44814</v>
      </c>
      <c r="K9" s="25">
        <v>5</v>
      </c>
      <c r="L9" s="60" t="s">
        <v>476</v>
      </c>
      <c r="M9" s="37">
        <v>44805</v>
      </c>
      <c r="N9" s="62">
        <v>23198840</v>
      </c>
      <c r="O9" s="63">
        <v>440000</v>
      </c>
      <c r="P9" s="63">
        <v>2200000</v>
      </c>
      <c r="Q9" s="63">
        <v>6296840</v>
      </c>
      <c r="R9" s="63">
        <v>13952000</v>
      </c>
      <c r="S9" s="63">
        <v>750000</v>
      </c>
      <c r="T9" s="63" t="s">
        <v>58</v>
      </c>
      <c r="U9" s="64"/>
      <c r="V9" s="60" t="s">
        <v>236</v>
      </c>
      <c r="W9" s="65" t="s">
        <v>274</v>
      </c>
      <c r="X9" s="66" t="s">
        <v>58</v>
      </c>
      <c r="Y9" s="66" t="s">
        <v>58</v>
      </c>
      <c r="Z9" s="67" t="s">
        <v>108</v>
      </c>
      <c r="AA9" s="68">
        <v>44809</v>
      </c>
      <c r="AB9" s="119" t="s">
        <v>67</v>
      </c>
      <c r="AC9" s="120" t="s">
        <v>68</v>
      </c>
      <c r="AD9" s="71">
        <v>280000</v>
      </c>
      <c r="AE9" s="72" t="s">
        <v>86</v>
      </c>
      <c r="AF9" s="73">
        <v>9902139301750</v>
      </c>
      <c r="AG9" s="73" t="s">
        <v>239</v>
      </c>
      <c r="AH9" s="74" t="s">
        <v>238</v>
      </c>
      <c r="AI9" s="72">
        <v>44814</v>
      </c>
      <c r="AJ9" s="75" t="s">
        <v>240</v>
      </c>
      <c r="AK9" s="72" t="s">
        <v>92</v>
      </c>
      <c r="AL9" s="54">
        <v>952510</v>
      </c>
      <c r="AM9" s="2"/>
      <c r="AN9" s="29"/>
      <c r="AO9" s="29"/>
      <c r="AP9" s="29"/>
      <c r="AQ9" s="29"/>
      <c r="AR9" s="29"/>
      <c r="AS9" s="29"/>
      <c r="AT9" s="29"/>
      <c r="AU9" s="29"/>
      <c r="AV9" s="29"/>
      <c r="AW9" s="29"/>
      <c r="AX9" s="29"/>
      <c r="AY9" s="29"/>
      <c r="AZ9" s="29"/>
      <c r="BA9" s="29"/>
      <c r="BB9" s="29"/>
      <c r="BC9" s="29">
        <v>3490000</v>
      </c>
      <c r="BD9" s="29"/>
      <c r="BE9" s="29">
        <v>3490000</v>
      </c>
      <c r="BF9" s="29"/>
      <c r="BG9" s="29"/>
      <c r="BH9" s="29"/>
      <c r="BI9" s="29"/>
      <c r="BJ9" s="29">
        <f t="shared" si="0"/>
        <v>3490000</v>
      </c>
    </row>
    <row r="10" spans="1:62" ht="48" x14ac:dyDescent="0.25">
      <c r="A10" s="20">
        <f>'[1]dalam daerah'!A13+$A$1475</f>
        <v>251</v>
      </c>
      <c r="B10" s="23" t="s">
        <v>474</v>
      </c>
      <c r="C10" s="58" t="s">
        <v>58</v>
      </c>
      <c r="D10" s="23" t="s">
        <v>300</v>
      </c>
      <c r="E10" s="63" t="s">
        <v>60</v>
      </c>
      <c r="F10" s="60" t="s">
        <v>58</v>
      </c>
      <c r="G10" s="60" t="s">
        <v>248</v>
      </c>
      <c r="H10" s="60" t="s">
        <v>62</v>
      </c>
      <c r="I10" s="61">
        <v>44823</v>
      </c>
      <c r="J10" s="61">
        <v>44827</v>
      </c>
      <c r="K10" s="25">
        <v>5</v>
      </c>
      <c r="L10" s="63" t="s">
        <v>477</v>
      </c>
      <c r="M10" s="37">
        <v>44835</v>
      </c>
      <c r="N10" s="63">
        <v>14893880</v>
      </c>
      <c r="O10" s="63">
        <v>430000</v>
      </c>
      <c r="P10" s="63">
        <v>2150000</v>
      </c>
      <c r="Q10" s="63">
        <v>4033880</v>
      </c>
      <c r="R10" s="63">
        <v>7960000</v>
      </c>
      <c r="S10" s="63">
        <v>750000</v>
      </c>
      <c r="T10" s="63" t="s">
        <v>58</v>
      </c>
      <c r="U10" s="64"/>
      <c r="V10" s="60" t="s">
        <v>302</v>
      </c>
      <c r="W10" s="65" t="s">
        <v>303</v>
      </c>
      <c r="X10" s="66" t="s">
        <v>58</v>
      </c>
      <c r="Y10" s="66" t="s">
        <v>58</v>
      </c>
      <c r="Z10" s="67" t="s">
        <v>96</v>
      </c>
      <c r="AA10" s="68">
        <v>44823</v>
      </c>
      <c r="AB10" s="119" t="s">
        <v>67</v>
      </c>
      <c r="AC10" s="120" t="s">
        <v>68</v>
      </c>
      <c r="AD10" s="71">
        <v>280000</v>
      </c>
      <c r="AE10" s="72" t="s">
        <v>304</v>
      </c>
      <c r="AF10" s="73" t="s">
        <v>58</v>
      </c>
      <c r="AG10" s="73" t="s">
        <v>58</v>
      </c>
      <c r="AH10" s="74" t="s">
        <v>173</v>
      </c>
      <c r="AI10" s="72">
        <v>44828</v>
      </c>
      <c r="AJ10" s="75" t="s">
        <v>68</v>
      </c>
      <c r="AK10" s="72" t="s">
        <v>77</v>
      </c>
      <c r="AL10" s="54">
        <v>280000</v>
      </c>
      <c r="AM10" s="2"/>
      <c r="AN10" s="29"/>
      <c r="AO10" s="29"/>
      <c r="AP10" s="29"/>
      <c r="AQ10" s="29"/>
      <c r="AR10" s="29"/>
      <c r="AS10" s="29"/>
      <c r="AT10" s="29"/>
      <c r="AU10" s="29"/>
      <c r="AV10" s="29"/>
      <c r="AW10" s="29"/>
      <c r="AX10" s="29"/>
      <c r="AY10" s="29"/>
      <c r="AZ10" s="29"/>
      <c r="BA10" s="29"/>
      <c r="BB10" s="29"/>
      <c r="BC10" s="29">
        <v>1905000</v>
      </c>
      <c r="BD10" s="29"/>
      <c r="BE10" s="29">
        <v>1905000</v>
      </c>
      <c r="BF10" s="29"/>
      <c r="BG10" s="29"/>
      <c r="BH10" s="29"/>
      <c r="BI10" s="29"/>
      <c r="BJ10" s="29">
        <f t="shared" si="0"/>
        <v>1905000</v>
      </c>
    </row>
    <row r="11" spans="1:62" ht="60" x14ac:dyDescent="0.25">
      <c r="A11" s="30">
        <v>47</v>
      </c>
      <c r="B11" s="31" t="s">
        <v>478</v>
      </c>
      <c r="C11" s="32"/>
      <c r="D11" s="31" t="s">
        <v>72</v>
      </c>
      <c r="E11" s="63" t="s">
        <v>60</v>
      </c>
      <c r="F11" s="34"/>
      <c r="G11" s="34" t="s">
        <v>428</v>
      </c>
      <c r="H11" s="60" t="s">
        <v>62</v>
      </c>
      <c r="I11" s="35">
        <v>44593</v>
      </c>
      <c r="J11" s="35">
        <v>44597</v>
      </c>
      <c r="K11" s="36">
        <f>J11-I11+1</f>
        <v>5</v>
      </c>
      <c r="L11" s="34" t="s">
        <v>479</v>
      </c>
      <c r="M11" s="2"/>
      <c r="N11" s="38">
        <f>14338140</f>
        <v>14338140</v>
      </c>
      <c r="O11" s="63">
        <v>430000</v>
      </c>
      <c r="P11" s="39">
        <f>O11*K11</f>
        <v>2150000</v>
      </c>
      <c r="Q11" s="39">
        <f>3202800+510000+75000</f>
        <v>3787800</v>
      </c>
      <c r="R11" s="39">
        <f>3564900+3585440</f>
        <v>7150340</v>
      </c>
      <c r="S11" s="39">
        <v>1250000</v>
      </c>
      <c r="T11" s="39"/>
      <c r="U11" s="40"/>
      <c r="V11" s="34"/>
      <c r="W11" s="41" t="s">
        <v>74</v>
      </c>
      <c r="X11" s="42" t="s">
        <v>58</v>
      </c>
      <c r="Y11" s="43" t="s">
        <v>58</v>
      </c>
      <c r="Z11" s="56"/>
      <c r="AA11" s="45">
        <v>44572</v>
      </c>
      <c r="AB11" s="46" t="s">
        <v>68</v>
      </c>
      <c r="AC11" s="47" t="s">
        <v>70</v>
      </c>
      <c r="AD11" s="48">
        <v>130000</v>
      </c>
      <c r="AE11" s="49" t="s">
        <v>75</v>
      </c>
      <c r="AF11" s="50"/>
      <c r="AG11" s="50"/>
      <c r="AH11" s="57" t="s">
        <v>76</v>
      </c>
      <c r="AI11" s="52">
        <v>44576</v>
      </c>
      <c r="AJ11" s="53" t="s">
        <v>68</v>
      </c>
      <c r="AK11" s="52" t="s">
        <v>77</v>
      </c>
      <c r="AL11" s="54">
        <v>255000</v>
      </c>
      <c r="AM11" s="251"/>
      <c r="AN11" s="29"/>
      <c r="AO11" s="29"/>
      <c r="AP11" s="29"/>
      <c r="AQ11" s="29"/>
      <c r="AR11" s="29"/>
      <c r="AS11" s="29"/>
      <c r="AT11" s="29"/>
      <c r="AU11" s="29"/>
      <c r="AV11" s="29"/>
      <c r="AW11" s="29"/>
      <c r="AX11" s="29"/>
      <c r="AY11" s="29"/>
      <c r="AZ11" s="29"/>
      <c r="BA11" s="29"/>
      <c r="BB11" s="29"/>
      <c r="BC11" s="29"/>
      <c r="BD11" s="29"/>
      <c r="BE11" s="29"/>
      <c r="BF11" s="29"/>
      <c r="BG11" s="29">
        <v>1250000</v>
      </c>
      <c r="BH11" s="29">
        <v>750000</v>
      </c>
      <c r="BI11" s="29">
        <v>500000</v>
      </c>
      <c r="BJ11" s="29">
        <f t="shared" si="0"/>
        <v>500000</v>
      </c>
    </row>
    <row r="12" spans="1:62" ht="60" x14ac:dyDescent="0.25">
      <c r="A12" s="30">
        <v>49</v>
      </c>
      <c r="B12" s="31" t="s">
        <v>493</v>
      </c>
      <c r="C12" s="32" t="s">
        <v>494</v>
      </c>
      <c r="D12" s="31" t="s">
        <v>119</v>
      </c>
      <c r="E12" s="33" t="s">
        <v>270</v>
      </c>
      <c r="F12" s="33" t="s">
        <v>121</v>
      </c>
      <c r="G12" s="34" t="s">
        <v>122</v>
      </c>
      <c r="H12" s="34" t="s">
        <v>62</v>
      </c>
      <c r="I12" s="35">
        <v>44579</v>
      </c>
      <c r="J12" s="35">
        <v>44583</v>
      </c>
      <c r="K12" s="36">
        <v>5</v>
      </c>
      <c r="L12" s="34" t="s">
        <v>495</v>
      </c>
      <c r="M12" s="37">
        <v>44593</v>
      </c>
      <c r="N12" s="38">
        <v>13966400</v>
      </c>
      <c r="O12" s="39">
        <v>420000</v>
      </c>
      <c r="P12" s="39">
        <v>2100000</v>
      </c>
      <c r="Q12" s="39">
        <v>7442400</v>
      </c>
      <c r="R12" s="39">
        <v>4225000</v>
      </c>
      <c r="S12" s="2" t="s">
        <v>58</v>
      </c>
      <c r="T12" s="39" t="s">
        <v>58</v>
      </c>
      <c r="U12" s="40"/>
      <c r="V12" s="34" t="s">
        <v>124</v>
      </c>
      <c r="W12" s="41" t="s">
        <v>125</v>
      </c>
      <c r="X12" s="42" t="s">
        <v>58</v>
      </c>
      <c r="Y12" s="43" t="s">
        <v>58</v>
      </c>
      <c r="Z12" s="44" t="s">
        <v>126</v>
      </c>
      <c r="AA12" s="45">
        <v>44579</v>
      </c>
      <c r="AB12" s="46" t="s">
        <v>67</v>
      </c>
      <c r="AC12" s="47" t="s">
        <v>68</v>
      </c>
      <c r="AD12" s="48">
        <v>255000</v>
      </c>
      <c r="AE12" s="49" t="s">
        <v>95</v>
      </c>
      <c r="AF12" s="79" t="s">
        <v>58</v>
      </c>
      <c r="AG12" s="79" t="s">
        <v>58</v>
      </c>
      <c r="AH12" s="57" t="s">
        <v>58</v>
      </c>
      <c r="AI12" s="49">
        <v>44584</v>
      </c>
      <c r="AJ12" s="103" t="s">
        <v>68</v>
      </c>
      <c r="AK12" s="49" t="s">
        <v>77</v>
      </c>
      <c r="AL12" s="54">
        <v>255000</v>
      </c>
      <c r="AM12" s="55">
        <v>199000</v>
      </c>
      <c r="AN12" s="29"/>
      <c r="AO12" s="29"/>
      <c r="AP12" s="29"/>
      <c r="AQ12" s="29"/>
      <c r="AR12" s="29"/>
      <c r="AS12" s="29"/>
      <c r="AT12" s="29"/>
      <c r="AU12" s="29"/>
      <c r="AV12" s="29"/>
      <c r="AW12" s="29"/>
      <c r="AX12" s="29"/>
      <c r="AY12" s="29"/>
      <c r="AZ12" s="29"/>
      <c r="BA12" s="29"/>
      <c r="BB12" s="29"/>
      <c r="BC12" s="29">
        <v>845000</v>
      </c>
      <c r="BD12" s="29"/>
      <c r="BE12" s="29">
        <v>845000</v>
      </c>
      <c r="BF12" s="29"/>
      <c r="BG12" s="29"/>
      <c r="BH12" s="29"/>
      <c r="BI12" s="29"/>
      <c r="BJ12" s="29">
        <f t="shared" si="0"/>
        <v>845000</v>
      </c>
    </row>
    <row r="13" spans="1:62" ht="72" x14ac:dyDescent="0.25">
      <c r="A13" s="20">
        <f>'[1]dalam daerah'!A16+$A$1475</f>
        <v>17</v>
      </c>
      <c r="B13" s="23" t="s">
        <v>493</v>
      </c>
      <c r="C13" s="58" t="s">
        <v>496</v>
      </c>
      <c r="D13" s="23" t="s">
        <v>269</v>
      </c>
      <c r="E13" s="59" t="s">
        <v>270</v>
      </c>
      <c r="F13" s="60" t="s">
        <v>271</v>
      </c>
      <c r="G13" s="63" t="s">
        <v>234</v>
      </c>
      <c r="H13" s="60" t="s">
        <v>62</v>
      </c>
      <c r="I13" s="61">
        <v>44810</v>
      </c>
      <c r="J13" s="61">
        <v>44814</v>
      </c>
      <c r="K13" s="25">
        <v>5</v>
      </c>
      <c r="L13" s="60" t="s">
        <v>497</v>
      </c>
      <c r="M13" s="37">
        <v>44805</v>
      </c>
      <c r="N13" s="62">
        <v>12185840</v>
      </c>
      <c r="O13" s="63">
        <v>440000</v>
      </c>
      <c r="P13" s="63">
        <v>2200000</v>
      </c>
      <c r="Q13" s="63">
        <v>6246840</v>
      </c>
      <c r="R13" s="63">
        <v>3739000</v>
      </c>
      <c r="S13" s="63" t="s">
        <v>58</v>
      </c>
      <c r="T13" s="63" t="s">
        <v>58</v>
      </c>
      <c r="U13" s="64"/>
      <c r="V13" s="60" t="s">
        <v>273</v>
      </c>
      <c r="W13" s="65" t="s">
        <v>274</v>
      </c>
      <c r="X13" s="66" t="s">
        <v>58</v>
      </c>
      <c r="Y13" s="66" t="s">
        <v>58</v>
      </c>
      <c r="Z13" s="67" t="s">
        <v>108</v>
      </c>
      <c r="AA13" s="68">
        <v>44809</v>
      </c>
      <c r="AB13" s="119" t="s">
        <v>67</v>
      </c>
      <c r="AC13" s="120" t="s">
        <v>68</v>
      </c>
      <c r="AD13" s="71">
        <v>280000</v>
      </c>
      <c r="AE13" s="72" t="s">
        <v>86</v>
      </c>
      <c r="AF13" s="73">
        <v>9902139301788</v>
      </c>
      <c r="AG13" s="73" t="s">
        <v>239</v>
      </c>
      <c r="AH13" s="74" t="s">
        <v>238</v>
      </c>
      <c r="AI13" s="72">
        <v>44814</v>
      </c>
      <c r="AJ13" s="75" t="s">
        <v>240</v>
      </c>
      <c r="AK13" s="72" t="s">
        <v>92</v>
      </c>
      <c r="AL13" s="54">
        <v>952510</v>
      </c>
      <c r="AM13" s="2"/>
      <c r="AN13" s="29"/>
      <c r="AO13" s="29"/>
      <c r="AP13" s="29"/>
      <c r="AQ13" s="29"/>
      <c r="AR13" s="29"/>
      <c r="AS13" s="29"/>
      <c r="AT13" s="29"/>
      <c r="AU13" s="29"/>
      <c r="AV13" s="29"/>
      <c r="AW13" s="29"/>
      <c r="AX13" s="29"/>
      <c r="AY13" s="29"/>
      <c r="AZ13" s="29"/>
      <c r="BA13" s="29"/>
      <c r="BB13" s="29"/>
      <c r="BC13" s="29">
        <v>1419000</v>
      </c>
      <c r="BD13" s="29"/>
      <c r="BE13" s="29">
        <v>1419000</v>
      </c>
      <c r="BF13" s="29"/>
      <c r="BG13" s="29"/>
      <c r="BH13" s="29"/>
      <c r="BI13" s="29"/>
      <c r="BJ13" s="29">
        <f t="shared" si="0"/>
        <v>1419000</v>
      </c>
    </row>
    <row r="14" spans="1:62" ht="36" x14ac:dyDescent="0.25">
      <c r="A14" s="30">
        <v>50</v>
      </c>
      <c r="B14" s="23" t="s">
        <v>493</v>
      </c>
      <c r="C14" s="158" t="s">
        <v>498</v>
      </c>
      <c r="D14" s="23" t="s">
        <v>499</v>
      </c>
      <c r="E14" s="59" t="s">
        <v>500</v>
      </c>
      <c r="F14" s="59" t="s">
        <v>501</v>
      </c>
      <c r="G14" s="63" t="s">
        <v>502</v>
      </c>
      <c r="H14" s="60" t="s">
        <v>62</v>
      </c>
      <c r="I14" s="61">
        <v>44864</v>
      </c>
      <c r="J14" s="61">
        <v>44867</v>
      </c>
      <c r="K14" s="25">
        <v>4</v>
      </c>
      <c r="L14" s="60" t="s">
        <v>503</v>
      </c>
      <c r="M14" s="104">
        <v>44907</v>
      </c>
      <c r="N14" s="62">
        <v>11557745</v>
      </c>
      <c r="O14" s="63">
        <v>480000</v>
      </c>
      <c r="P14" s="63">
        <v>1920000</v>
      </c>
      <c r="Q14" s="63">
        <v>5846900</v>
      </c>
      <c r="R14" s="63">
        <v>3190845</v>
      </c>
      <c r="S14" s="63" t="s">
        <v>58</v>
      </c>
      <c r="T14" s="63">
        <v>600000</v>
      </c>
      <c r="U14" s="64"/>
      <c r="V14" s="60" t="s">
        <v>504</v>
      </c>
      <c r="W14" s="226" t="s">
        <v>505</v>
      </c>
      <c r="X14" s="252" t="s">
        <v>58</v>
      </c>
      <c r="Y14" s="252" t="s">
        <v>58</v>
      </c>
      <c r="Z14" s="253" t="s">
        <v>108</v>
      </c>
      <c r="AA14" s="254">
        <v>44864</v>
      </c>
      <c r="AB14" s="255" t="s">
        <v>67</v>
      </c>
      <c r="AC14" s="256" t="s">
        <v>68</v>
      </c>
      <c r="AD14" s="71">
        <v>280000</v>
      </c>
      <c r="AE14" s="228" t="s">
        <v>86</v>
      </c>
      <c r="AF14" s="229">
        <v>9902144242141</v>
      </c>
      <c r="AG14" s="229" t="s">
        <v>506</v>
      </c>
      <c r="AH14" s="230" t="s">
        <v>407</v>
      </c>
      <c r="AI14" s="228">
        <v>44867</v>
      </c>
      <c r="AJ14" s="231" t="s">
        <v>502</v>
      </c>
      <c r="AK14" s="228" t="s">
        <v>92</v>
      </c>
      <c r="AL14" s="54">
        <v>2640400</v>
      </c>
      <c r="AM14" s="2"/>
      <c r="AN14" s="29"/>
      <c r="AO14" s="29"/>
      <c r="AP14" s="29"/>
      <c r="AQ14" s="29"/>
      <c r="AR14" s="29"/>
      <c r="AS14" s="29"/>
      <c r="AT14" s="29"/>
      <c r="AU14" s="29"/>
      <c r="AV14" s="29"/>
      <c r="AW14" s="29"/>
      <c r="AX14" s="29"/>
      <c r="AY14" s="29"/>
      <c r="AZ14" s="29"/>
      <c r="BA14" s="29"/>
      <c r="BB14" s="29"/>
      <c r="BC14" s="29">
        <v>460845</v>
      </c>
      <c r="BD14" s="29"/>
      <c r="BE14" s="29">
        <v>460845</v>
      </c>
      <c r="BF14" s="29"/>
      <c r="BG14" s="29"/>
      <c r="BH14" s="29"/>
      <c r="BI14" s="29"/>
      <c r="BJ14" s="29">
        <f t="shared" si="0"/>
        <v>460845</v>
      </c>
    </row>
    <row r="15" spans="1:62" ht="48" x14ac:dyDescent="0.25">
      <c r="A15" s="30">
        <v>21</v>
      </c>
      <c r="B15" s="121" t="s">
        <v>296</v>
      </c>
      <c r="C15" s="40" t="s">
        <v>58</v>
      </c>
      <c r="D15" s="31" t="s">
        <v>175</v>
      </c>
      <c r="E15" s="39" t="s">
        <v>60</v>
      </c>
      <c r="F15" s="34" t="s">
        <v>58</v>
      </c>
      <c r="G15" s="39" t="s">
        <v>176</v>
      </c>
      <c r="H15" s="39" t="s">
        <v>62</v>
      </c>
      <c r="I15" s="35">
        <v>44572</v>
      </c>
      <c r="J15" s="35">
        <v>44576</v>
      </c>
      <c r="K15" s="36">
        <v>5</v>
      </c>
      <c r="L15" s="39" t="s">
        <v>297</v>
      </c>
      <c r="M15" s="35">
        <v>44593</v>
      </c>
      <c r="N15" s="39">
        <v>23955300</v>
      </c>
      <c r="O15" s="39">
        <v>380000</v>
      </c>
      <c r="P15" s="39">
        <v>1900000</v>
      </c>
      <c r="Q15" s="39">
        <v>6661300</v>
      </c>
      <c r="R15" s="39">
        <v>13775000</v>
      </c>
      <c r="S15" s="39">
        <v>1250000</v>
      </c>
      <c r="T15" s="39" t="s">
        <v>58</v>
      </c>
      <c r="U15" s="40"/>
      <c r="V15" s="34" t="s">
        <v>178</v>
      </c>
      <c r="W15" s="41" t="s">
        <v>109</v>
      </c>
      <c r="X15" s="123">
        <v>9902184567577</v>
      </c>
      <c r="Y15" s="43" t="s">
        <v>179</v>
      </c>
      <c r="Z15" s="44" t="s">
        <v>180</v>
      </c>
      <c r="AA15" s="45">
        <v>44572</v>
      </c>
      <c r="AB15" s="46" t="s">
        <v>71</v>
      </c>
      <c r="AC15" s="47" t="s">
        <v>181</v>
      </c>
      <c r="AD15" s="71">
        <v>3320300</v>
      </c>
      <c r="AE15" s="49" t="s">
        <v>109</v>
      </c>
      <c r="AF15" s="50">
        <v>9902184782729</v>
      </c>
      <c r="AG15" s="50" t="s">
        <v>182</v>
      </c>
      <c r="AH15" s="57" t="s">
        <v>173</v>
      </c>
      <c r="AI15" s="52">
        <v>44576</v>
      </c>
      <c r="AJ15" s="53" t="s">
        <v>183</v>
      </c>
      <c r="AK15" s="52" t="s">
        <v>181</v>
      </c>
      <c r="AL15" s="54">
        <v>698900</v>
      </c>
      <c r="AM15" s="55">
        <v>369000</v>
      </c>
      <c r="AN15" s="29"/>
      <c r="AO15" s="29"/>
      <c r="AP15" s="29"/>
      <c r="AQ15" s="29"/>
      <c r="AR15" s="29"/>
      <c r="AS15" s="29"/>
      <c r="AT15" s="29"/>
      <c r="AU15" s="29"/>
      <c r="AV15" s="29"/>
      <c r="AW15" s="29"/>
      <c r="AX15" s="29"/>
      <c r="AY15" s="29"/>
      <c r="AZ15" s="29"/>
      <c r="BA15" s="29"/>
      <c r="BB15" s="29"/>
      <c r="BC15" s="29">
        <v>1475000</v>
      </c>
      <c r="BD15" s="29"/>
      <c r="BE15" s="29">
        <v>1475000</v>
      </c>
      <c r="BF15" s="29"/>
      <c r="BG15" s="29">
        <v>1250000</v>
      </c>
      <c r="BH15" s="29">
        <v>750000</v>
      </c>
      <c r="BI15" s="29">
        <v>500000</v>
      </c>
      <c r="BJ15" s="29">
        <f t="shared" si="0"/>
        <v>1975000</v>
      </c>
    </row>
    <row r="16" spans="1:62" ht="60" x14ac:dyDescent="0.25">
      <c r="A16" s="20">
        <f>'[1]dalam daerah'!A19+$A$1475</f>
        <v>172</v>
      </c>
      <c r="B16" s="23" t="s">
        <v>296</v>
      </c>
      <c r="C16" s="58" t="s">
        <v>58</v>
      </c>
      <c r="D16" s="23" t="s">
        <v>79</v>
      </c>
      <c r="E16" s="59" t="s">
        <v>60</v>
      </c>
      <c r="F16" s="60" t="s">
        <v>58</v>
      </c>
      <c r="G16" s="60" t="s">
        <v>80</v>
      </c>
      <c r="H16" s="60" t="s">
        <v>62</v>
      </c>
      <c r="I16" s="61">
        <v>44607</v>
      </c>
      <c r="J16" s="61">
        <v>44610</v>
      </c>
      <c r="K16" s="25">
        <v>4</v>
      </c>
      <c r="L16" s="60" t="s">
        <v>298</v>
      </c>
      <c r="M16" s="37" t="s">
        <v>82</v>
      </c>
      <c r="N16" s="62">
        <v>12195181</v>
      </c>
      <c r="O16" s="63">
        <v>430000</v>
      </c>
      <c r="P16" s="63">
        <v>1720000</v>
      </c>
      <c r="Q16" s="63">
        <v>3725200</v>
      </c>
      <c r="R16" s="63">
        <v>6149981</v>
      </c>
      <c r="S16" s="63">
        <v>600000</v>
      </c>
      <c r="T16" s="63" t="s">
        <v>58</v>
      </c>
      <c r="U16" s="64"/>
      <c r="V16" s="60" t="s">
        <v>83</v>
      </c>
      <c r="W16" s="65" t="s">
        <v>84</v>
      </c>
      <c r="X16" s="66" t="s">
        <v>58</v>
      </c>
      <c r="Y16" s="66" t="s">
        <v>58</v>
      </c>
      <c r="Z16" s="67" t="s">
        <v>85</v>
      </c>
      <c r="AA16" s="68">
        <v>44607</v>
      </c>
      <c r="AB16" s="69" t="s">
        <v>67</v>
      </c>
      <c r="AC16" s="70" t="s">
        <v>68</v>
      </c>
      <c r="AD16" s="71">
        <v>255000</v>
      </c>
      <c r="AE16" s="72" t="s">
        <v>86</v>
      </c>
      <c r="AF16" s="73">
        <v>9902187443492</v>
      </c>
      <c r="AG16" s="73" t="s">
        <v>87</v>
      </c>
      <c r="AH16" s="74" t="s">
        <v>76</v>
      </c>
      <c r="AI16" s="72">
        <v>44610</v>
      </c>
      <c r="AJ16" s="75" t="s">
        <v>88</v>
      </c>
      <c r="AK16" s="72" t="s">
        <v>68</v>
      </c>
      <c r="AL16" s="54">
        <v>1533600</v>
      </c>
      <c r="AM16" s="2"/>
      <c r="AN16" s="29"/>
      <c r="AO16" s="29"/>
      <c r="AP16" s="29"/>
      <c r="AQ16" s="29"/>
      <c r="AR16" s="29"/>
      <c r="AS16" s="29"/>
      <c r="AT16" s="29"/>
      <c r="AU16" s="29"/>
      <c r="AV16" s="29"/>
      <c r="AW16" s="29"/>
      <c r="AX16" s="29"/>
      <c r="AY16" s="29"/>
      <c r="AZ16" s="29"/>
      <c r="BA16" s="29"/>
      <c r="BB16" s="29"/>
      <c r="BC16" s="29">
        <v>1670000</v>
      </c>
      <c r="BD16" s="29"/>
      <c r="BE16" s="29">
        <v>1670000</v>
      </c>
      <c r="BF16" s="29"/>
      <c r="BG16" s="29"/>
      <c r="BH16" s="29"/>
      <c r="BI16" s="29"/>
      <c r="BJ16" s="29">
        <f t="shared" si="0"/>
        <v>1670000</v>
      </c>
    </row>
    <row r="17" spans="1:62" ht="72" x14ac:dyDescent="0.25">
      <c r="A17" s="30">
        <v>22</v>
      </c>
      <c r="B17" s="23" t="s">
        <v>296</v>
      </c>
      <c r="C17" s="58" t="s">
        <v>58</v>
      </c>
      <c r="D17" s="23" t="s">
        <v>233</v>
      </c>
      <c r="E17" s="59" t="s">
        <v>60</v>
      </c>
      <c r="F17" s="60" t="s">
        <v>58</v>
      </c>
      <c r="G17" s="63" t="s">
        <v>234</v>
      </c>
      <c r="H17" s="60" t="s">
        <v>62</v>
      </c>
      <c r="I17" s="61">
        <v>44810</v>
      </c>
      <c r="J17" s="61">
        <v>44814</v>
      </c>
      <c r="K17" s="25">
        <v>5</v>
      </c>
      <c r="L17" s="60" t="s">
        <v>299</v>
      </c>
      <c r="M17" s="37">
        <v>44805</v>
      </c>
      <c r="N17" s="62">
        <v>23198840</v>
      </c>
      <c r="O17" s="63">
        <v>440000</v>
      </c>
      <c r="P17" s="63">
        <v>2200000</v>
      </c>
      <c r="Q17" s="63">
        <v>6296840</v>
      </c>
      <c r="R17" s="63">
        <v>13952000</v>
      </c>
      <c r="S17" s="63">
        <v>750000</v>
      </c>
      <c r="T17" s="63" t="s">
        <v>58</v>
      </c>
      <c r="U17" s="64"/>
      <c r="V17" s="60" t="s">
        <v>236</v>
      </c>
      <c r="W17" s="65" t="s">
        <v>237</v>
      </c>
      <c r="X17" s="66" t="s">
        <v>58</v>
      </c>
      <c r="Y17" s="66" t="s">
        <v>58</v>
      </c>
      <c r="Z17" s="67" t="s">
        <v>238</v>
      </c>
      <c r="AA17" s="68">
        <v>44809</v>
      </c>
      <c r="AB17" s="119" t="s">
        <v>67</v>
      </c>
      <c r="AC17" s="120" t="s">
        <v>68</v>
      </c>
      <c r="AD17" s="71">
        <v>280000</v>
      </c>
      <c r="AE17" s="72" t="s">
        <v>86</v>
      </c>
      <c r="AF17" s="73">
        <v>9902139301746</v>
      </c>
      <c r="AG17" s="73" t="s">
        <v>239</v>
      </c>
      <c r="AH17" s="74" t="s">
        <v>238</v>
      </c>
      <c r="AI17" s="72">
        <v>44814</v>
      </c>
      <c r="AJ17" s="75" t="s">
        <v>240</v>
      </c>
      <c r="AK17" s="72" t="s">
        <v>92</v>
      </c>
      <c r="AL17" s="54">
        <v>952510</v>
      </c>
      <c r="AM17" s="2"/>
      <c r="AN17" s="29"/>
      <c r="AO17" s="29"/>
      <c r="AP17" s="29"/>
      <c r="AQ17" s="29"/>
      <c r="AR17" s="29"/>
      <c r="AS17" s="29"/>
      <c r="AT17" s="29"/>
      <c r="AU17" s="29"/>
      <c r="AV17" s="29"/>
      <c r="AW17" s="29"/>
      <c r="AX17" s="29"/>
      <c r="AY17" s="29"/>
      <c r="AZ17" s="29"/>
      <c r="BA17" s="29"/>
      <c r="BB17" s="29"/>
      <c r="BC17" s="29">
        <f>1585000+1905000</f>
        <v>3490000</v>
      </c>
      <c r="BD17" s="29"/>
      <c r="BE17" s="29">
        <f>BC17</f>
        <v>3490000</v>
      </c>
      <c r="BF17" s="29"/>
      <c r="BG17" s="29"/>
      <c r="BH17" s="29"/>
      <c r="BI17" s="29"/>
      <c r="BJ17" s="29">
        <f t="shared" si="0"/>
        <v>3490000</v>
      </c>
    </row>
    <row r="18" spans="1:62" ht="48" x14ac:dyDescent="0.25">
      <c r="A18" s="20">
        <f>'[1]dalam daerah'!A21+$A$1475</f>
        <v>292</v>
      </c>
      <c r="B18" s="23" t="s">
        <v>296</v>
      </c>
      <c r="C18" s="58" t="s">
        <v>58</v>
      </c>
      <c r="D18" s="23" t="s">
        <v>300</v>
      </c>
      <c r="E18" s="63" t="s">
        <v>60</v>
      </c>
      <c r="F18" s="60" t="s">
        <v>58</v>
      </c>
      <c r="G18" s="60" t="s">
        <v>248</v>
      </c>
      <c r="H18" s="60" t="s">
        <v>62</v>
      </c>
      <c r="I18" s="61">
        <v>44823</v>
      </c>
      <c r="J18" s="61">
        <v>44827</v>
      </c>
      <c r="K18" s="25">
        <v>5</v>
      </c>
      <c r="L18" s="63" t="s">
        <v>301</v>
      </c>
      <c r="M18" s="37">
        <v>44835</v>
      </c>
      <c r="N18" s="63">
        <v>14893880</v>
      </c>
      <c r="O18" s="63">
        <v>430000</v>
      </c>
      <c r="P18" s="63">
        <v>2150000</v>
      </c>
      <c r="Q18" s="63">
        <v>4033880</v>
      </c>
      <c r="R18" s="63">
        <v>7960000</v>
      </c>
      <c r="S18" s="63">
        <v>750000</v>
      </c>
      <c r="T18" s="63" t="s">
        <v>58</v>
      </c>
      <c r="U18" s="64"/>
      <c r="V18" s="60" t="s">
        <v>302</v>
      </c>
      <c r="W18" s="65" t="s">
        <v>303</v>
      </c>
      <c r="X18" s="66" t="s">
        <v>58</v>
      </c>
      <c r="Y18" s="66" t="s">
        <v>58</v>
      </c>
      <c r="Z18" s="67" t="s">
        <v>96</v>
      </c>
      <c r="AA18" s="68">
        <v>44823</v>
      </c>
      <c r="AB18" s="119" t="s">
        <v>67</v>
      </c>
      <c r="AC18" s="120" t="s">
        <v>68</v>
      </c>
      <c r="AD18" s="71">
        <v>280000</v>
      </c>
      <c r="AE18" s="72" t="s">
        <v>304</v>
      </c>
      <c r="AF18" s="73" t="s">
        <v>58</v>
      </c>
      <c r="AG18" s="73" t="s">
        <v>58</v>
      </c>
      <c r="AH18" s="74" t="s">
        <v>173</v>
      </c>
      <c r="AI18" s="72">
        <v>44828</v>
      </c>
      <c r="AJ18" s="75" t="s">
        <v>68</v>
      </c>
      <c r="AK18" s="72" t="s">
        <v>77</v>
      </c>
      <c r="AL18" s="54">
        <v>280000</v>
      </c>
      <c r="AM18" s="2"/>
      <c r="AN18" s="29"/>
      <c r="AO18" s="29"/>
      <c r="AP18" s="29"/>
      <c r="AQ18" s="29"/>
      <c r="AR18" s="29"/>
      <c r="AS18" s="29"/>
      <c r="AT18" s="29"/>
      <c r="AU18" s="29"/>
      <c r="AV18" s="29"/>
      <c r="AW18" s="29"/>
      <c r="AX18" s="29"/>
      <c r="AY18" s="29"/>
      <c r="AZ18" s="29"/>
      <c r="BA18" s="29"/>
      <c r="BB18" s="29"/>
      <c r="BC18" s="29">
        <v>1905000</v>
      </c>
      <c r="BD18" s="29"/>
      <c r="BE18" s="29">
        <v>1905000</v>
      </c>
      <c r="BF18" s="29"/>
      <c r="BG18" s="29"/>
      <c r="BH18" s="29"/>
      <c r="BI18" s="29"/>
      <c r="BJ18" s="29">
        <f t="shared" si="0"/>
        <v>1905000</v>
      </c>
    </row>
    <row r="19" spans="1:62" ht="48" x14ac:dyDescent="0.25">
      <c r="A19" s="30">
        <v>23</v>
      </c>
      <c r="B19" s="31" t="s">
        <v>305</v>
      </c>
      <c r="C19" s="32"/>
      <c r="D19" s="31" t="s">
        <v>193</v>
      </c>
      <c r="E19" s="39" t="s">
        <v>60</v>
      </c>
      <c r="F19" s="34"/>
      <c r="G19" s="39" t="s">
        <v>538</v>
      </c>
      <c r="H19" s="60" t="s">
        <v>62</v>
      </c>
      <c r="I19" s="35">
        <v>44593</v>
      </c>
      <c r="J19" s="35">
        <v>44597</v>
      </c>
      <c r="K19" s="36">
        <f>J19-I19+1</f>
        <v>5</v>
      </c>
      <c r="L19" s="34" t="s">
        <v>306</v>
      </c>
      <c r="M19" s="35"/>
      <c r="N19" s="39">
        <v>25326008</v>
      </c>
      <c r="O19" s="39">
        <v>370000</v>
      </c>
      <c r="P19" s="39">
        <f>O19*K19</f>
        <v>1850000</v>
      </c>
      <c r="Q19" s="39">
        <f>6697500+510000+365000</f>
        <v>7572500</v>
      </c>
      <c r="R19" s="39">
        <f>13183508+1470000</f>
        <v>14653508</v>
      </c>
      <c r="S19" s="39">
        <v>1250000</v>
      </c>
      <c r="T19" s="39"/>
      <c r="U19" s="40"/>
      <c r="V19" s="34"/>
      <c r="W19" s="122"/>
      <c r="X19" s="123"/>
      <c r="Y19" s="159"/>
      <c r="Z19" s="124"/>
      <c r="AA19" s="125"/>
      <c r="AB19" s="126"/>
      <c r="AC19" s="127"/>
      <c r="AD19" s="71"/>
      <c r="AE19" s="52" t="s">
        <v>307</v>
      </c>
      <c r="AF19" s="79"/>
      <c r="AG19" s="79"/>
      <c r="AH19" s="57" t="s">
        <v>211</v>
      </c>
      <c r="AI19" s="49">
        <v>44577</v>
      </c>
      <c r="AJ19" s="53" t="s">
        <v>68</v>
      </c>
      <c r="AK19" s="52" t="s">
        <v>77</v>
      </c>
      <c r="AL19" s="128">
        <v>255000</v>
      </c>
      <c r="AM19" s="55"/>
      <c r="AN19" s="29"/>
      <c r="AO19" s="29"/>
      <c r="AP19" s="29"/>
      <c r="AQ19" s="29"/>
      <c r="AR19" s="29"/>
      <c r="AS19" s="29"/>
      <c r="AT19" s="29"/>
      <c r="AU19" s="29"/>
      <c r="AV19" s="29"/>
      <c r="AW19" s="29"/>
      <c r="AX19" s="29"/>
      <c r="AY19" s="29"/>
      <c r="AZ19" s="29"/>
      <c r="BA19" s="29"/>
      <c r="BB19" s="29"/>
      <c r="BC19" s="29">
        <v>1470000</v>
      </c>
      <c r="BD19" s="29"/>
      <c r="BE19" s="29">
        <f>BC19-BD19</f>
        <v>1470000</v>
      </c>
      <c r="BF19" s="29"/>
      <c r="BG19" s="29">
        <v>1250000</v>
      </c>
      <c r="BH19" s="29">
        <f>150000*5</f>
        <v>750000</v>
      </c>
      <c r="BI19" s="29">
        <f t="shared" ref="BI19" si="1">BG19-BH19</f>
        <v>500000</v>
      </c>
      <c r="BJ19" s="29">
        <f t="shared" si="0"/>
        <v>1970000</v>
      </c>
    </row>
    <row r="20" spans="1:62" ht="60" x14ac:dyDescent="0.25">
      <c r="A20" s="30">
        <v>48</v>
      </c>
      <c r="B20" s="31" t="s">
        <v>487</v>
      </c>
      <c r="C20" s="32"/>
      <c r="D20" s="31" t="s">
        <v>72</v>
      </c>
      <c r="E20" s="39" t="s">
        <v>60</v>
      </c>
      <c r="F20" s="34"/>
      <c r="G20" s="34" t="s">
        <v>428</v>
      </c>
      <c r="H20" s="39" t="s">
        <v>62</v>
      </c>
      <c r="I20" s="35">
        <v>44593</v>
      </c>
      <c r="J20" s="35">
        <v>44597</v>
      </c>
      <c r="K20" s="36">
        <f>J20-I20+1</f>
        <v>5</v>
      </c>
      <c r="L20" s="34" t="s">
        <v>488</v>
      </c>
      <c r="M20" s="2"/>
      <c r="N20" s="38">
        <v>14423140</v>
      </c>
      <c r="O20" s="39">
        <v>430000</v>
      </c>
      <c r="P20" s="39">
        <f>O20*K20</f>
        <v>2150000</v>
      </c>
      <c r="Q20" s="39">
        <f>3202800+510000+160000</f>
        <v>3872800</v>
      </c>
      <c r="R20" s="39">
        <f>3564900+3585440</f>
        <v>7150340</v>
      </c>
      <c r="S20" s="39">
        <v>1250000</v>
      </c>
      <c r="T20" s="39"/>
      <c r="U20" s="40"/>
      <c r="V20" s="34"/>
      <c r="W20" s="41" t="s">
        <v>69</v>
      </c>
      <c r="X20" s="42" t="s">
        <v>58</v>
      </c>
      <c r="Y20" s="43" t="s">
        <v>58</v>
      </c>
      <c r="Z20" s="44" t="s">
        <v>489</v>
      </c>
      <c r="AA20" s="45">
        <v>44572</v>
      </c>
      <c r="AB20" s="46" t="s">
        <v>68</v>
      </c>
      <c r="AC20" s="47" t="s">
        <v>70</v>
      </c>
      <c r="AD20" s="48">
        <v>130000</v>
      </c>
      <c r="AE20" s="49" t="s">
        <v>75</v>
      </c>
      <c r="AF20" s="50"/>
      <c r="AG20" s="50"/>
      <c r="AH20" s="57" t="s">
        <v>76</v>
      </c>
      <c r="AI20" s="52">
        <v>44576</v>
      </c>
      <c r="AJ20" s="53" t="s">
        <v>68</v>
      </c>
      <c r="AK20" s="52" t="s">
        <v>77</v>
      </c>
      <c r="AL20" s="54">
        <v>255000</v>
      </c>
      <c r="AM20" s="55"/>
      <c r="AN20" s="29"/>
      <c r="AO20" s="29"/>
      <c r="AP20" s="29"/>
      <c r="AQ20" s="29"/>
      <c r="AR20" s="29"/>
      <c r="AS20" s="29"/>
      <c r="AT20" s="29"/>
      <c r="AU20" s="29"/>
      <c r="AV20" s="29"/>
      <c r="AW20" s="29"/>
      <c r="AX20" s="29"/>
      <c r="AY20" s="29"/>
      <c r="AZ20" s="29"/>
      <c r="BA20" s="29"/>
      <c r="BB20" s="29"/>
      <c r="BC20" s="29"/>
      <c r="BD20" s="29"/>
      <c r="BE20" s="29"/>
      <c r="BF20" s="29"/>
      <c r="BG20" s="29">
        <v>1250000</v>
      </c>
      <c r="BH20" s="29">
        <v>750000</v>
      </c>
      <c r="BI20" s="29">
        <v>500000</v>
      </c>
      <c r="BJ20" s="29">
        <f t="shared" si="0"/>
        <v>500000</v>
      </c>
    </row>
    <row r="21" spans="1:62" ht="36" x14ac:dyDescent="0.25">
      <c r="A21" s="20">
        <f>'[1]dalam daerah'!A24+$A$1475</f>
        <v>37</v>
      </c>
      <c r="B21" s="31" t="s">
        <v>490</v>
      </c>
      <c r="C21" s="32"/>
      <c r="D21" s="31" t="s">
        <v>276</v>
      </c>
      <c r="E21" s="39" t="s">
        <v>60</v>
      </c>
      <c r="F21" s="33"/>
      <c r="G21" s="39" t="s">
        <v>122</v>
      </c>
      <c r="H21" s="39" t="s">
        <v>62</v>
      </c>
      <c r="I21" s="35">
        <v>44579</v>
      </c>
      <c r="J21" s="35">
        <v>44583</v>
      </c>
      <c r="K21" s="36">
        <v>5</v>
      </c>
      <c r="L21" s="34" t="s">
        <v>491</v>
      </c>
      <c r="M21" s="81"/>
      <c r="N21" s="82">
        <v>23759400</v>
      </c>
      <c r="O21" s="39">
        <v>420000</v>
      </c>
      <c r="P21" s="39">
        <f>O21*K21</f>
        <v>2100000</v>
      </c>
      <c r="Q21" s="39">
        <f>6240400+510000+184000</f>
        <v>6934400</v>
      </c>
      <c r="R21" s="39">
        <f>13475000</f>
        <v>13475000</v>
      </c>
      <c r="S21" s="39">
        <v>1250000</v>
      </c>
      <c r="T21" s="39"/>
      <c r="U21" s="40"/>
      <c r="V21" s="34"/>
      <c r="W21" s="122" t="s">
        <v>492</v>
      </c>
      <c r="X21" s="42" t="s">
        <v>58</v>
      </c>
      <c r="Y21" s="43" t="s">
        <v>58</v>
      </c>
      <c r="Z21" s="44" t="s">
        <v>58</v>
      </c>
      <c r="AA21" s="45">
        <v>44858</v>
      </c>
      <c r="AB21" s="126" t="s">
        <v>67</v>
      </c>
      <c r="AC21" s="127" t="s">
        <v>68</v>
      </c>
      <c r="AD21" s="71">
        <v>280000</v>
      </c>
      <c r="AE21" s="52" t="s">
        <v>230</v>
      </c>
      <c r="AF21" s="79" t="s">
        <v>58</v>
      </c>
      <c r="AG21" s="79" t="s">
        <v>58</v>
      </c>
      <c r="AH21" s="57" t="s">
        <v>76</v>
      </c>
      <c r="AI21" s="52">
        <v>44862</v>
      </c>
      <c r="AJ21" s="53" t="s">
        <v>68</v>
      </c>
      <c r="AK21" s="52" t="s">
        <v>77</v>
      </c>
      <c r="AL21" s="128">
        <v>280000</v>
      </c>
      <c r="AM21" s="2"/>
      <c r="AN21" s="29"/>
      <c r="AO21" s="29"/>
      <c r="AP21" s="29"/>
      <c r="AQ21" s="29"/>
      <c r="AR21" s="29"/>
      <c r="AS21" s="29"/>
      <c r="AT21" s="29"/>
      <c r="AU21" s="29"/>
      <c r="AV21" s="29"/>
      <c r="AW21" s="29"/>
      <c r="AX21" s="29"/>
      <c r="AY21" s="29"/>
      <c r="AZ21" s="29"/>
      <c r="BA21" s="29"/>
      <c r="BB21" s="29"/>
      <c r="BC21" s="29">
        <v>2695000</v>
      </c>
      <c r="BD21" s="29"/>
      <c r="BE21" s="29">
        <v>2695000</v>
      </c>
      <c r="BF21" s="29"/>
      <c r="BG21" s="29">
        <v>1250000</v>
      </c>
      <c r="BH21" s="29">
        <v>750000</v>
      </c>
      <c r="BI21" s="29">
        <v>500000</v>
      </c>
      <c r="BJ21" s="29">
        <f t="shared" si="0"/>
        <v>3195000</v>
      </c>
    </row>
    <row r="22" spans="1:62" ht="48" x14ac:dyDescent="0.25">
      <c r="A22" s="20">
        <f>'[1]dalam daerah'!A25+$A$1475</f>
        <v>75</v>
      </c>
      <c r="B22" s="31" t="s">
        <v>411</v>
      </c>
      <c r="C22" s="32" t="s">
        <v>58</v>
      </c>
      <c r="D22" s="31" t="s">
        <v>175</v>
      </c>
      <c r="E22" s="39" t="s">
        <v>60</v>
      </c>
      <c r="F22" s="34" t="s">
        <v>58</v>
      </c>
      <c r="G22" s="39" t="s">
        <v>176</v>
      </c>
      <c r="H22" s="39" t="s">
        <v>62</v>
      </c>
      <c r="I22" s="35">
        <v>44572</v>
      </c>
      <c r="J22" s="35">
        <v>44576</v>
      </c>
      <c r="K22" s="36">
        <v>5</v>
      </c>
      <c r="L22" s="39" t="s">
        <v>412</v>
      </c>
      <c r="M22" s="35">
        <v>44593</v>
      </c>
      <c r="N22" s="39">
        <v>22467200</v>
      </c>
      <c r="O22" s="39">
        <v>380000</v>
      </c>
      <c r="P22" s="39">
        <v>1900000</v>
      </c>
      <c r="Q22" s="39">
        <v>5158200</v>
      </c>
      <c r="R22" s="39">
        <v>13775000</v>
      </c>
      <c r="S22" s="39">
        <v>1250000</v>
      </c>
      <c r="T22" s="39" t="s">
        <v>58</v>
      </c>
      <c r="U22" s="40"/>
      <c r="V22" s="34" t="s">
        <v>178</v>
      </c>
      <c r="W22" s="122" t="s">
        <v>86</v>
      </c>
      <c r="X22" s="123">
        <v>9902184583685</v>
      </c>
      <c r="Y22" s="159" t="s">
        <v>413</v>
      </c>
      <c r="Z22" s="124" t="s">
        <v>108</v>
      </c>
      <c r="AA22" s="125">
        <v>44572</v>
      </c>
      <c r="AB22" s="126" t="s">
        <v>88</v>
      </c>
      <c r="AC22" s="127" t="s">
        <v>181</v>
      </c>
      <c r="AD22" s="71">
        <v>2072200</v>
      </c>
      <c r="AE22" s="49" t="s">
        <v>109</v>
      </c>
      <c r="AF22" s="50">
        <v>9902184783119</v>
      </c>
      <c r="AG22" s="79" t="s">
        <v>182</v>
      </c>
      <c r="AH22" s="57" t="s">
        <v>173</v>
      </c>
      <c r="AI22" s="52">
        <v>44576</v>
      </c>
      <c r="AJ22" s="53" t="s">
        <v>183</v>
      </c>
      <c r="AK22" s="52" t="s">
        <v>181</v>
      </c>
      <c r="AL22" s="54">
        <v>698900</v>
      </c>
      <c r="AM22" s="55">
        <v>384000</v>
      </c>
      <c r="AN22" s="29"/>
      <c r="AO22" s="29"/>
      <c r="AP22" s="29"/>
      <c r="AQ22" s="29"/>
      <c r="AR22" s="29"/>
      <c r="AS22" s="29"/>
      <c r="AT22" s="29"/>
      <c r="AU22" s="29"/>
      <c r="AV22" s="29"/>
      <c r="AW22" s="29"/>
      <c r="AX22" s="29"/>
      <c r="AY22" s="29"/>
      <c r="AZ22" s="29"/>
      <c r="BA22" s="29"/>
      <c r="BB22" s="29"/>
      <c r="BC22" s="29">
        <v>1475000</v>
      </c>
      <c r="BD22" s="29"/>
      <c r="BE22" s="29">
        <v>1475000</v>
      </c>
      <c r="BF22" s="29"/>
      <c r="BG22" s="29">
        <v>1250000</v>
      </c>
      <c r="BH22" s="29">
        <v>750000</v>
      </c>
      <c r="BI22" s="29">
        <v>500000</v>
      </c>
      <c r="BJ22" s="29">
        <f t="shared" si="0"/>
        <v>1975000</v>
      </c>
    </row>
    <row r="23" spans="1:62" ht="36" x14ac:dyDescent="0.25">
      <c r="A23" s="30">
        <v>39</v>
      </c>
      <c r="B23" s="31" t="s">
        <v>414</v>
      </c>
      <c r="C23" s="32"/>
      <c r="D23" s="31" t="s">
        <v>193</v>
      </c>
      <c r="E23" s="39" t="s">
        <v>60</v>
      </c>
      <c r="F23" s="34"/>
      <c r="G23" s="34" t="s">
        <v>538</v>
      </c>
      <c r="H23" s="39" t="s">
        <v>62</v>
      </c>
      <c r="I23" s="35">
        <v>44593</v>
      </c>
      <c r="J23" s="35">
        <v>44597</v>
      </c>
      <c r="K23" s="36">
        <f>J23-I23+1</f>
        <v>5</v>
      </c>
      <c r="L23" s="34" t="s">
        <v>415</v>
      </c>
      <c r="M23" s="2"/>
      <c r="N23" s="38">
        <v>23451200</v>
      </c>
      <c r="O23" s="39">
        <v>370000</v>
      </c>
      <c r="P23" s="39">
        <f>O23*K23</f>
        <v>1850000</v>
      </c>
      <c r="Q23" s="39">
        <f>6443200+510000+365000</f>
        <v>7318200</v>
      </c>
      <c r="R23" s="39">
        <f>9888000+1475000+1670000</f>
        <v>13033000</v>
      </c>
      <c r="S23" s="39">
        <v>1250000</v>
      </c>
      <c r="T23" s="39"/>
      <c r="U23" s="40"/>
      <c r="V23" s="34"/>
      <c r="W23" s="41" t="s">
        <v>74</v>
      </c>
      <c r="X23" s="42" t="s">
        <v>58</v>
      </c>
      <c r="Y23" s="43" t="s">
        <v>58</v>
      </c>
      <c r="Z23" s="56"/>
      <c r="AA23" s="45">
        <v>44572</v>
      </c>
      <c r="AB23" s="46" t="s">
        <v>68</v>
      </c>
      <c r="AC23" s="47" t="s">
        <v>70</v>
      </c>
      <c r="AD23" s="48">
        <v>130000</v>
      </c>
      <c r="AE23" s="49" t="s">
        <v>75</v>
      </c>
      <c r="AF23" s="50"/>
      <c r="AG23" s="50"/>
      <c r="AH23" s="57" t="s">
        <v>76</v>
      </c>
      <c r="AI23" s="52">
        <v>44576</v>
      </c>
      <c r="AJ23" s="53" t="s">
        <v>68</v>
      </c>
      <c r="AK23" s="52" t="s">
        <v>77</v>
      </c>
      <c r="AL23" s="54">
        <v>255000</v>
      </c>
      <c r="AM23" s="55"/>
      <c r="AN23" s="29"/>
      <c r="AO23" s="29"/>
      <c r="AP23" s="29"/>
      <c r="AQ23" s="29"/>
      <c r="AR23" s="29"/>
      <c r="AS23" s="29"/>
      <c r="AT23" s="29"/>
      <c r="AU23" s="29"/>
      <c r="AV23" s="29"/>
      <c r="AW23" s="29"/>
      <c r="AX23" s="29"/>
      <c r="AY23" s="29"/>
      <c r="AZ23" s="29"/>
      <c r="BA23" s="29"/>
      <c r="BB23" s="29"/>
      <c r="BC23" s="29">
        <v>1670000</v>
      </c>
      <c r="BD23" s="29"/>
      <c r="BE23" s="29">
        <v>1670000</v>
      </c>
      <c r="BF23" s="29"/>
      <c r="BG23" s="29">
        <v>1250000</v>
      </c>
      <c r="BH23" s="29">
        <v>750000</v>
      </c>
      <c r="BI23" s="29">
        <v>500000</v>
      </c>
      <c r="BJ23" s="29">
        <f t="shared" si="0"/>
        <v>2170000</v>
      </c>
    </row>
    <row r="24" spans="1:62" ht="60" x14ac:dyDescent="0.25">
      <c r="A24" s="20">
        <f>'[1]dalam daerah'!A27+$A$1475</f>
        <v>143</v>
      </c>
      <c r="B24" s="23" t="s">
        <v>459</v>
      </c>
      <c r="C24" s="158" t="s">
        <v>460</v>
      </c>
      <c r="D24" s="23" t="s">
        <v>461</v>
      </c>
      <c r="E24" s="59" t="s">
        <v>462</v>
      </c>
      <c r="F24" s="59" t="s">
        <v>463</v>
      </c>
      <c r="G24" s="63" t="s">
        <v>464</v>
      </c>
      <c r="H24" s="60" t="s">
        <v>62</v>
      </c>
      <c r="I24" s="61">
        <v>44832</v>
      </c>
      <c r="J24" s="61">
        <v>44835</v>
      </c>
      <c r="K24" s="25">
        <v>4</v>
      </c>
      <c r="L24" s="60" t="s">
        <v>465</v>
      </c>
      <c r="M24" s="104">
        <v>44907</v>
      </c>
      <c r="N24" s="62">
        <v>7514760</v>
      </c>
      <c r="O24" s="63">
        <v>430000</v>
      </c>
      <c r="P24" s="63">
        <v>1720000</v>
      </c>
      <c r="Q24" s="63">
        <v>1189760</v>
      </c>
      <c r="R24" s="63">
        <v>4605000</v>
      </c>
      <c r="S24" s="63" t="s">
        <v>58</v>
      </c>
      <c r="T24" s="63" t="s">
        <v>58</v>
      </c>
      <c r="U24" s="64"/>
      <c r="V24" s="245" t="s">
        <v>466</v>
      </c>
      <c r="W24" s="246" t="s">
        <v>467</v>
      </c>
      <c r="X24" s="66" t="s">
        <v>58</v>
      </c>
      <c r="Y24" s="66" t="s">
        <v>58</v>
      </c>
      <c r="Z24" s="67" t="s">
        <v>318</v>
      </c>
      <c r="AA24" s="68">
        <v>44832</v>
      </c>
      <c r="AB24" s="119" t="s">
        <v>67</v>
      </c>
      <c r="AC24" s="120" t="s">
        <v>68</v>
      </c>
      <c r="AD24" s="71">
        <v>280000</v>
      </c>
      <c r="AE24" s="72" t="s">
        <v>468</v>
      </c>
      <c r="AF24" s="73" t="s">
        <v>58</v>
      </c>
      <c r="AG24" s="73" t="s">
        <v>469</v>
      </c>
      <c r="AH24" s="74" t="s">
        <v>470</v>
      </c>
      <c r="AI24" s="75">
        <v>44837</v>
      </c>
      <c r="AJ24" s="75" t="s">
        <v>191</v>
      </c>
      <c r="AK24" s="72" t="s">
        <v>68</v>
      </c>
      <c r="AL24" s="247" t="s">
        <v>471</v>
      </c>
      <c r="AM24" s="2"/>
      <c r="AN24" s="29"/>
      <c r="AO24" s="29"/>
      <c r="AP24" s="29"/>
      <c r="AQ24" s="29"/>
      <c r="AR24" s="29"/>
      <c r="AS24" s="29"/>
      <c r="AT24" s="29"/>
      <c r="AU24" s="29"/>
      <c r="AV24" s="29"/>
      <c r="AW24" s="29"/>
      <c r="AX24" s="29"/>
      <c r="AY24" s="29"/>
      <c r="AZ24" s="29"/>
      <c r="BA24" s="29"/>
      <c r="BB24" s="29"/>
      <c r="BC24" s="29">
        <v>300000</v>
      </c>
      <c r="BD24" s="29"/>
      <c r="BE24" s="29">
        <v>300000</v>
      </c>
      <c r="BF24" s="29"/>
      <c r="BG24" s="29"/>
      <c r="BH24" s="29"/>
      <c r="BI24" s="29"/>
      <c r="BJ24" s="29">
        <f t="shared" si="0"/>
        <v>300000</v>
      </c>
    </row>
    <row r="25" spans="1:62" ht="48" x14ac:dyDescent="0.25">
      <c r="A25" s="20">
        <f>'[1]dalam daerah'!A28+$A$1475</f>
        <v>190</v>
      </c>
      <c r="B25" s="31" t="s">
        <v>188</v>
      </c>
      <c r="C25" s="32" t="s">
        <v>58</v>
      </c>
      <c r="D25" s="31" t="s">
        <v>189</v>
      </c>
      <c r="E25" s="33" t="s">
        <v>60</v>
      </c>
      <c r="F25" s="34" t="s">
        <v>58</v>
      </c>
      <c r="G25" s="34" t="s">
        <v>176</v>
      </c>
      <c r="H25" s="34" t="s">
        <v>62</v>
      </c>
      <c r="I25" s="35">
        <v>44572</v>
      </c>
      <c r="J25" s="35">
        <v>44576</v>
      </c>
      <c r="K25" s="36">
        <v>5</v>
      </c>
      <c r="L25" s="34" t="s">
        <v>190</v>
      </c>
      <c r="M25" s="35">
        <v>44593</v>
      </c>
      <c r="N25" s="38">
        <v>24062700</v>
      </c>
      <c r="O25" s="39">
        <v>380000</v>
      </c>
      <c r="P25" s="39">
        <v>1900000</v>
      </c>
      <c r="Q25" s="39">
        <v>6768700</v>
      </c>
      <c r="R25" s="39">
        <v>13775000</v>
      </c>
      <c r="S25" s="39">
        <v>1250000</v>
      </c>
      <c r="T25" s="39" t="s">
        <v>58</v>
      </c>
      <c r="U25" s="40"/>
      <c r="V25" s="34" t="s">
        <v>178</v>
      </c>
      <c r="W25" s="41" t="s">
        <v>109</v>
      </c>
      <c r="X25" s="42">
        <v>9902184567570</v>
      </c>
      <c r="Y25" s="43" t="s">
        <v>179</v>
      </c>
      <c r="Z25" s="44" t="s">
        <v>180</v>
      </c>
      <c r="AA25" s="45">
        <v>44572</v>
      </c>
      <c r="AB25" s="46" t="s">
        <v>71</v>
      </c>
      <c r="AC25" s="47" t="s">
        <v>191</v>
      </c>
      <c r="AD25" s="48">
        <v>3427700</v>
      </c>
      <c r="AE25" s="52" t="s">
        <v>109</v>
      </c>
      <c r="AF25" s="83">
        <v>9902184782726</v>
      </c>
      <c r="AG25" s="83" t="s">
        <v>182</v>
      </c>
      <c r="AH25" s="57" t="s">
        <v>173</v>
      </c>
      <c r="AI25" s="52">
        <v>44576</v>
      </c>
      <c r="AJ25" s="53" t="s">
        <v>183</v>
      </c>
      <c r="AK25" s="52" t="s">
        <v>181</v>
      </c>
      <c r="AL25" s="80">
        <v>698900</v>
      </c>
      <c r="AM25" s="55">
        <v>369000</v>
      </c>
      <c r="AN25" s="29"/>
      <c r="AO25" s="29"/>
      <c r="AP25" s="29"/>
      <c r="AQ25" s="29"/>
      <c r="AR25" s="29"/>
      <c r="AS25" s="29"/>
      <c r="AT25" s="29"/>
      <c r="AU25" s="29"/>
      <c r="AV25" s="29"/>
      <c r="AW25" s="29"/>
      <c r="AX25" s="29"/>
      <c r="AY25" s="29"/>
      <c r="AZ25" s="29"/>
      <c r="BA25" s="29"/>
      <c r="BB25" s="29"/>
      <c r="BC25" s="29">
        <v>1475000</v>
      </c>
      <c r="BD25" s="29"/>
      <c r="BE25" s="29">
        <v>1475000</v>
      </c>
      <c r="BF25" s="29"/>
      <c r="BG25" s="29">
        <v>1250000</v>
      </c>
      <c r="BH25" s="29">
        <v>750000</v>
      </c>
      <c r="BI25" s="29">
        <v>500000</v>
      </c>
      <c r="BJ25" s="29">
        <f t="shared" si="0"/>
        <v>1975000</v>
      </c>
    </row>
    <row r="26" spans="1:62" ht="36" x14ac:dyDescent="0.25">
      <c r="A26" s="30">
        <v>11</v>
      </c>
      <c r="B26" s="31" t="s">
        <v>192</v>
      </c>
      <c r="C26" s="32"/>
      <c r="D26" s="31" t="s">
        <v>193</v>
      </c>
      <c r="E26" s="33" t="s">
        <v>60</v>
      </c>
      <c r="F26" s="34"/>
      <c r="G26" s="34" t="s">
        <v>538</v>
      </c>
      <c r="H26" s="34" t="s">
        <v>62</v>
      </c>
      <c r="I26" s="35">
        <v>44593</v>
      </c>
      <c r="J26" s="35">
        <v>44597</v>
      </c>
      <c r="K26" s="36">
        <f>J26-I26+1</f>
        <v>5</v>
      </c>
      <c r="L26" s="34" t="s">
        <v>194</v>
      </c>
      <c r="M26" s="2"/>
      <c r="N26" s="38">
        <v>23451200</v>
      </c>
      <c r="O26" s="39">
        <v>370000</v>
      </c>
      <c r="P26" s="39">
        <f>O26*K26</f>
        <v>1850000</v>
      </c>
      <c r="Q26" s="39">
        <f>6443200+510000+365000</f>
        <v>7318200</v>
      </c>
      <c r="R26" s="39">
        <f>9888000+1475000+1670000</f>
        <v>13033000</v>
      </c>
      <c r="S26" s="39">
        <v>1250000</v>
      </c>
      <c r="T26" s="39"/>
      <c r="U26" s="40"/>
      <c r="V26" s="34"/>
      <c r="W26" s="41" t="s">
        <v>74</v>
      </c>
      <c r="X26" s="42" t="s">
        <v>58</v>
      </c>
      <c r="Y26" s="43" t="s">
        <v>58</v>
      </c>
      <c r="Z26" s="56"/>
      <c r="AA26" s="45">
        <v>44572</v>
      </c>
      <c r="AB26" s="46" t="s">
        <v>68</v>
      </c>
      <c r="AC26" s="47" t="s">
        <v>70</v>
      </c>
      <c r="AD26" s="48">
        <v>130000</v>
      </c>
      <c r="AE26" s="49" t="s">
        <v>75</v>
      </c>
      <c r="AF26" s="50"/>
      <c r="AG26" s="50"/>
      <c r="AH26" s="57" t="s">
        <v>76</v>
      </c>
      <c r="AI26" s="52">
        <v>44576</v>
      </c>
      <c r="AJ26" s="53" t="s">
        <v>68</v>
      </c>
      <c r="AK26" s="52" t="s">
        <v>77</v>
      </c>
      <c r="AL26" s="54">
        <v>255000</v>
      </c>
      <c r="AM26" s="55"/>
      <c r="AN26" s="29"/>
      <c r="AO26" s="29"/>
      <c r="AP26" s="29"/>
      <c r="AQ26" s="29"/>
      <c r="AR26" s="29"/>
      <c r="AS26" s="29"/>
      <c r="AT26" s="29"/>
      <c r="AU26" s="29"/>
      <c r="AV26" s="29"/>
      <c r="AW26" s="29"/>
      <c r="AX26" s="29"/>
      <c r="AY26" s="29"/>
      <c r="AZ26" s="29"/>
      <c r="BA26" s="29"/>
      <c r="BB26" s="29"/>
      <c r="BC26" s="29">
        <v>1670000</v>
      </c>
      <c r="BD26" s="29"/>
      <c r="BE26" s="29">
        <v>1670000</v>
      </c>
      <c r="BF26" s="29"/>
      <c r="BG26" s="29">
        <v>1250000</v>
      </c>
      <c r="BH26" s="29">
        <v>750000</v>
      </c>
      <c r="BI26" s="29">
        <v>500000</v>
      </c>
      <c r="BJ26" s="29">
        <f t="shared" si="0"/>
        <v>2170000</v>
      </c>
    </row>
    <row r="27" spans="1:62" ht="48" x14ac:dyDescent="0.25">
      <c r="A27" s="20">
        <f>'[1]dalam daerah'!A30+$A$1475</f>
        <v>276</v>
      </c>
      <c r="B27" s="187" t="s">
        <v>416</v>
      </c>
      <c r="C27" s="188" t="s">
        <v>58</v>
      </c>
      <c r="D27" s="187" t="s">
        <v>300</v>
      </c>
      <c r="E27" s="193" t="s">
        <v>60</v>
      </c>
      <c r="F27" s="115" t="s">
        <v>58</v>
      </c>
      <c r="G27" s="115" t="s">
        <v>248</v>
      </c>
      <c r="H27" s="115" t="s">
        <v>62</v>
      </c>
      <c r="I27" s="190">
        <v>44823</v>
      </c>
      <c r="J27" s="190">
        <v>44827</v>
      </c>
      <c r="K27" s="118">
        <v>5</v>
      </c>
      <c r="L27" s="193" t="s">
        <v>417</v>
      </c>
      <c r="M27" s="191">
        <v>44835</v>
      </c>
      <c r="N27" s="193">
        <v>14893880</v>
      </c>
      <c r="O27" s="193">
        <v>430000</v>
      </c>
      <c r="P27" s="193">
        <v>2150000</v>
      </c>
      <c r="Q27" s="193">
        <v>4033880</v>
      </c>
      <c r="R27" s="193">
        <v>7960000</v>
      </c>
      <c r="S27" s="193">
        <v>750000</v>
      </c>
      <c r="T27" s="193" t="s">
        <v>58</v>
      </c>
      <c r="U27" s="194"/>
      <c r="V27" s="115" t="s">
        <v>302</v>
      </c>
      <c r="W27" s="195" t="s">
        <v>237</v>
      </c>
      <c r="X27" s="196" t="s">
        <v>58</v>
      </c>
      <c r="Y27" s="196" t="s">
        <v>58</v>
      </c>
      <c r="Z27" s="197" t="s">
        <v>238</v>
      </c>
      <c r="AA27" s="114">
        <v>44822</v>
      </c>
      <c r="AB27" s="200" t="s">
        <v>67</v>
      </c>
      <c r="AC27" s="201" t="s">
        <v>68</v>
      </c>
      <c r="AD27" s="182">
        <v>280000</v>
      </c>
      <c r="AE27" s="195" t="s">
        <v>418</v>
      </c>
      <c r="AF27" s="196" t="s">
        <v>58</v>
      </c>
      <c r="AG27" s="196" t="s">
        <v>58</v>
      </c>
      <c r="AH27" s="197" t="s">
        <v>58</v>
      </c>
      <c r="AI27" s="195">
        <v>44828</v>
      </c>
      <c r="AJ27" s="114" t="s">
        <v>68</v>
      </c>
      <c r="AK27" s="195" t="s">
        <v>77</v>
      </c>
      <c r="AL27" s="182">
        <v>280000</v>
      </c>
      <c r="AM27" s="199"/>
      <c r="AN27" s="185"/>
      <c r="AO27" s="185"/>
      <c r="AP27" s="185"/>
      <c r="AQ27" s="185"/>
      <c r="AR27" s="185"/>
      <c r="AS27" s="185"/>
      <c r="AT27" s="185"/>
      <c r="AU27" s="185"/>
      <c r="AV27" s="185"/>
      <c r="AW27" s="185"/>
      <c r="AX27" s="185"/>
      <c r="AY27" s="185"/>
      <c r="AZ27" s="185"/>
      <c r="BA27" s="185"/>
      <c r="BB27" s="185"/>
      <c r="BC27" s="185">
        <v>1905000</v>
      </c>
      <c r="BD27" s="185"/>
      <c r="BE27" s="185">
        <v>1905000</v>
      </c>
      <c r="BF27" s="185"/>
      <c r="BG27" s="185"/>
      <c r="BH27" s="185"/>
      <c r="BI27" s="185"/>
      <c r="BJ27" s="29">
        <f t="shared" si="0"/>
        <v>1905000</v>
      </c>
    </row>
    <row r="28" spans="1:62" ht="36" x14ac:dyDescent="0.25">
      <c r="A28" s="30">
        <v>40</v>
      </c>
      <c r="B28" s="168" t="s">
        <v>419</v>
      </c>
      <c r="C28" s="218"/>
      <c r="D28" s="168" t="s">
        <v>197</v>
      </c>
      <c r="E28" s="193" t="s">
        <v>60</v>
      </c>
      <c r="F28" s="171"/>
      <c r="G28" s="174" t="s">
        <v>428</v>
      </c>
      <c r="H28" s="115" t="s">
        <v>62</v>
      </c>
      <c r="I28" s="172">
        <v>44593</v>
      </c>
      <c r="J28" s="172">
        <v>44597</v>
      </c>
      <c r="K28" s="173">
        <f>J28-I28+1</f>
        <v>5</v>
      </c>
      <c r="L28" s="171" t="s">
        <v>420</v>
      </c>
      <c r="M28" s="172"/>
      <c r="N28" s="174">
        <v>15237800</v>
      </c>
      <c r="O28" s="193">
        <v>430000</v>
      </c>
      <c r="P28" s="174">
        <f>O28*K28</f>
        <v>2150000</v>
      </c>
      <c r="Q28" s="174">
        <f>3597820+510000+75000</f>
        <v>4182820</v>
      </c>
      <c r="R28" s="174">
        <f>3976000+3678980</f>
        <v>7654980</v>
      </c>
      <c r="S28" s="39">
        <v>1250000</v>
      </c>
      <c r="T28" s="174"/>
      <c r="U28" s="175"/>
      <c r="V28" s="171"/>
      <c r="W28" s="219"/>
      <c r="X28" s="220"/>
      <c r="Y28" s="220"/>
      <c r="Z28" s="222"/>
      <c r="AA28" s="172"/>
      <c r="AB28" s="223"/>
      <c r="AC28" s="224"/>
      <c r="AD28" s="182"/>
      <c r="AE28" s="176" t="s">
        <v>383</v>
      </c>
      <c r="AF28" s="225"/>
      <c r="AG28" s="225"/>
      <c r="AH28" s="178" t="s">
        <v>211</v>
      </c>
      <c r="AI28" s="219">
        <v>44577</v>
      </c>
      <c r="AJ28" s="179" t="s">
        <v>68</v>
      </c>
      <c r="AK28" s="176" t="s">
        <v>77</v>
      </c>
      <c r="AL28" s="241">
        <v>255000</v>
      </c>
      <c r="AM28" s="174"/>
      <c r="AN28" s="185"/>
      <c r="AO28" s="185"/>
      <c r="AP28" s="185"/>
      <c r="AQ28" s="185"/>
      <c r="AR28" s="185"/>
      <c r="AS28" s="185"/>
      <c r="AT28" s="185"/>
      <c r="AU28" s="185"/>
      <c r="AV28" s="185"/>
      <c r="AW28" s="185"/>
      <c r="AX28" s="185"/>
      <c r="AY28" s="185"/>
      <c r="AZ28" s="185"/>
      <c r="BA28" s="185"/>
      <c r="BB28" s="185"/>
      <c r="BC28" s="185"/>
      <c r="BD28" s="185"/>
      <c r="BE28" s="185"/>
      <c r="BF28" s="185"/>
      <c r="BG28" s="185">
        <v>1250000</v>
      </c>
      <c r="BH28" s="185">
        <v>750000</v>
      </c>
      <c r="BI28" s="185">
        <v>500000</v>
      </c>
      <c r="BJ28" s="29">
        <f t="shared" si="0"/>
        <v>500000</v>
      </c>
    </row>
    <row r="29" spans="1:62" ht="36" x14ac:dyDescent="0.25">
      <c r="A29" s="20">
        <f>'[1]dalam daerah'!A32+$A$1475</f>
        <v>66</v>
      </c>
      <c r="B29" s="168" t="s">
        <v>419</v>
      </c>
      <c r="C29" s="218"/>
      <c r="D29" s="168" t="s">
        <v>421</v>
      </c>
      <c r="E29" s="193" t="s">
        <v>60</v>
      </c>
      <c r="F29" s="170"/>
      <c r="G29" s="174" t="s">
        <v>68</v>
      </c>
      <c r="H29" s="115" t="s">
        <v>62</v>
      </c>
      <c r="I29" s="172">
        <v>44585</v>
      </c>
      <c r="J29" s="172">
        <v>44587</v>
      </c>
      <c r="K29" s="173">
        <v>3</v>
      </c>
      <c r="L29" s="171" t="s">
        <v>422</v>
      </c>
      <c r="M29" s="235"/>
      <c r="N29" s="82">
        <v>5150000</v>
      </c>
      <c r="O29" s="193">
        <v>430000</v>
      </c>
      <c r="P29" s="174">
        <f>O29*K29</f>
        <v>1290000</v>
      </c>
      <c r="Q29" s="174">
        <v>510000</v>
      </c>
      <c r="R29" s="174">
        <f>2600000</f>
        <v>2600000</v>
      </c>
      <c r="S29" s="174">
        <v>750000</v>
      </c>
      <c r="T29" s="174"/>
      <c r="U29" s="175"/>
      <c r="V29" s="171"/>
      <c r="W29" s="219" t="s">
        <v>58</v>
      </c>
      <c r="X29" s="225" t="s">
        <v>58</v>
      </c>
      <c r="Y29" s="239" t="s">
        <v>58</v>
      </c>
      <c r="Z29" s="178" t="s">
        <v>58</v>
      </c>
      <c r="AA29" s="179" t="s">
        <v>58</v>
      </c>
      <c r="AB29" s="223" t="s">
        <v>58</v>
      </c>
      <c r="AC29" s="224" t="s">
        <v>58</v>
      </c>
      <c r="AD29" s="182" t="s">
        <v>58</v>
      </c>
      <c r="AE29" s="176" t="s">
        <v>230</v>
      </c>
      <c r="AF29" s="225" t="s">
        <v>58</v>
      </c>
      <c r="AG29" s="225" t="s">
        <v>58</v>
      </c>
      <c r="AH29" s="178" t="s">
        <v>76</v>
      </c>
      <c r="AI29" s="176">
        <v>44862</v>
      </c>
      <c r="AJ29" s="179" t="s">
        <v>68</v>
      </c>
      <c r="AK29" s="176" t="s">
        <v>77</v>
      </c>
      <c r="AL29" s="241">
        <v>280000</v>
      </c>
      <c r="AM29" s="199"/>
      <c r="AN29" s="185"/>
      <c r="AO29" s="185"/>
      <c r="AP29" s="185"/>
      <c r="AQ29" s="185"/>
      <c r="AR29" s="185"/>
      <c r="AS29" s="185"/>
      <c r="AT29" s="185"/>
      <c r="AU29" s="185"/>
      <c r="AV29" s="185"/>
      <c r="AW29" s="185"/>
      <c r="AX29" s="185"/>
      <c r="AY29" s="185"/>
      <c r="AZ29" s="185"/>
      <c r="BA29" s="185"/>
      <c r="BB29" s="185"/>
      <c r="BC29" s="185"/>
      <c r="BD29" s="185"/>
      <c r="BE29" s="185"/>
      <c r="BF29" s="185"/>
      <c r="BG29" s="185">
        <v>750000</v>
      </c>
      <c r="BH29" s="185">
        <v>450000</v>
      </c>
      <c r="BI29" s="185">
        <v>300000</v>
      </c>
      <c r="BJ29" s="29">
        <f t="shared" si="0"/>
        <v>300000</v>
      </c>
    </row>
    <row r="30" spans="1:62" ht="36" x14ac:dyDescent="0.25">
      <c r="A30" s="30">
        <v>41</v>
      </c>
      <c r="B30" s="168" t="s">
        <v>419</v>
      </c>
      <c r="C30" s="218"/>
      <c r="D30" s="168" t="s">
        <v>276</v>
      </c>
      <c r="E30" s="193" t="s">
        <v>60</v>
      </c>
      <c r="F30" s="170"/>
      <c r="G30" s="39" t="s">
        <v>122</v>
      </c>
      <c r="H30" s="115" t="s">
        <v>62</v>
      </c>
      <c r="I30" s="172">
        <v>44579</v>
      </c>
      <c r="J30" s="172">
        <v>44583</v>
      </c>
      <c r="K30" s="173">
        <v>5</v>
      </c>
      <c r="L30" s="171" t="s">
        <v>423</v>
      </c>
      <c r="M30" s="235"/>
      <c r="N30" s="82">
        <v>24059100</v>
      </c>
      <c r="O30" s="174">
        <v>420000</v>
      </c>
      <c r="P30" s="174">
        <f>O30*K30</f>
        <v>2100000</v>
      </c>
      <c r="Q30" s="174">
        <f>6780100+255000+199000</f>
        <v>7234100</v>
      </c>
      <c r="R30" s="174">
        <f>13475000</f>
        <v>13475000</v>
      </c>
      <c r="S30" s="39">
        <v>1250000</v>
      </c>
      <c r="T30" s="174"/>
      <c r="U30" s="175"/>
      <c r="V30" s="171"/>
      <c r="W30" s="219" t="s">
        <v>424</v>
      </c>
      <c r="X30" s="225" t="s">
        <v>58</v>
      </c>
      <c r="Y30" s="239" t="s">
        <v>58</v>
      </c>
      <c r="Z30" s="178" t="s">
        <v>171</v>
      </c>
      <c r="AA30" s="179">
        <v>44858</v>
      </c>
      <c r="AB30" s="223" t="s">
        <v>67</v>
      </c>
      <c r="AC30" s="224" t="s">
        <v>68</v>
      </c>
      <c r="AD30" s="182">
        <v>280000</v>
      </c>
      <c r="AE30" s="176" t="s">
        <v>230</v>
      </c>
      <c r="AF30" s="225" t="s">
        <v>58</v>
      </c>
      <c r="AG30" s="225" t="s">
        <v>58</v>
      </c>
      <c r="AH30" s="178" t="s">
        <v>76</v>
      </c>
      <c r="AI30" s="176">
        <v>44862</v>
      </c>
      <c r="AJ30" s="179" t="s">
        <v>68</v>
      </c>
      <c r="AK30" s="176" t="s">
        <v>77</v>
      </c>
      <c r="AL30" s="241">
        <v>280000</v>
      </c>
      <c r="AM30" s="199"/>
      <c r="AN30" s="185"/>
      <c r="AO30" s="185"/>
      <c r="AP30" s="185"/>
      <c r="AQ30" s="185"/>
      <c r="AR30" s="185"/>
      <c r="AS30" s="185"/>
      <c r="AT30" s="185"/>
      <c r="AU30" s="185"/>
      <c r="AV30" s="185"/>
      <c r="AW30" s="185"/>
      <c r="AX30" s="185"/>
      <c r="AY30" s="185"/>
      <c r="AZ30" s="185"/>
      <c r="BA30" s="185"/>
      <c r="BB30" s="185"/>
      <c r="BC30" s="185">
        <v>2695000</v>
      </c>
      <c r="BD30" s="185"/>
      <c r="BE30" s="185">
        <v>2695000</v>
      </c>
      <c r="BF30" s="185"/>
      <c r="BG30" s="185">
        <v>1250000</v>
      </c>
      <c r="BH30" s="185">
        <v>750000</v>
      </c>
      <c r="BI30" s="185">
        <v>500000</v>
      </c>
      <c r="BJ30" s="29">
        <f t="shared" si="0"/>
        <v>3195000</v>
      </c>
    </row>
    <row r="31" spans="1:62" ht="36" x14ac:dyDescent="0.25">
      <c r="A31" s="30">
        <v>20</v>
      </c>
      <c r="B31" s="31" t="s">
        <v>275</v>
      </c>
      <c r="C31" s="32"/>
      <c r="D31" s="31" t="s">
        <v>276</v>
      </c>
      <c r="E31" s="193" t="s">
        <v>60</v>
      </c>
      <c r="F31" s="33"/>
      <c r="G31" s="39" t="s">
        <v>122</v>
      </c>
      <c r="H31" s="115" t="s">
        <v>62</v>
      </c>
      <c r="I31" s="35">
        <v>44579</v>
      </c>
      <c r="J31" s="35">
        <v>44583</v>
      </c>
      <c r="K31" s="36">
        <v>5</v>
      </c>
      <c r="L31" s="34" t="s">
        <v>277</v>
      </c>
      <c r="M31" s="81"/>
      <c r="N31" s="82">
        <v>35329095</v>
      </c>
      <c r="O31" s="39">
        <v>420000</v>
      </c>
      <c r="P31" s="39">
        <f>O31*K31</f>
        <v>2100000</v>
      </c>
      <c r="Q31" s="39">
        <f>6780100+510000+199000</f>
        <v>7489100</v>
      </c>
      <c r="R31" s="39">
        <f>24489995</f>
        <v>24489995</v>
      </c>
      <c r="S31" s="39">
        <v>1250000</v>
      </c>
      <c r="T31" s="39"/>
      <c r="U31" s="40"/>
      <c r="V31" s="34"/>
      <c r="W31" s="41" t="s">
        <v>278</v>
      </c>
      <c r="X31" s="42" t="s">
        <v>58</v>
      </c>
      <c r="Y31" s="43" t="s">
        <v>58</v>
      </c>
      <c r="Z31" s="44" t="s">
        <v>171</v>
      </c>
      <c r="AA31" s="45">
        <v>44858</v>
      </c>
      <c r="AB31" s="126" t="s">
        <v>67</v>
      </c>
      <c r="AC31" s="127" t="s">
        <v>68</v>
      </c>
      <c r="AD31" s="71">
        <v>280000</v>
      </c>
      <c r="AE31" s="52" t="s">
        <v>279</v>
      </c>
      <c r="AF31" s="79" t="s">
        <v>58</v>
      </c>
      <c r="AG31" s="79" t="s">
        <v>58</v>
      </c>
      <c r="AH31" s="57" t="s">
        <v>173</v>
      </c>
      <c r="AI31" s="52">
        <v>44863</v>
      </c>
      <c r="AJ31" s="53" t="s">
        <v>68</v>
      </c>
      <c r="AK31" s="52" t="s">
        <v>77</v>
      </c>
      <c r="AL31" s="128">
        <v>280000</v>
      </c>
      <c r="AM31" s="2"/>
      <c r="AN31" s="29"/>
      <c r="AO31" s="29"/>
      <c r="AP31" s="29"/>
      <c r="AQ31" s="29"/>
      <c r="AR31" s="29"/>
      <c r="AS31" s="29"/>
      <c r="AT31" s="29"/>
      <c r="AU31" s="29"/>
      <c r="AV31" s="29"/>
      <c r="AW31" s="29"/>
      <c r="AX31" s="29"/>
      <c r="AY31" s="29"/>
      <c r="AZ31" s="29"/>
      <c r="BA31" s="29"/>
      <c r="BB31" s="29"/>
      <c r="BC31" s="29">
        <v>4897999</v>
      </c>
      <c r="BD31" s="29"/>
      <c r="BE31" s="29">
        <f>BC31-BD31</f>
        <v>4897999</v>
      </c>
      <c r="BF31" s="29"/>
      <c r="BG31" s="29"/>
      <c r="BH31" s="29"/>
      <c r="BI31" s="29"/>
      <c r="BJ31" s="29">
        <f t="shared" si="0"/>
        <v>4897999</v>
      </c>
    </row>
    <row r="32" spans="1:62" ht="36" x14ac:dyDescent="0.25">
      <c r="A32" s="20">
        <f>'[1]dalam daerah'!A35+$A$1475</f>
        <v>285</v>
      </c>
      <c r="B32" s="31" t="s">
        <v>408</v>
      </c>
      <c r="C32" s="32"/>
      <c r="D32" s="31" t="s">
        <v>193</v>
      </c>
      <c r="E32" s="189" t="s">
        <v>401</v>
      </c>
      <c r="F32" s="34"/>
      <c r="G32" s="34" t="s">
        <v>538</v>
      </c>
      <c r="H32" s="115" t="s">
        <v>62</v>
      </c>
      <c r="I32" s="35">
        <v>44593</v>
      </c>
      <c r="J32" s="35">
        <v>44597</v>
      </c>
      <c r="K32" s="36">
        <f>J32-I32+1</f>
        <v>5</v>
      </c>
      <c r="L32" s="34" t="s">
        <v>409</v>
      </c>
      <c r="M32" s="2"/>
      <c r="N32" s="38">
        <v>30163200</v>
      </c>
      <c r="O32" s="39">
        <v>370000</v>
      </c>
      <c r="P32" s="39">
        <f>O32*K32</f>
        <v>1850000</v>
      </c>
      <c r="Q32" s="39">
        <f>6443200+51000+130000</f>
        <v>6624200</v>
      </c>
      <c r="R32" s="39">
        <f>11880000+4900000+3200000</f>
        <v>19980000</v>
      </c>
      <c r="S32" s="39">
        <v>1250000</v>
      </c>
      <c r="T32" s="39"/>
      <c r="U32" s="40"/>
      <c r="V32" s="34"/>
      <c r="W32" s="41" t="s">
        <v>74</v>
      </c>
      <c r="X32" s="42" t="s">
        <v>58</v>
      </c>
      <c r="Y32" s="43" t="s">
        <v>58</v>
      </c>
      <c r="Z32" s="56"/>
      <c r="AA32" s="45">
        <v>44572</v>
      </c>
      <c r="AB32" s="46" t="s">
        <v>68</v>
      </c>
      <c r="AC32" s="47" t="s">
        <v>70</v>
      </c>
      <c r="AD32" s="48">
        <v>130000</v>
      </c>
      <c r="AE32" s="49" t="s">
        <v>75</v>
      </c>
      <c r="AF32" s="50"/>
      <c r="AG32" s="50"/>
      <c r="AH32" s="57" t="s">
        <v>76</v>
      </c>
      <c r="AI32" s="52">
        <v>44576</v>
      </c>
      <c r="AJ32" s="53" t="s">
        <v>68</v>
      </c>
      <c r="AK32" s="52" t="s">
        <v>77</v>
      </c>
      <c r="AL32" s="54">
        <v>255000</v>
      </c>
      <c r="AM32" s="55"/>
      <c r="AN32" s="29"/>
      <c r="AO32" s="29"/>
      <c r="AP32" s="29"/>
      <c r="AQ32" s="29"/>
      <c r="AR32" s="29"/>
      <c r="AS32" s="29"/>
      <c r="AT32" s="29"/>
      <c r="AU32" s="29"/>
      <c r="AV32" s="29"/>
      <c r="AW32" s="29"/>
      <c r="AX32" s="29"/>
      <c r="AY32" s="29"/>
      <c r="AZ32" s="29"/>
      <c r="BA32" s="29"/>
      <c r="BB32" s="29"/>
      <c r="BC32" s="29">
        <v>3200000</v>
      </c>
      <c r="BD32" s="29"/>
      <c r="BE32" s="29">
        <v>3200000</v>
      </c>
      <c r="BF32" s="29"/>
      <c r="BG32" s="29"/>
      <c r="BH32" s="29"/>
      <c r="BI32" s="29"/>
      <c r="BJ32" s="29">
        <f t="shared" si="0"/>
        <v>3200000</v>
      </c>
    </row>
    <row r="33" spans="1:62" ht="36" x14ac:dyDescent="0.25">
      <c r="A33" s="30">
        <v>38</v>
      </c>
      <c r="B33" s="31" t="s">
        <v>408</v>
      </c>
      <c r="C33" s="32"/>
      <c r="D33" s="31" t="s">
        <v>276</v>
      </c>
      <c r="E33" s="189" t="s">
        <v>401</v>
      </c>
      <c r="F33" s="33"/>
      <c r="G33" s="39" t="s">
        <v>122</v>
      </c>
      <c r="H33" s="34" t="s">
        <v>62</v>
      </c>
      <c r="I33" s="35">
        <v>44579</v>
      </c>
      <c r="J33" s="35">
        <v>44583</v>
      </c>
      <c r="K33" s="36">
        <v>5</v>
      </c>
      <c r="L33" s="34" t="s">
        <v>410</v>
      </c>
      <c r="M33" s="81"/>
      <c r="N33" s="82">
        <v>35329095</v>
      </c>
      <c r="O33" s="39">
        <v>420000</v>
      </c>
      <c r="P33" s="39">
        <f>O33*K33</f>
        <v>2100000</v>
      </c>
      <c r="Q33" s="39">
        <f>6780100+510000+199000</f>
        <v>7489100</v>
      </c>
      <c r="R33" s="39">
        <f>24489995</f>
        <v>24489995</v>
      </c>
      <c r="S33" s="39">
        <v>1250000</v>
      </c>
      <c r="T33" s="39"/>
      <c r="U33" s="40"/>
      <c r="V33" s="34"/>
      <c r="W33" s="41" t="s">
        <v>230</v>
      </c>
      <c r="X33" s="42" t="s">
        <v>58</v>
      </c>
      <c r="Y33" s="43" t="s">
        <v>58</v>
      </c>
      <c r="Z33" s="44" t="s">
        <v>160</v>
      </c>
      <c r="AA33" s="45">
        <v>44858</v>
      </c>
      <c r="AB33" s="126" t="s">
        <v>67</v>
      </c>
      <c r="AC33" s="127" t="s">
        <v>68</v>
      </c>
      <c r="AD33" s="71">
        <v>280000</v>
      </c>
      <c r="AE33" s="52" t="s">
        <v>230</v>
      </c>
      <c r="AF33" s="79" t="s">
        <v>58</v>
      </c>
      <c r="AG33" s="79" t="s">
        <v>58</v>
      </c>
      <c r="AH33" s="57" t="s">
        <v>76</v>
      </c>
      <c r="AI33" s="52">
        <v>44863</v>
      </c>
      <c r="AJ33" s="53" t="s">
        <v>68</v>
      </c>
      <c r="AK33" s="52" t="s">
        <v>77</v>
      </c>
      <c r="AL33" s="128">
        <v>280000</v>
      </c>
      <c r="AM33" s="2"/>
      <c r="AN33" s="29"/>
      <c r="AO33" s="29"/>
      <c r="AP33" s="29"/>
      <c r="AQ33" s="29"/>
      <c r="AR33" s="29"/>
      <c r="AS33" s="29"/>
      <c r="AT33" s="29"/>
      <c r="AU33" s="29"/>
      <c r="AV33" s="29"/>
      <c r="AW33" s="29"/>
      <c r="AX33" s="29"/>
      <c r="AY33" s="29"/>
      <c r="AZ33" s="29"/>
      <c r="BA33" s="29"/>
      <c r="BB33" s="29"/>
      <c r="BC33" s="29">
        <v>4897999</v>
      </c>
      <c r="BD33" s="29"/>
      <c r="BE33" s="29">
        <v>4897999</v>
      </c>
      <c r="BF33" s="29"/>
      <c r="BG33" s="29"/>
      <c r="BH33" s="29"/>
      <c r="BI33" s="29"/>
      <c r="BJ33" s="29">
        <f t="shared" si="0"/>
        <v>4897999</v>
      </c>
    </row>
    <row r="34" spans="1:62" ht="36" x14ac:dyDescent="0.25">
      <c r="A34" s="20">
        <f>'[1]dalam daerah'!A37+$A$1475</f>
        <v>195</v>
      </c>
      <c r="B34" s="31" t="s">
        <v>215</v>
      </c>
      <c r="C34" s="32" t="s">
        <v>58</v>
      </c>
      <c r="D34" s="31" t="s">
        <v>59</v>
      </c>
      <c r="E34" s="33" t="s">
        <v>60</v>
      </c>
      <c r="F34" s="34" t="s">
        <v>58</v>
      </c>
      <c r="G34" s="34" t="s">
        <v>61</v>
      </c>
      <c r="H34" s="34" t="s">
        <v>62</v>
      </c>
      <c r="I34" s="35">
        <v>44572</v>
      </c>
      <c r="J34" s="35">
        <v>44576</v>
      </c>
      <c r="K34" s="36">
        <v>5</v>
      </c>
      <c r="L34" s="34" t="s">
        <v>216</v>
      </c>
      <c r="M34" s="37">
        <v>44593</v>
      </c>
      <c r="N34" s="38">
        <v>7690000</v>
      </c>
      <c r="O34" s="39">
        <v>430000</v>
      </c>
      <c r="P34" s="39">
        <v>2150000</v>
      </c>
      <c r="Q34" s="39">
        <v>770000</v>
      </c>
      <c r="R34" s="39">
        <v>3250000</v>
      </c>
      <c r="S34" s="39">
        <v>1250000</v>
      </c>
      <c r="T34" s="39" t="s">
        <v>58</v>
      </c>
      <c r="U34" s="40"/>
      <c r="V34" s="34" t="s">
        <v>64</v>
      </c>
      <c r="W34" s="41" t="s">
        <v>65</v>
      </c>
      <c r="X34" s="42" t="s">
        <v>58</v>
      </c>
      <c r="Y34" s="43" t="s">
        <v>58</v>
      </c>
      <c r="Z34" s="44" t="s">
        <v>66</v>
      </c>
      <c r="AA34" s="45">
        <v>44572</v>
      </c>
      <c r="AB34" s="46" t="s">
        <v>67</v>
      </c>
      <c r="AC34" s="47" t="s">
        <v>68</v>
      </c>
      <c r="AD34" s="48">
        <v>255000</v>
      </c>
      <c r="AE34" s="49" t="s">
        <v>69</v>
      </c>
      <c r="AF34" s="50"/>
      <c r="AG34" s="50"/>
      <c r="AH34" s="51"/>
      <c r="AI34" s="52">
        <v>44576</v>
      </c>
      <c r="AJ34" s="53" t="s">
        <v>70</v>
      </c>
      <c r="AK34" s="52" t="s">
        <v>71</v>
      </c>
      <c r="AL34" s="54">
        <v>130000</v>
      </c>
      <c r="AM34" s="55"/>
      <c r="AN34" s="29"/>
      <c r="AO34" s="29"/>
      <c r="AP34" s="29"/>
      <c r="AQ34" s="29"/>
      <c r="AR34" s="29"/>
      <c r="AS34" s="29"/>
      <c r="AT34" s="29"/>
      <c r="AU34" s="29"/>
      <c r="AV34" s="29"/>
      <c r="AW34" s="29"/>
      <c r="AX34" s="29"/>
      <c r="AY34" s="29"/>
      <c r="AZ34" s="29"/>
      <c r="BA34" s="29"/>
      <c r="BB34" s="29"/>
      <c r="BC34" s="29"/>
      <c r="BD34" s="29"/>
      <c r="BE34" s="29"/>
      <c r="BF34" s="29"/>
      <c r="BG34" s="29">
        <v>1250000</v>
      </c>
      <c r="BH34" s="29">
        <v>750000</v>
      </c>
      <c r="BI34" s="29">
        <v>500000</v>
      </c>
      <c r="BJ34" s="29">
        <f t="shared" si="0"/>
        <v>500000</v>
      </c>
    </row>
    <row r="35" spans="1:62" ht="24" x14ac:dyDescent="0.25">
      <c r="A35" s="30">
        <v>15</v>
      </c>
      <c r="B35" s="31" t="s">
        <v>217</v>
      </c>
      <c r="C35" s="32"/>
      <c r="D35" s="31" t="s">
        <v>218</v>
      </c>
      <c r="E35" s="33" t="s">
        <v>60</v>
      </c>
      <c r="F35" s="34"/>
      <c r="G35" s="39" t="s">
        <v>185</v>
      </c>
      <c r="H35" s="34" t="s">
        <v>62</v>
      </c>
      <c r="I35" s="35">
        <v>44587</v>
      </c>
      <c r="J35" s="35">
        <v>44589</v>
      </c>
      <c r="K35" s="36">
        <f>J35-I35+1</f>
        <v>3</v>
      </c>
      <c r="L35" s="34" t="s">
        <v>219</v>
      </c>
      <c r="M35" s="37">
        <v>44593</v>
      </c>
      <c r="N35" s="39">
        <v>2695000</v>
      </c>
      <c r="O35" s="39">
        <v>430000</v>
      </c>
      <c r="P35" s="39">
        <f>O35*K35</f>
        <v>1290000</v>
      </c>
      <c r="Q35" s="39">
        <v>550000</v>
      </c>
      <c r="R35" s="39">
        <v>480000</v>
      </c>
      <c r="S35" s="39">
        <v>375000</v>
      </c>
      <c r="T35" s="39"/>
      <c r="U35" s="40"/>
      <c r="V35" s="34"/>
      <c r="W35" s="41"/>
      <c r="X35" s="123"/>
      <c r="Y35" s="43"/>
      <c r="Z35" s="44"/>
      <c r="AA35" s="45"/>
      <c r="AB35" s="46"/>
      <c r="AC35" s="47"/>
      <c r="AD35" s="71"/>
      <c r="AE35" s="49"/>
      <c r="AF35" s="50"/>
      <c r="AG35" s="50"/>
      <c r="AH35" s="57"/>
      <c r="AI35" s="49"/>
      <c r="AJ35" s="53"/>
      <c r="AK35" s="52"/>
      <c r="AL35" s="54"/>
      <c r="AM35" s="55"/>
      <c r="AN35" s="29"/>
      <c r="AO35" s="29"/>
      <c r="AP35" s="29"/>
      <c r="AQ35" s="29"/>
      <c r="AR35" s="29"/>
      <c r="AS35" s="29"/>
      <c r="AT35" s="29"/>
      <c r="AU35" s="29"/>
      <c r="AV35" s="29"/>
      <c r="AW35" s="29"/>
      <c r="AX35" s="29"/>
      <c r="AY35" s="29"/>
      <c r="AZ35" s="29"/>
      <c r="BA35" s="29"/>
      <c r="BB35" s="29"/>
      <c r="BC35" s="29"/>
      <c r="BD35" s="29"/>
      <c r="BE35" s="29"/>
      <c r="BF35" s="29"/>
      <c r="BG35" s="29">
        <v>375000</v>
      </c>
      <c r="BH35" s="29">
        <v>225000</v>
      </c>
      <c r="BI35" s="29">
        <v>150000</v>
      </c>
      <c r="BJ35" s="29">
        <f t="shared" si="0"/>
        <v>150000</v>
      </c>
    </row>
    <row r="36" spans="1:62" ht="60" x14ac:dyDescent="0.25">
      <c r="A36" s="20">
        <f>'[1]dalam daerah'!A39+$A$1475</f>
        <v>84</v>
      </c>
      <c r="B36" s="31" t="s">
        <v>217</v>
      </c>
      <c r="C36" s="32"/>
      <c r="D36" s="31" t="s">
        <v>72</v>
      </c>
      <c r="E36" s="33" t="s">
        <v>60</v>
      </c>
      <c r="F36" s="34"/>
      <c r="G36" s="34" t="s">
        <v>428</v>
      </c>
      <c r="H36" s="34" t="s">
        <v>62</v>
      </c>
      <c r="I36" s="35">
        <v>44593</v>
      </c>
      <c r="J36" s="35">
        <v>44597</v>
      </c>
      <c r="K36" s="36">
        <f>J36-I36+1</f>
        <v>5</v>
      </c>
      <c r="L36" s="34" t="s">
        <v>220</v>
      </c>
      <c r="M36" s="37">
        <v>44593</v>
      </c>
      <c r="N36" s="38">
        <v>14372140</v>
      </c>
      <c r="O36" s="39">
        <v>430000</v>
      </c>
      <c r="P36" s="39">
        <f>O36*K36</f>
        <v>2150000</v>
      </c>
      <c r="Q36" s="39">
        <f>3202800+510000+109000</f>
        <v>3821800</v>
      </c>
      <c r="R36" s="39">
        <f>3564900+3585440</f>
        <v>7150340</v>
      </c>
      <c r="S36" s="39">
        <v>1250000</v>
      </c>
      <c r="T36" s="39"/>
      <c r="U36" s="40"/>
      <c r="V36" s="34"/>
      <c r="W36" s="41" t="s">
        <v>109</v>
      </c>
      <c r="X36" s="42">
        <v>9902184135299</v>
      </c>
      <c r="Y36" s="43" t="s">
        <v>179</v>
      </c>
      <c r="Z36" s="44" t="s">
        <v>180</v>
      </c>
      <c r="AA36" s="45">
        <v>44569</v>
      </c>
      <c r="AB36" s="46" t="s">
        <v>68</v>
      </c>
      <c r="AC36" s="47" t="s">
        <v>104</v>
      </c>
      <c r="AD36" s="48">
        <v>2299600</v>
      </c>
      <c r="AE36" s="49" t="s">
        <v>210</v>
      </c>
      <c r="AF36" s="79" t="s">
        <v>58</v>
      </c>
      <c r="AG36" s="79" t="s">
        <v>58</v>
      </c>
      <c r="AH36" s="57" t="s">
        <v>211</v>
      </c>
      <c r="AI36" s="52">
        <v>44574</v>
      </c>
      <c r="AJ36" s="53" t="s">
        <v>68</v>
      </c>
      <c r="AK36" s="52" t="s">
        <v>77</v>
      </c>
      <c r="AL36" s="128" t="s">
        <v>212</v>
      </c>
      <c r="AM36" s="55"/>
      <c r="AN36" s="29"/>
      <c r="AO36" s="29"/>
      <c r="AP36" s="29"/>
      <c r="AQ36" s="29"/>
      <c r="AR36" s="29"/>
      <c r="AS36" s="29"/>
      <c r="AT36" s="29"/>
      <c r="AU36" s="29"/>
      <c r="AV36" s="29"/>
      <c r="AW36" s="29"/>
      <c r="AX36" s="29"/>
      <c r="AY36" s="29"/>
      <c r="AZ36" s="29"/>
      <c r="BA36" s="29"/>
      <c r="BB36" s="29"/>
      <c r="BC36" s="29"/>
      <c r="BD36" s="29"/>
      <c r="BE36" s="29"/>
      <c r="BF36" s="29"/>
      <c r="BG36" s="29">
        <v>1250000</v>
      </c>
      <c r="BH36" s="29">
        <f>150000*5</f>
        <v>750000</v>
      </c>
      <c r="BI36" s="29">
        <f>BG36-BH36</f>
        <v>500000</v>
      </c>
      <c r="BJ36" s="29">
        <f t="shared" si="0"/>
        <v>500000</v>
      </c>
    </row>
    <row r="37" spans="1:62" ht="48" x14ac:dyDescent="0.25">
      <c r="A37" s="20">
        <f>'[1]dalam daerah'!A40+$A$1475</f>
        <v>129</v>
      </c>
      <c r="B37" s="168" t="s">
        <v>332</v>
      </c>
      <c r="C37" s="169" t="s">
        <v>58</v>
      </c>
      <c r="D37" s="168" t="s">
        <v>189</v>
      </c>
      <c r="E37" s="170" t="s">
        <v>60</v>
      </c>
      <c r="F37" s="171" t="s">
        <v>58</v>
      </c>
      <c r="G37" s="171" t="s">
        <v>176</v>
      </c>
      <c r="H37" s="171" t="s">
        <v>62</v>
      </c>
      <c r="I37" s="172">
        <v>44572</v>
      </c>
      <c r="J37" s="172">
        <v>44576</v>
      </c>
      <c r="K37" s="173">
        <v>5</v>
      </c>
      <c r="L37" s="171" t="s">
        <v>333</v>
      </c>
      <c r="M37" s="172">
        <v>44593</v>
      </c>
      <c r="N37" s="82">
        <v>24203328</v>
      </c>
      <c r="O37" s="174">
        <v>380000</v>
      </c>
      <c r="P37" s="174">
        <v>1900000</v>
      </c>
      <c r="Q37" s="174">
        <v>6868328</v>
      </c>
      <c r="R37" s="174">
        <v>13775000</v>
      </c>
      <c r="S37" s="174">
        <v>1250000</v>
      </c>
      <c r="T37" s="174" t="s">
        <v>58</v>
      </c>
      <c r="U37" s="175"/>
      <c r="V37" s="171" t="s">
        <v>178</v>
      </c>
      <c r="W37" s="176" t="s">
        <v>109</v>
      </c>
      <c r="X37" s="177">
        <v>9902184567556</v>
      </c>
      <c r="Y37" s="177" t="s">
        <v>179</v>
      </c>
      <c r="Z37" s="178" t="s">
        <v>180</v>
      </c>
      <c r="AA37" s="179">
        <v>44572</v>
      </c>
      <c r="AB37" s="180" t="s">
        <v>71</v>
      </c>
      <c r="AC37" s="181" t="s">
        <v>191</v>
      </c>
      <c r="AD37" s="182">
        <v>3427700</v>
      </c>
      <c r="AE37" s="176" t="s">
        <v>109</v>
      </c>
      <c r="AF37" s="177">
        <v>9902184783112</v>
      </c>
      <c r="AG37" s="177" t="s">
        <v>182</v>
      </c>
      <c r="AH37" s="178" t="s">
        <v>173</v>
      </c>
      <c r="AI37" s="176">
        <v>44576</v>
      </c>
      <c r="AJ37" s="183" t="s">
        <v>183</v>
      </c>
      <c r="AK37" s="176" t="s">
        <v>181</v>
      </c>
      <c r="AL37" s="184">
        <v>698900</v>
      </c>
      <c r="AM37" s="174">
        <v>410000</v>
      </c>
      <c r="AN37" s="185"/>
      <c r="AO37" s="185"/>
      <c r="AP37" s="185"/>
      <c r="AQ37" s="185"/>
      <c r="AR37" s="185"/>
      <c r="AS37" s="185"/>
      <c r="AT37" s="185"/>
      <c r="AU37" s="185"/>
      <c r="AV37" s="185"/>
      <c r="AW37" s="185"/>
      <c r="AX37" s="185"/>
      <c r="AY37" s="185"/>
      <c r="AZ37" s="185"/>
      <c r="BA37" s="185"/>
      <c r="BB37" s="185"/>
      <c r="BC37" s="185">
        <v>1475000</v>
      </c>
      <c r="BD37" s="185"/>
      <c r="BE37" s="185">
        <v>1475000</v>
      </c>
      <c r="BF37" s="185"/>
      <c r="BG37" s="185">
        <v>1250000</v>
      </c>
      <c r="BH37" s="185">
        <v>750000</v>
      </c>
      <c r="BI37" s="185">
        <v>500000</v>
      </c>
      <c r="BJ37" s="29">
        <f t="shared" si="0"/>
        <v>1975000</v>
      </c>
    </row>
    <row r="38" spans="1:62" ht="60" x14ac:dyDescent="0.25">
      <c r="A38" s="30">
        <v>27</v>
      </c>
      <c r="B38" s="187" t="s">
        <v>332</v>
      </c>
      <c r="C38" s="188" t="s">
        <v>58</v>
      </c>
      <c r="D38" s="187" t="s">
        <v>79</v>
      </c>
      <c r="E38" s="189" t="s">
        <v>60</v>
      </c>
      <c r="F38" s="115" t="s">
        <v>58</v>
      </c>
      <c r="G38" s="115" t="s">
        <v>80</v>
      </c>
      <c r="H38" s="115" t="s">
        <v>62</v>
      </c>
      <c r="I38" s="190">
        <v>44607</v>
      </c>
      <c r="J38" s="190">
        <v>44610</v>
      </c>
      <c r="K38" s="118">
        <v>4</v>
      </c>
      <c r="L38" s="115" t="s">
        <v>334</v>
      </c>
      <c r="M38" s="191" t="s">
        <v>82</v>
      </c>
      <c r="N38" s="192">
        <v>12310181</v>
      </c>
      <c r="O38" s="193">
        <v>430000</v>
      </c>
      <c r="P38" s="193">
        <v>1720000</v>
      </c>
      <c r="Q38" s="193">
        <v>3840200</v>
      </c>
      <c r="R38" s="193">
        <v>6149981</v>
      </c>
      <c r="S38" s="193">
        <v>600000</v>
      </c>
      <c r="T38" s="193" t="s">
        <v>58</v>
      </c>
      <c r="U38" s="194"/>
      <c r="V38" s="115" t="s">
        <v>83</v>
      </c>
      <c r="W38" s="195" t="s">
        <v>84</v>
      </c>
      <c r="X38" s="196" t="s">
        <v>58</v>
      </c>
      <c r="Y38" s="196" t="s">
        <v>58</v>
      </c>
      <c r="Z38" s="197" t="s">
        <v>85</v>
      </c>
      <c r="AA38" s="114">
        <v>44607</v>
      </c>
      <c r="AB38" s="118" t="s">
        <v>67</v>
      </c>
      <c r="AC38" s="198" t="s">
        <v>68</v>
      </c>
      <c r="AD38" s="182">
        <v>255000</v>
      </c>
      <c r="AE38" s="195" t="s">
        <v>86</v>
      </c>
      <c r="AF38" s="196">
        <v>9902187443491</v>
      </c>
      <c r="AG38" s="196" t="s">
        <v>87</v>
      </c>
      <c r="AH38" s="197" t="s">
        <v>76</v>
      </c>
      <c r="AI38" s="195">
        <v>44610</v>
      </c>
      <c r="AJ38" s="114" t="s">
        <v>88</v>
      </c>
      <c r="AK38" s="195" t="s">
        <v>68</v>
      </c>
      <c r="AL38" s="182">
        <v>1533600</v>
      </c>
      <c r="AM38" s="199"/>
      <c r="AN38" s="185"/>
      <c r="AO38" s="185"/>
      <c r="AP38" s="185"/>
      <c r="AQ38" s="185"/>
      <c r="AR38" s="185"/>
      <c r="AS38" s="185"/>
      <c r="AT38" s="185"/>
      <c r="AU38" s="185"/>
      <c r="AV38" s="185"/>
      <c r="AW38" s="185"/>
      <c r="AX38" s="185"/>
      <c r="AY38" s="185"/>
      <c r="AZ38" s="185"/>
      <c r="BA38" s="185"/>
      <c r="BB38" s="185"/>
      <c r="BC38" s="185">
        <v>1670000</v>
      </c>
      <c r="BD38" s="185"/>
      <c r="BE38" s="185">
        <v>1670000</v>
      </c>
      <c r="BF38" s="185"/>
      <c r="BG38" s="185"/>
      <c r="BH38" s="185"/>
      <c r="BI38" s="185"/>
      <c r="BJ38" s="29">
        <f t="shared" si="0"/>
        <v>1670000</v>
      </c>
    </row>
    <row r="39" spans="1:62" ht="72" x14ac:dyDescent="0.25">
      <c r="A39" s="20">
        <f>'[1]dalam daerah'!A42+$A$1475</f>
        <v>282</v>
      </c>
      <c r="B39" s="187" t="s">
        <v>332</v>
      </c>
      <c r="C39" s="188" t="s">
        <v>58</v>
      </c>
      <c r="D39" s="187" t="s">
        <v>233</v>
      </c>
      <c r="E39" s="189" t="s">
        <v>60</v>
      </c>
      <c r="F39" s="115" t="s">
        <v>58</v>
      </c>
      <c r="G39" s="193" t="s">
        <v>234</v>
      </c>
      <c r="H39" s="115" t="s">
        <v>62</v>
      </c>
      <c r="I39" s="190">
        <v>44810</v>
      </c>
      <c r="J39" s="190">
        <v>44814</v>
      </c>
      <c r="K39" s="118">
        <v>5</v>
      </c>
      <c r="L39" s="115" t="s">
        <v>335</v>
      </c>
      <c r="M39" s="191">
        <v>44805</v>
      </c>
      <c r="N39" s="192">
        <v>23198840</v>
      </c>
      <c r="O39" s="193">
        <v>440000</v>
      </c>
      <c r="P39" s="193">
        <v>2200000</v>
      </c>
      <c r="Q39" s="193">
        <v>6296840</v>
      </c>
      <c r="R39" s="193">
        <v>13952000</v>
      </c>
      <c r="S39" s="193">
        <v>750000</v>
      </c>
      <c r="T39" s="193" t="s">
        <v>58</v>
      </c>
      <c r="U39" s="194"/>
      <c r="V39" s="115" t="s">
        <v>236</v>
      </c>
      <c r="W39" s="195" t="s">
        <v>237</v>
      </c>
      <c r="X39" s="196" t="s">
        <v>58</v>
      </c>
      <c r="Y39" s="196" t="s">
        <v>58</v>
      </c>
      <c r="Z39" s="197" t="s">
        <v>238</v>
      </c>
      <c r="AA39" s="114">
        <v>44809</v>
      </c>
      <c r="AB39" s="200" t="s">
        <v>67</v>
      </c>
      <c r="AC39" s="201" t="s">
        <v>68</v>
      </c>
      <c r="AD39" s="182">
        <v>280000</v>
      </c>
      <c r="AE39" s="195" t="s">
        <v>86</v>
      </c>
      <c r="AF39" s="196">
        <v>9902139301747</v>
      </c>
      <c r="AG39" s="196" t="s">
        <v>239</v>
      </c>
      <c r="AH39" s="197" t="s">
        <v>238</v>
      </c>
      <c r="AI39" s="195">
        <v>44814</v>
      </c>
      <c r="AJ39" s="114" t="s">
        <v>240</v>
      </c>
      <c r="AK39" s="195" t="s">
        <v>92</v>
      </c>
      <c r="AL39" s="182">
        <v>952510</v>
      </c>
      <c r="AM39" s="199"/>
      <c r="AN39" s="185"/>
      <c r="AO39" s="185"/>
      <c r="AP39" s="185"/>
      <c r="AQ39" s="185"/>
      <c r="AR39" s="185"/>
      <c r="AS39" s="185"/>
      <c r="AT39" s="185"/>
      <c r="AU39" s="185"/>
      <c r="AV39" s="185"/>
      <c r="AW39" s="185"/>
      <c r="AX39" s="185"/>
      <c r="AY39" s="185"/>
      <c r="AZ39" s="185"/>
      <c r="BA39" s="185"/>
      <c r="BB39" s="185"/>
      <c r="BC39" s="185">
        <f>1905000+1585000</f>
        <v>3490000</v>
      </c>
      <c r="BD39" s="185"/>
      <c r="BE39" s="185">
        <f>BC39</f>
        <v>3490000</v>
      </c>
      <c r="BF39" s="185"/>
      <c r="BG39" s="185"/>
      <c r="BH39" s="185"/>
      <c r="BI39" s="185"/>
      <c r="BJ39" s="29">
        <f t="shared" si="0"/>
        <v>3490000</v>
      </c>
    </row>
    <row r="40" spans="1:62" ht="48" x14ac:dyDescent="0.25">
      <c r="A40" s="30">
        <v>28</v>
      </c>
      <c r="B40" s="187" t="s">
        <v>332</v>
      </c>
      <c r="C40" s="188" t="s">
        <v>58</v>
      </c>
      <c r="D40" s="187" t="s">
        <v>300</v>
      </c>
      <c r="E40" s="193" t="s">
        <v>60</v>
      </c>
      <c r="F40" s="115" t="s">
        <v>58</v>
      </c>
      <c r="G40" s="115" t="s">
        <v>248</v>
      </c>
      <c r="H40" s="115" t="s">
        <v>62</v>
      </c>
      <c r="I40" s="190">
        <v>44823</v>
      </c>
      <c r="J40" s="190">
        <v>44827</v>
      </c>
      <c r="K40" s="118">
        <v>5</v>
      </c>
      <c r="L40" s="193" t="s">
        <v>336</v>
      </c>
      <c r="M40" s="191">
        <v>44835</v>
      </c>
      <c r="N40" s="193">
        <v>14893880</v>
      </c>
      <c r="O40" s="193">
        <v>430000</v>
      </c>
      <c r="P40" s="193">
        <v>2150000</v>
      </c>
      <c r="Q40" s="193">
        <v>4033880</v>
      </c>
      <c r="R40" s="193">
        <v>7960000</v>
      </c>
      <c r="S40" s="193">
        <v>750000</v>
      </c>
      <c r="T40" s="193" t="s">
        <v>58</v>
      </c>
      <c r="U40" s="194"/>
      <c r="V40" s="115" t="s">
        <v>302</v>
      </c>
      <c r="W40" s="195" t="s">
        <v>303</v>
      </c>
      <c r="X40" s="196" t="s">
        <v>58</v>
      </c>
      <c r="Y40" s="196" t="s">
        <v>58</v>
      </c>
      <c r="Z40" s="197" t="s">
        <v>96</v>
      </c>
      <c r="AA40" s="114">
        <v>44823</v>
      </c>
      <c r="AB40" s="200" t="s">
        <v>67</v>
      </c>
      <c r="AC40" s="201" t="s">
        <v>68</v>
      </c>
      <c r="AD40" s="182">
        <v>280000</v>
      </c>
      <c r="AE40" s="195" t="s">
        <v>304</v>
      </c>
      <c r="AF40" s="196" t="s">
        <v>58</v>
      </c>
      <c r="AG40" s="196" t="s">
        <v>58</v>
      </c>
      <c r="AH40" s="197" t="s">
        <v>173</v>
      </c>
      <c r="AI40" s="195">
        <v>44828</v>
      </c>
      <c r="AJ40" s="114" t="s">
        <v>68</v>
      </c>
      <c r="AK40" s="195" t="s">
        <v>77</v>
      </c>
      <c r="AL40" s="182">
        <v>280000</v>
      </c>
      <c r="AM40" s="199"/>
      <c r="AN40" s="185"/>
      <c r="AO40" s="185"/>
      <c r="AP40" s="185"/>
      <c r="AQ40" s="185"/>
      <c r="AR40" s="185"/>
      <c r="AS40" s="185"/>
      <c r="AT40" s="185"/>
      <c r="AU40" s="185"/>
      <c r="AV40" s="185"/>
      <c r="AW40" s="185"/>
      <c r="AX40" s="185"/>
      <c r="AY40" s="185"/>
      <c r="AZ40" s="185"/>
      <c r="BA40" s="185"/>
      <c r="BB40" s="185"/>
      <c r="BC40" s="185">
        <v>1905000</v>
      </c>
      <c r="BD40" s="185"/>
      <c r="BE40" s="185">
        <v>1905000</v>
      </c>
      <c r="BF40" s="185"/>
      <c r="BG40" s="185"/>
      <c r="BH40" s="185"/>
      <c r="BI40" s="185"/>
      <c r="BJ40" s="29">
        <f t="shared" si="0"/>
        <v>1905000</v>
      </c>
    </row>
    <row r="41" spans="1:62" ht="84" x14ac:dyDescent="0.25">
      <c r="A41" s="30">
        <v>29</v>
      </c>
      <c r="B41" s="187" t="s">
        <v>345</v>
      </c>
      <c r="C41" s="188" t="s">
        <v>58</v>
      </c>
      <c r="D41" s="187" t="s">
        <v>346</v>
      </c>
      <c r="E41" s="189" t="s">
        <v>60</v>
      </c>
      <c r="F41" s="115" t="s">
        <v>58</v>
      </c>
      <c r="G41" s="115" t="s">
        <v>347</v>
      </c>
      <c r="H41" s="115" t="s">
        <v>62</v>
      </c>
      <c r="I41" s="217">
        <v>44831</v>
      </c>
      <c r="J41" s="190">
        <v>44835</v>
      </c>
      <c r="K41" s="118">
        <v>5</v>
      </c>
      <c r="L41" s="115" t="s">
        <v>348</v>
      </c>
      <c r="M41" s="191">
        <v>44879</v>
      </c>
      <c r="N41" s="192">
        <v>14595130</v>
      </c>
      <c r="O41" s="193">
        <v>430000</v>
      </c>
      <c r="P41" s="193">
        <v>2150000</v>
      </c>
      <c r="Q41" s="193">
        <v>4033880</v>
      </c>
      <c r="R41" s="193">
        <v>7661250</v>
      </c>
      <c r="S41" s="193">
        <v>750000</v>
      </c>
      <c r="T41" s="193" t="s">
        <v>58</v>
      </c>
      <c r="U41" s="194"/>
      <c r="V41" s="115" t="s">
        <v>349</v>
      </c>
      <c r="W41" s="195" t="s">
        <v>350</v>
      </c>
      <c r="X41" s="196" t="s">
        <v>58</v>
      </c>
      <c r="Y41" s="196" t="s">
        <v>58</v>
      </c>
      <c r="Z41" s="197">
        <v>0.30555555555555552</v>
      </c>
      <c r="AA41" s="114">
        <v>44831</v>
      </c>
      <c r="AB41" s="200" t="s">
        <v>67</v>
      </c>
      <c r="AC41" s="201" t="s">
        <v>68</v>
      </c>
      <c r="AD41" s="182">
        <v>280000</v>
      </c>
      <c r="AE41" s="195" t="s">
        <v>351</v>
      </c>
      <c r="AF41" s="196" t="s">
        <v>58</v>
      </c>
      <c r="AG41" s="196" t="s">
        <v>58</v>
      </c>
      <c r="AH41" s="197">
        <v>0.54166666666666663</v>
      </c>
      <c r="AI41" s="195">
        <v>44836</v>
      </c>
      <c r="AJ41" s="114" t="s">
        <v>68</v>
      </c>
      <c r="AK41" s="195" t="s">
        <v>77</v>
      </c>
      <c r="AL41" s="182">
        <v>280000</v>
      </c>
      <c r="AM41" s="199"/>
      <c r="AN41" s="185"/>
      <c r="AO41" s="185"/>
      <c r="AP41" s="185"/>
      <c r="AQ41" s="185"/>
      <c r="AR41" s="185"/>
      <c r="AS41" s="185"/>
      <c r="AT41" s="185"/>
      <c r="AU41" s="185"/>
      <c r="AV41" s="185"/>
      <c r="AW41" s="185"/>
      <c r="AX41" s="185"/>
      <c r="AY41" s="185"/>
      <c r="AZ41" s="185"/>
      <c r="BA41" s="185"/>
      <c r="BB41" s="185"/>
      <c r="BC41" s="185">
        <v>1695000</v>
      </c>
      <c r="BD41" s="185"/>
      <c r="BE41" s="185">
        <v>1695000</v>
      </c>
      <c r="BF41" s="185"/>
      <c r="BG41" s="185"/>
      <c r="BH41" s="185"/>
      <c r="BI41" s="185"/>
      <c r="BJ41" s="29">
        <f t="shared" si="0"/>
        <v>1695000</v>
      </c>
    </row>
    <row r="42" spans="1:62" ht="36" x14ac:dyDescent="0.25">
      <c r="A42" s="20">
        <f>'[1]dalam daerah'!A46+$A$1475</f>
        <v>238</v>
      </c>
      <c r="B42" s="168" t="s">
        <v>352</v>
      </c>
      <c r="C42" s="218"/>
      <c r="D42" s="168" t="s">
        <v>193</v>
      </c>
      <c r="E42" s="189" t="s">
        <v>60</v>
      </c>
      <c r="F42" s="171"/>
      <c r="G42" s="174" t="s">
        <v>538</v>
      </c>
      <c r="H42" s="115" t="s">
        <v>62</v>
      </c>
      <c r="I42" s="172">
        <v>44593</v>
      </c>
      <c r="J42" s="172">
        <v>44597</v>
      </c>
      <c r="K42" s="173">
        <f>J42-I42+1</f>
        <v>5</v>
      </c>
      <c r="L42" s="171" t="s">
        <v>353</v>
      </c>
      <c r="M42" s="172"/>
      <c r="N42" s="174">
        <v>25346008</v>
      </c>
      <c r="O42" s="174">
        <v>370000</v>
      </c>
      <c r="P42" s="174">
        <f>O42*K42</f>
        <v>1850000</v>
      </c>
      <c r="Q42" s="174">
        <f>6697500+510000+385000</f>
        <v>7592500</v>
      </c>
      <c r="R42" s="174">
        <f>13183508+1470000</f>
        <v>14653508</v>
      </c>
      <c r="S42" s="174">
        <v>1250000</v>
      </c>
      <c r="T42" s="174"/>
      <c r="U42" s="175"/>
      <c r="V42" s="171"/>
      <c r="W42" s="219" t="s">
        <v>203</v>
      </c>
      <c r="X42" s="220"/>
      <c r="Y42" s="221" t="s">
        <v>204</v>
      </c>
      <c r="Z42" s="222" t="s">
        <v>205</v>
      </c>
      <c r="AA42" s="172">
        <v>44572</v>
      </c>
      <c r="AB42" s="223" t="s">
        <v>181</v>
      </c>
      <c r="AC42" s="224" t="s">
        <v>183</v>
      </c>
      <c r="AD42" s="182"/>
      <c r="AE42" s="219"/>
      <c r="AF42" s="220"/>
      <c r="AG42" s="225" t="s">
        <v>166</v>
      </c>
      <c r="AH42" s="178" t="s">
        <v>111</v>
      </c>
      <c r="AI42" s="219">
        <v>44577</v>
      </c>
      <c r="AJ42" s="179" t="s">
        <v>167</v>
      </c>
      <c r="AK42" s="176" t="s">
        <v>71</v>
      </c>
      <c r="AL42" s="182"/>
      <c r="AM42" s="174"/>
      <c r="AN42" s="185"/>
      <c r="AO42" s="185"/>
      <c r="AP42" s="185"/>
      <c r="AQ42" s="185"/>
      <c r="AR42" s="185"/>
      <c r="AS42" s="185"/>
      <c r="AT42" s="185"/>
      <c r="AU42" s="185"/>
      <c r="AV42" s="185"/>
      <c r="AW42" s="185"/>
      <c r="AX42" s="185"/>
      <c r="AY42" s="185"/>
      <c r="AZ42" s="185"/>
      <c r="BA42" s="185"/>
      <c r="BB42" s="185"/>
      <c r="BC42" s="185">
        <v>1470000</v>
      </c>
      <c r="BD42" s="185"/>
      <c r="BE42" s="185">
        <v>1470000</v>
      </c>
      <c r="BF42" s="185"/>
      <c r="BG42" s="185">
        <v>1250000</v>
      </c>
      <c r="BH42" s="185">
        <v>750000</v>
      </c>
      <c r="BI42" s="185">
        <v>500000</v>
      </c>
      <c r="BJ42" s="29">
        <f t="shared" si="0"/>
        <v>1970000</v>
      </c>
    </row>
    <row r="43" spans="1:62" ht="36" x14ac:dyDescent="0.25">
      <c r="A43" s="30">
        <v>14</v>
      </c>
      <c r="B43" s="31" t="s">
        <v>213</v>
      </c>
      <c r="C43" s="32" t="s">
        <v>58</v>
      </c>
      <c r="D43" s="31" t="s">
        <v>59</v>
      </c>
      <c r="E43" s="33" t="s">
        <v>60</v>
      </c>
      <c r="F43" s="34" t="s">
        <v>58</v>
      </c>
      <c r="G43" s="34" t="s">
        <v>61</v>
      </c>
      <c r="H43" s="34" t="s">
        <v>62</v>
      </c>
      <c r="I43" s="35">
        <v>44572</v>
      </c>
      <c r="J43" s="35">
        <v>44576</v>
      </c>
      <c r="K43" s="36">
        <v>5</v>
      </c>
      <c r="L43" s="34" t="s">
        <v>214</v>
      </c>
      <c r="M43" s="37">
        <v>44593</v>
      </c>
      <c r="N43" s="38">
        <v>7690000</v>
      </c>
      <c r="O43" s="39">
        <v>430000</v>
      </c>
      <c r="P43" s="39">
        <v>2150000</v>
      </c>
      <c r="Q43" s="39">
        <v>770000</v>
      </c>
      <c r="R43" s="39">
        <v>3250000</v>
      </c>
      <c r="S43" s="39">
        <v>1250000</v>
      </c>
      <c r="T43" s="39" t="s">
        <v>58</v>
      </c>
      <c r="U43" s="40"/>
      <c r="V43" s="34" t="s">
        <v>64</v>
      </c>
      <c r="W43" s="41" t="s">
        <v>65</v>
      </c>
      <c r="X43" s="42" t="s">
        <v>58</v>
      </c>
      <c r="Y43" s="43" t="s">
        <v>58</v>
      </c>
      <c r="Z43" s="44" t="s">
        <v>66</v>
      </c>
      <c r="AA43" s="45">
        <v>44572</v>
      </c>
      <c r="AB43" s="46" t="s">
        <v>67</v>
      </c>
      <c r="AC43" s="47" t="s">
        <v>68</v>
      </c>
      <c r="AD43" s="48">
        <v>255000</v>
      </c>
      <c r="AE43" s="49" t="s">
        <v>69</v>
      </c>
      <c r="AF43" s="50"/>
      <c r="AG43" s="50"/>
      <c r="AH43" s="51"/>
      <c r="AI43" s="52">
        <v>44576</v>
      </c>
      <c r="AJ43" s="53" t="s">
        <v>70</v>
      </c>
      <c r="AK43" s="52" t="s">
        <v>71</v>
      </c>
      <c r="AL43" s="54">
        <v>130000</v>
      </c>
      <c r="AM43" s="55"/>
      <c r="AN43" s="29"/>
      <c r="AO43" s="29"/>
      <c r="AP43" s="29"/>
      <c r="AQ43" s="29"/>
      <c r="AR43" s="29"/>
      <c r="AS43" s="29"/>
      <c r="AT43" s="29"/>
      <c r="AU43" s="29"/>
      <c r="AV43" s="29"/>
      <c r="AW43" s="29"/>
      <c r="AX43" s="29"/>
      <c r="AY43" s="29"/>
      <c r="AZ43" s="29"/>
      <c r="BA43" s="29"/>
      <c r="BB43" s="29"/>
      <c r="BC43" s="29"/>
      <c r="BD43" s="29"/>
      <c r="BE43" s="29"/>
      <c r="BF43" s="29"/>
      <c r="BG43" s="29">
        <v>1250000</v>
      </c>
      <c r="BH43" s="29">
        <f>150000*5</f>
        <v>750000</v>
      </c>
      <c r="BI43" s="29">
        <f>BG43-BH43</f>
        <v>500000</v>
      </c>
      <c r="BJ43" s="29">
        <f t="shared" si="0"/>
        <v>500000</v>
      </c>
    </row>
    <row r="44" spans="1:62" ht="60" x14ac:dyDescent="0.25">
      <c r="A44" s="20">
        <f>'[1]dalam daerah'!A47+$A$1476</f>
        <v>286</v>
      </c>
      <c r="B44" s="31" t="s">
        <v>208</v>
      </c>
      <c r="C44" s="32"/>
      <c r="D44" s="31" t="s">
        <v>72</v>
      </c>
      <c r="E44" s="33" t="s">
        <v>60</v>
      </c>
      <c r="F44" s="34"/>
      <c r="G44" s="34" t="s">
        <v>428</v>
      </c>
      <c r="H44" s="34" t="s">
        <v>62</v>
      </c>
      <c r="I44" s="35">
        <v>44593</v>
      </c>
      <c r="J44" s="35">
        <v>44597</v>
      </c>
      <c r="K44" s="36">
        <f>J44-I44+1</f>
        <v>5</v>
      </c>
      <c r="L44" s="34" t="s">
        <v>209</v>
      </c>
      <c r="M44" s="2"/>
      <c r="N44" s="38">
        <v>14372140</v>
      </c>
      <c r="O44" s="39">
        <v>430000</v>
      </c>
      <c r="P44" s="39">
        <f>O44*K44</f>
        <v>2150000</v>
      </c>
      <c r="Q44" s="39">
        <f>3202800+510000+109000</f>
        <v>3821800</v>
      </c>
      <c r="R44" s="39">
        <f>3564900+3585440</f>
        <v>7150340</v>
      </c>
      <c r="S44" s="39">
        <v>1250000</v>
      </c>
      <c r="T44" s="39"/>
      <c r="U44" s="40"/>
      <c r="V44" s="34"/>
      <c r="W44" s="41" t="s">
        <v>109</v>
      </c>
      <c r="X44" s="42">
        <v>9902184161795</v>
      </c>
      <c r="Y44" s="43" t="s">
        <v>179</v>
      </c>
      <c r="Z44" s="44" t="s">
        <v>180</v>
      </c>
      <c r="AA44" s="45">
        <v>44569</v>
      </c>
      <c r="AB44" s="46" t="s">
        <v>68</v>
      </c>
      <c r="AC44" s="47" t="s">
        <v>104</v>
      </c>
      <c r="AD44" s="48">
        <v>2299600</v>
      </c>
      <c r="AE44" s="49" t="s">
        <v>210</v>
      </c>
      <c r="AF44" s="79" t="s">
        <v>58</v>
      </c>
      <c r="AG44" s="79" t="s">
        <v>58</v>
      </c>
      <c r="AH44" s="57" t="s">
        <v>211</v>
      </c>
      <c r="AI44" s="52">
        <v>44574</v>
      </c>
      <c r="AJ44" s="53" t="s">
        <v>68</v>
      </c>
      <c r="AK44" s="52" t="s">
        <v>77</v>
      </c>
      <c r="AL44" s="128" t="s">
        <v>212</v>
      </c>
      <c r="AM44" s="55"/>
      <c r="AN44" s="29"/>
      <c r="AO44" s="29"/>
      <c r="AP44" s="29"/>
      <c r="AQ44" s="29"/>
      <c r="AR44" s="29"/>
      <c r="AS44" s="29"/>
      <c r="AT44" s="29"/>
      <c r="AU44" s="29"/>
      <c r="AV44" s="29"/>
      <c r="AW44" s="29"/>
      <c r="AX44" s="29"/>
      <c r="AY44" s="29"/>
      <c r="AZ44" s="29"/>
      <c r="BA44" s="29"/>
      <c r="BB44" s="29"/>
      <c r="BC44" s="29"/>
      <c r="BD44" s="29"/>
      <c r="BE44" s="29"/>
      <c r="BF44" s="29"/>
      <c r="BG44" s="29">
        <v>1250000</v>
      </c>
      <c r="BH44" s="29">
        <f>150000*5</f>
        <v>750000</v>
      </c>
      <c r="BI44" s="29">
        <f>BG44-BH44</f>
        <v>500000</v>
      </c>
      <c r="BJ44" s="29">
        <f t="shared" si="0"/>
        <v>500000</v>
      </c>
    </row>
    <row r="45" spans="1:62" ht="36" x14ac:dyDescent="0.25">
      <c r="A45" s="30">
        <v>2</v>
      </c>
      <c r="B45" s="31" t="s">
        <v>57</v>
      </c>
      <c r="C45" s="32" t="s">
        <v>58</v>
      </c>
      <c r="D45" s="31" t="s">
        <v>59</v>
      </c>
      <c r="E45" s="33" t="s">
        <v>60</v>
      </c>
      <c r="F45" s="34" t="s">
        <v>58</v>
      </c>
      <c r="G45" s="34" t="s">
        <v>61</v>
      </c>
      <c r="H45" s="34" t="s">
        <v>62</v>
      </c>
      <c r="I45" s="35">
        <v>44572</v>
      </c>
      <c r="J45" s="35">
        <v>44576</v>
      </c>
      <c r="K45" s="36">
        <v>5</v>
      </c>
      <c r="L45" s="34" t="s">
        <v>63</v>
      </c>
      <c r="M45" s="37">
        <v>44593</v>
      </c>
      <c r="N45" s="38">
        <v>7690000</v>
      </c>
      <c r="O45" s="39">
        <v>430000</v>
      </c>
      <c r="P45" s="39">
        <v>2150000</v>
      </c>
      <c r="Q45" s="39">
        <v>770000</v>
      </c>
      <c r="R45" s="39">
        <v>3250000</v>
      </c>
      <c r="S45" s="39">
        <v>1250000</v>
      </c>
      <c r="T45" s="39" t="s">
        <v>58</v>
      </c>
      <c r="U45" s="40"/>
      <c r="V45" s="34" t="s">
        <v>64</v>
      </c>
      <c r="W45" s="41" t="s">
        <v>65</v>
      </c>
      <c r="X45" s="42" t="s">
        <v>58</v>
      </c>
      <c r="Y45" s="43" t="s">
        <v>58</v>
      </c>
      <c r="Z45" s="44" t="s">
        <v>66</v>
      </c>
      <c r="AA45" s="45">
        <v>44572</v>
      </c>
      <c r="AB45" s="46" t="s">
        <v>67</v>
      </c>
      <c r="AC45" s="47" t="s">
        <v>68</v>
      </c>
      <c r="AD45" s="48">
        <v>255000</v>
      </c>
      <c r="AE45" s="49" t="s">
        <v>69</v>
      </c>
      <c r="AF45" s="50"/>
      <c r="AG45" s="50"/>
      <c r="AH45" s="51"/>
      <c r="AI45" s="52">
        <v>44576</v>
      </c>
      <c r="AJ45" s="53" t="s">
        <v>70</v>
      </c>
      <c r="AK45" s="52" t="s">
        <v>71</v>
      </c>
      <c r="AL45" s="54">
        <v>130000</v>
      </c>
      <c r="AM45" s="55"/>
      <c r="AN45" s="29"/>
      <c r="AO45" s="29"/>
      <c r="AP45" s="29"/>
      <c r="AQ45" s="29"/>
      <c r="AR45" s="29"/>
      <c r="AS45" s="29"/>
      <c r="AT45" s="29"/>
      <c r="AU45" s="29"/>
      <c r="AV45" s="29"/>
      <c r="AW45" s="29"/>
      <c r="AX45" s="29"/>
      <c r="AY45" s="29"/>
      <c r="AZ45" s="29"/>
      <c r="BA45" s="29"/>
      <c r="BB45" s="29"/>
      <c r="BC45" s="29"/>
      <c r="BD45" s="29"/>
      <c r="BE45" s="29"/>
      <c r="BF45" s="29"/>
      <c r="BG45" s="29">
        <v>1250000</v>
      </c>
      <c r="BH45" s="29">
        <f>150000*5</f>
        <v>750000</v>
      </c>
      <c r="BI45" s="29">
        <f>BG45-BH45</f>
        <v>500000</v>
      </c>
      <c r="BJ45" s="29">
        <f t="shared" si="0"/>
        <v>500000</v>
      </c>
    </row>
    <row r="46" spans="1:62" ht="60" x14ac:dyDescent="0.25">
      <c r="A46" s="20">
        <f>'[1]dalam daerah'!A49+$A$1476</f>
        <v>344</v>
      </c>
      <c r="B46" s="31" t="s">
        <v>57</v>
      </c>
      <c r="C46" s="32"/>
      <c r="D46" s="31" t="s">
        <v>72</v>
      </c>
      <c r="E46" s="33" t="s">
        <v>60</v>
      </c>
      <c r="F46" s="34"/>
      <c r="G46" s="34" t="s">
        <v>428</v>
      </c>
      <c r="H46" s="34" t="s">
        <v>62</v>
      </c>
      <c r="I46" s="35">
        <v>44593</v>
      </c>
      <c r="J46" s="35">
        <v>44597</v>
      </c>
      <c r="K46" s="36">
        <f>J46-I46+1</f>
        <v>5</v>
      </c>
      <c r="L46" s="34" t="s">
        <v>73</v>
      </c>
      <c r="M46" s="2"/>
      <c r="N46" s="38">
        <v>14457140</v>
      </c>
      <c r="O46" s="39">
        <v>430000</v>
      </c>
      <c r="P46" s="39">
        <f>O46*K46</f>
        <v>2150000</v>
      </c>
      <c r="Q46" s="39">
        <f>3202800+510000+194000</f>
        <v>3906800</v>
      </c>
      <c r="R46" s="39">
        <f>3564900+3585440</f>
        <v>7150340</v>
      </c>
      <c r="S46" s="39">
        <v>1250000</v>
      </c>
      <c r="T46" s="39"/>
      <c r="U46" s="40"/>
      <c r="V46" s="34"/>
      <c r="W46" s="41" t="s">
        <v>74</v>
      </c>
      <c r="X46" s="42" t="s">
        <v>58</v>
      </c>
      <c r="Y46" s="43" t="s">
        <v>58</v>
      </c>
      <c r="Z46" s="56"/>
      <c r="AA46" s="45">
        <v>44572</v>
      </c>
      <c r="AB46" s="46" t="s">
        <v>68</v>
      </c>
      <c r="AC46" s="47" t="s">
        <v>70</v>
      </c>
      <c r="AD46" s="48">
        <v>130000</v>
      </c>
      <c r="AE46" s="49" t="s">
        <v>75</v>
      </c>
      <c r="AF46" s="50"/>
      <c r="AG46" s="50"/>
      <c r="AH46" s="57" t="s">
        <v>76</v>
      </c>
      <c r="AI46" s="52">
        <v>44576</v>
      </c>
      <c r="AJ46" s="53" t="s">
        <v>68</v>
      </c>
      <c r="AK46" s="52" t="s">
        <v>77</v>
      </c>
      <c r="AL46" s="54">
        <v>255000</v>
      </c>
      <c r="AM46" s="55"/>
      <c r="AN46" s="29"/>
      <c r="AO46" s="29"/>
      <c r="AP46" s="29"/>
      <c r="AQ46" s="29"/>
      <c r="AR46" s="29"/>
      <c r="AS46" s="29"/>
      <c r="AT46" s="29"/>
      <c r="AU46" s="29"/>
      <c r="AV46" s="29"/>
      <c r="AW46" s="29"/>
      <c r="AX46" s="29"/>
      <c r="AY46" s="29"/>
      <c r="AZ46" s="29"/>
      <c r="BA46" s="29"/>
      <c r="BB46" s="29"/>
      <c r="BC46" s="29"/>
      <c r="BD46" s="29"/>
      <c r="BE46" s="29"/>
      <c r="BF46" s="29"/>
      <c r="BG46" s="29">
        <v>1250000</v>
      </c>
      <c r="BH46" s="29">
        <f>150000*5</f>
        <v>750000</v>
      </c>
      <c r="BI46" s="29">
        <f>BG46-BH46</f>
        <v>500000</v>
      </c>
      <c r="BJ46" s="29">
        <f t="shared" si="0"/>
        <v>500000</v>
      </c>
    </row>
    <row r="47" spans="1:62" ht="72" x14ac:dyDescent="0.25">
      <c r="A47" s="30">
        <v>17</v>
      </c>
      <c r="B47" s="23" t="s">
        <v>232</v>
      </c>
      <c r="C47" s="58" t="s">
        <v>58</v>
      </c>
      <c r="D47" s="23" t="s">
        <v>233</v>
      </c>
      <c r="E47" s="59" t="s">
        <v>60</v>
      </c>
      <c r="F47" s="60" t="s">
        <v>58</v>
      </c>
      <c r="G47" s="63" t="s">
        <v>234</v>
      </c>
      <c r="H47" s="60" t="s">
        <v>62</v>
      </c>
      <c r="I47" s="61">
        <v>44810</v>
      </c>
      <c r="J47" s="61">
        <v>44814</v>
      </c>
      <c r="K47" s="25">
        <v>5</v>
      </c>
      <c r="L47" s="60" t="s">
        <v>235</v>
      </c>
      <c r="M47" s="37">
        <v>44805</v>
      </c>
      <c r="N47" s="62">
        <v>23198840</v>
      </c>
      <c r="O47" s="63">
        <v>440000</v>
      </c>
      <c r="P47" s="63">
        <v>2200000</v>
      </c>
      <c r="Q47" s="63">
        <v>6296840</v>
      </c>
      <c r="R47" s="63">
        <v>13952000</v>
      </c>
      <c r="S47" s="63">
        <v>750000</v>
      </c>
      <c r="T47" s="63" t="s">
        <v>58</v>
      </c>
      <c r="U47" s="64"/>
      <c r="V47" s="60" t="s">
        <v>236</v>
      </c>
      <c r="W47" s="65" t="s">
        <v>237</v>
      </c>
      <c r="X47" s="66" t="s">
        <v>58</v>
      </c>
      <c r="Y47" s="66" t="s">
        <v>58</v>
      </c>
      <c r="Z47" s="67" t="s">
        <v>238</v>
      </c>
      <c r="AA47" s="68">
        <v>44809</v>
      </c>
      <c r="AB47" s="119" t="s">
        <v>67</v>
      </c>
      <c r="AC47" s="120" t="s">
        <v>68</v>
      </c>
      <c r="AD47" s="71">
        <v>280000</v>
      </c>
      <c r="AE47" s="72" t="s">
        <v>86</v>
      </c>
      <c r="AF47" s="73">
        <v>9902139301750</v>
      </c>
      <c r="AG47" s="73" t="s">
        <v>239</v>
      </c>
      <c r="AH47" s="74" t="s">
        <v>238</v>
      </c>
      <c r="AI47" s="72">
        <v>44814</v>
      </c>
      <c r="AJ47" s="75" t="s">
        <v>240</v>
      </c>
      <c r="AK47" s="72" t="s">
        <v>92</v>
      </c>
      <c r="AL47" s="54">
        <v>952510</v>
      </c>
      <c r="AM47" s="2"/>
      <c r="AN47" s="29"/>
      <c r="AO47" s="29"/>
      <c r="AP47" s="29"/>
      <c r="AQ47" s="29"/>
      <c r="AR47" s="29"/>
      <c r="AS47" s="29"/>
      <c r="AT47" s="29"/>
      <c r="AU47" s="29"/>
      <c r="AV47" s="29"/>
      <c r="AW47" s="29"/>
      <c r="AX47" s="29"/>
      <c r="AY47" s="29"/>
      <c r="AZ47" s="29"/>
      <c r="BA47" s="29"/>
      <c r="BB47" s="29"/>
      <c r="BC47" s="29">
        <v>3490000</v>
      </c>
      <c r="BD47" s="29"/>
      <c r="BE47" s="29">
        <v>3490000</v>
      </c>
      <c r="BF47" s="29"/>
      <c r="BG47" s="29"/>
      <c r="BH47" s="29"/>
      <c r="BI47" s="29"/>
      <c r="BJ47" s="29">
        <f t="shared" si="0"/>
        <v>3490000</v>
      </c>
    </row>
    <row r="48" spans="1:62" ht="36" x14ac:dyDescent="0.25">
      <c r="A48" s="20">
        <f>'[1]dalam daerah'!A51+$A$1476</f>
        <v>136</v>
      </c>
      <c r="B48" s="31" t="s">
        <v>232</v>
      </c>
      <c r="C48" s="32"/>
      <c r="D48" s="31" t="s">
        <v>241</v>
      </c>
      <c r="E48" s="59" t="s">
        <v>60</v>
      </c>
      <c r="F48" s="34"/>
      <c r="G48" s="39" t="s">
        <v>61</v>
      </c>
      <c r="H48" s="60" t="s">
        <v>62</v>
      </c>
      <c r="I48" s="35">
        <v>44572</v>
      </c>
      <c r="J48" s="35">
        <v>44576</v>
      </c>
      <c r="K48" s="36">
        <f>J48-I48+1</f>
        <v>5</v>
      </c>
      <c r="L48" s="34" t="s">
        <v>242</v>
      </c>
      <c r="M48" s="81"/>
      <c r="N48" s="82">
        <v>7690000</v>
      </c>
      <c r="O48" s="39">
        <v>430000</v>
      </c>
      <c r="P48" s="39">
        <f>O48*K48</f>
        <v>2150000</v>
      </c>
      <c r="Q48" s="39">
        <f>770000</f>
        <v>770000</v>
      </c>
      <c r="R48" s="39">
        <f>3520000</f>
        <v>3520000</v>
      </c>
      <c r="S48" s="39">
        <v>1250000</v>
      </c>
      <c r="T48" s="39"/>
      <c r="U48" s="40"/>
      <c r="V48" s="34"/>
      <c r="W48" s="122" t="s">
        <v>230</v>
      </c>
      <c r="X48" s="42" t="s">
        <v>58</v>
      </c>
      <c r="Y48" s="43" t="s">
        <v>58</v>
      </c>
      <c r="Z48" s="44">
        <v>0.375</v>
      </c>
      <c r="AA48" s="45">
        <v>44858</v>
      </c>
      <c r="AB48" s="126" t="s">
        <v>67</v>
      </c>
      <c r="AC48" s="127" t="s">
        <v>68</v>
      </c>
      <c r="AD48" s="71">
        <v>280000</v>
      </c>
      <c r="AE48" s="52" t="s">
        <v>230</v>
      </c>
      <c r="AF48" s="79" t="s">
        <v>58</v>
      </c>
      <c r="AG48" s="79" t="s">
        <v>58</v>
      </c>
      <c r="AH48" s="57" t="s">
        <v>58</v>
      </c>
      <c r="AI48" s="49">
        <v>44862</v>
      </c>
      <c r="AJ48" s="53" t="s">
        <v>68</v>
      </c>
      <c r="AK48" s="52" t="s">
        <v>77</v>
      </c>
      <c r="AL48" s="128">
        <v>280000</v>
      </c>
      <c r="AM48" s="2"/>
      <c r="AN48" s="29"/>
      <c r="AO48" s="29"/>
      <c r="AP48" s="29"/>
      <c r="AQ48" s="29"/>
      <c r="AR48" s="29"/>
      <c r="AS48" s="29"/>
      <c r="AT48" s="29"/>
      <c r="AU48" s="29"/>
      <c r="AV48" s="29"/>
      <c r="AW48" s="29"/>
      <c r="AX48" s="29"/>
      <c r="AY48" s="29"/>
      <c r="AZ48" s="29"/>
      <c r="BA48" s="29"/>
      <c r="BB48" s="29"/>
      <c r="BC48" s="29"/>
      <c r="BD48" s="29"/>
      <c r="BE48" s="29"/>
      <c r="BF48" s="29"/>
      <c r="BG48" s="29">
        <v>1250000</v>
      </c>
      <c r="BH48" s="29">
        <v>750000</v>
      </c>
      <c r="BI48" s="29">
        <v>500000</v>
      </c>
      <c r="BJ48" s="29">
        <f t="shared" si="0"/>
        <v>500000</v>
      </c>
    </row>
    <row r="49" spans="1:62" ht="60" x14ac:dyDescent="0.25">
      <c r="A49" s="30">
        <v>5</v>
      </c>
      <c r="B49" s="31" t="s">
        <v>117</v>
      </c>
      <c r="C49" s="32" t="s">
        <v>118</v>
      </c>
      <c r="D49" s="31" t="s">
        <v>119</v>
      </c>
      <c r="E49" s="33" t="s">
        <v>120</v>
      </c>
      <c r="F49" s="33" t="s">
        <v>121</v>
      </c>
      <c r="G49" s="34" t="s">
        <v>122</v>
      </c>
      <c r="H49" s="34" t="s">
        <v>62</v>
      </c>
      <c r="I49" s="35">
        <v>44579</v>
      </c>
      <c r="J49" s="35">
        <v>44583</v>
      </c>
      <c r="K49" s="36">
        <v>5</v>
      </c>
      <c r="L49" s="34" t="s">
        <v>123</v>
      </c>
      <c r="M49" s="37">
        <v>44593</v>
      </c>
      <c r="N49" s="38">
        <v>16514100</v>
      </c>
      <c r="O49" s="39">
        <v>420000</v>
      </c>
      <c r="P49" s="39">
        <v>2100000</v>
      </c>
      <c r="Q49" s="39">
        <v>7290100</v>
      </c>
      <c r="R49" s="39">
        <v>4225000</v>
      </c>
      <c r="S49" s="2" t="s">
        <v>58</v>
      </c>
      <c r="T49" s="39">
        <v>2700000</v>
      </c>
      <c r="U49" s="40"/>
      <c r="V49" s="34" t="s">
        <v>124</v>
      </c>
      <c r="W49" s="41" t="s">
        <v>125</v>
      </c>
      <c r="X49" s="42" t="s">
        <v>58</v>
      </c>
      <c r="Y49" s="43" t="s">
        <v>58</v>
      </c>
      <c r="Z49" s="44" t="s">
        <v>126</v>
      </c>
      <c r="AA49" s="45">
        <v>44579</v>
      </c>
      <c r="AB49" s="46" t="s">
        <v>67</v>
      </c>
      <c r="AC49" s="47" t="s">
        <v>68</v>
      </c>
      <c r="AD49" s="48">
        <v>255000</v>
      </c>
      <c r="AE49" s="49" t="s">
        <v>95</v>
      </c>
      <c r="AF49" s="79" t="s">
        <v>58</v>
      </c>
      <c r="AG49" s="79" t="s">
        <v>58</v>
      </c>
      <c r="AH49" s="57" t="s">
        <v>58</v>
      </c>
      <c r="AI49" s="49">
        <v>44584</v>
      </c>
      <c r="AJ49" s="103" t="s">
        <v>68</v>
      </c>
      <c r="AK49" s="49" t="s">
        <v>77</v>
      </c>
      <c r="AL49" s="54">
        <v>255000</v>
      </c>
      <c r="AM49" s="55">
        <v>199000</v>
      </c>
      <c r="AN49" s="29"/>
      <c r="AO49" s="29"/>
      <c r="AP49" s="29"/>
      <c r="AQ49" s="29"/>
      <c r="AR49" s="29"/>
      <c r="AS49" s="29"/>
      <c r="AT49" s="29"/>
      <c r="AU49" s="29"/>
      <c r="AV49" s="29"/>
      <c r="AW49" s="29"/>
      <c r="AX49" s="29"/>
      <c r="AY49" s="29"/>
      <c r="AZ49" s="29"/>
      <c r="BA49" s="29"/>
      <c r="BB49" s="29"/>
      <c r="BC49" s="29">
        <v>845000</v>
      </c>
      <c r="BD49" s="29"/>
      <c r="BE49" s="29">
        <f>BC49-BD49</f>
        <v>845000</v>
      </c>
      <c r="BF49" s="29"/>
      <c r="BG49" s="29"/>
      <c r="BH49" s="29"/>
      <c r="BI49" s="29"/>
      <c r="BJ49" s="29">
        <f t="shared" si="0"/>
        <v>845000</v>
      </c>
    </row>
    <row r="50" spans="1:62" ht="60" x14ac:dyDescent="0.25">
      <c r="A50" s="20">
        <f>'[1]dalam daerah'!A53+$A$1476</f>
        <v>289</v>
      </c>
      <c r="B50" s="31" t="s">
        <v>141</v>
      </c>
      <c r="C50" s="32" t="s">
        <v>142</v>
      </c>
      <c r="D50" s="31" t="s">
        <v>101</v>
      </c>
      <c r="E50" s="33" t="s">
        <v>143</v>
      </c>
      <c r="F50" s="34" t="s">
        <v>144</v>
      </c>
      <c r="G50" s="34" t="s">
        <v>104</v>
      </c>
      <c r="H50" s="34" t="s">
        <v>62</v>
      </c>
      <c r="I50" s="35">
        <v>44858</v>
      </c>
      <c r="J50" s="35">
        <v>44862</v>
      </c>
      <c r="K50" s="36">
        <v>5</v>
      </c>
      <c r="L50" s="34" t="s">
        <v>145</v>
      </c>
      <c r="M50" s="37">
        <v>44883</v>
      </c>
      <c r="N50" s="82">
        <f>SUM(P50:S51)</f>
        <v>23836156</v>
      </c>
      <c r="O50" s="39">
        <v>530000</v>
      </c>
      <c r="P50" s="39">
        <f>K50*O50</f>
        <v>2650000</v>
      </c>
      <c r="Q50" s="39">
        <f>5337680+560000</f>
        <v>5897680</v>
      </c>
      <c r="R50" s="39">
        <f>2920000+764995</f>
        <v>3684995</v>
      </c>
      <c r="S50" s="39" t="s">
        <v>58</v>
      </c>
      <c r="T50" s="39" t="s">
        <v>58</v>
      </c>
      <c r="U50" s="40"/>
      <c r="V50" s="34" t="s">
        <v>106</v>
      </c>
      <c r="W50" s="41" t="s">
        <v>86</v>
      </c>
      <c r="X50" s="42">
        <v>9902143290867</v>
      </c>
      <c r="Y50" s="42" t="s">
        <v>107</v>
      </c>
      <c r="Z50" s="44" t="s">
        <v>108</v>
      </c>
      <c r="AA50" s="45">
        <v>44858</v>
      </c>
      <c r="AB50" s="46" t="s">
        <v>68</v>
      </c>
      <c r="AC50" s="47" t="s">
        <v>104</v>
      </c>
      <c r="AD50" s="71">
        <v>2641400</v>
      </c>
      <c r="AE50" s="52" t="s">
        <v>109</v>
      </c>
      <c r="AF50" s="83">
        <v>9902143711343</v>
      </c>
      <c r="AG50" s="83" t="s">
        <v>110</v>
      </c>
      <c r="AH50" s="57" t="s">
        <v>111</v>
      </c>
      <c r="AI50" s="52">
        <v>44862</v>
      </c>
      <c r="AJ50" s="53" t="s">
        <v>104</v>
      </c>
      <c r="AK50" s="52" t="s">
        <v>71</v>
      </c>
      <c r="AL50" s="80">
        <v>2696280</v>
      </c>
      <c r="AM50" s="2"/>
      <c r="AN50" s="29"/>
      <c r="AO50" s="29"/>
      <c r="AP50" s="29"/>
      <c r="AQ50" s="29"/>
      <c r="AR50" s="29"/>
      <c r="AS50" s="29"/>
      <c r="AT50" s="29"/>
      <c r="AU50" s="29"/>
      <c r="AV50" s="29"/>
      <c r="AW50" s="29"/>
      <c r="AX50" s="29"/>
      <c r="AY50" s="29"/>
      <c r="AZ50" s="29"/>
      <c r="BA50" s="29"/>
      <c r="BB50" s="29"/>
      <c r="BC50" s="29">
        <v>764995</v>
      </c>
      <c r="BD50" s="29"/>
      <c r="BE50" s="29">
        <f>BC50-BD50</f>
        <v>764995</v>
      </c>
      <c r="BF50" s="29"/>
      <c r="BG50" s="29"/>
      <c r="BH50" s="29"/>
      <c r="BI50" s="29"/>
      <c r="BJ50" s="29">
        <f t="shared" si="0"/>
        <v>764995</v>
      </c>
    </row>
    <row r="51" spans="1:62" ht="60" x14ac:dyDescent="0.25">
      <c r="A51" s="30">
        <v>3</v>
      </c>
      <c r="B51" s="23" t="s">
        <v>78</v>
      </c>
      <c r="C51" s="58" t="s">
        <v>58</v>
      </c>
      <c r="D51" s="23" t="s">
        <v>79</v>
      </c>
      <c r="E51" s="59"/>
      <c r="F51" s="60" t="s">
        <v>58</v>
      </c>
      <c r="G51" s="60" t="s">
        <v>80</v>
      </c>
      <c r="H51" s="60" t="s">
        <v>62</v>
      </c>
      <c r="I51" s="61">
        <v>44607</v>
      </c>
      <c r="J51" s="61">
        <v>44610</v>
      </c>
      <c r="K51" s="25">
        <v>4</v>
      </c>
      <c r="L51" s="60" t="s">
        <v>81</v>
      </c>
      <c r="M51" s="37" t="s">
        <v>82</v>
      </c>
      <c r="N51" s="62">
        <v>11603481</v>
      </c>
      <c r="O51" s="63">
        <v>430000</v>
      </c>
      <c r="P51" s="63">
        <v>1720000</v>
      </c>
      <c r="Q51" s="63">
        <v>3610200</v>
      </c>
      <c r="R51" s="63">
        <v>5673281</v>
      </c>
      <c r="S51" s="63">
        <v>600000</v>
      </c>
      <c r="T51" s="63" t="s">
        <v>58</v>
      </c>
      <c r="U51" s="64"/>
      <c r="V51" s="60" t="s">
        <v>83</v>
      </c>
      <c r="W51" s="65" t="s">
        <v>84</v>
      </c>
      <c r="X51" s="66" t="s">
        <v>58</v>
      </c>
      <c r="Y51" s="66" t="s">
        <v>58</v>
      </c>
      <c r="Z51" s="67" t="s">
        <v>85</v>
      </c>
      <c r="AA51" s="68">
        <v>44607</v>
      </c>
      <c r="AB51" s="69" t="s">
        <v>67</v>
      </c>
      <c r="AC51" s="70" t="s">
        <v>68</v>
      </c>
      <c r="AD51" s="71">
        <v>255000</v>
      </c>
      <c r="AE51" s="72" t="s">
        <v>86</v>
      </c>
      <c r="AF51" s="73">
        <v>9902187443470</v>
      </c>
      <c r="AG51" s="73" t="s">
        <v>87</v>
      </c>
      <c r="AH51" s="74" t="s">
        <v>76</v>
      </c>
      <c r="AI51" s="72">
        <v>44610</v>
      </c>
      <c r="AJ51" s="75" t="s">
        <v>88</v>
      </c>
      <c r="AK51" s="72" t="s">
        <v>68</v>
      </c>
      <c r="AL51" s="54">
        <v>1533600</v>
      </c>
      <c r="AM51" s="2"/>
      <c r="AN51" s="29"/>
      <c r="AO51" s="29"/>
      <c r="AP51" s="29"/>
      <c r="AQ51" s="29"/>
      <c r="AR51" s="29"/>
      <c r="AS51" s="29"/>
      <c r="AT51" s="29"/>
      <c r="AU51" s="29"/>
      <c r="AV51" s="29"/>
      <c r="AW51" s="29"/>
      <c r="AX51" s="29"/>
      <c r="AY51" s="29"/>
      <c r="AZ51" s="29"/>
      <c r="BA51" s="29"/>
      <c r="BB51" s="29"/>
      <c r="BC51" s="29">
        <v>1193300</v>
      </c>
      <c r="BD51" s="29"/>
      <c r="BE51" s="29">
        <f>BC51-BD51</f>
        <v>1193300</v>
      </c>
      <c r="BF51" s="29"/>
      <c r="BG51" s="29"/>
      <c r="BH51" s="29"/>
      <c r="BI51" s="29"/>
      <c r="BJ51" s="29">
        <f t="shared" si="0"/>
        <v>1193300</v>
      </c>
    </row>
    <row r="52" spans="1:62" ht="60" x14ac:dyDescent="0.25">
      <c r="A52" s="30">
        <v>18</v>
      </c>
      <c r="B52" s="157" t="s">
        <v>243</v>
      </c>
      <c r="C52" s="58" t="s">
        <v>244</v>
      </c>
      <c r="D52" s="23" t="s">
        <v>245</v>
      </c>
      <c r="E52" s="59" t="s">
        <v>246</v>
      </c>
      <c r="F52" s="60" t="s">
        <v>247</v>
      </c>
      <c r="G52" s="60" t="s">
        <v>248</v>
      </c>
      <c r="H52" s="60" t="s">
        <v>62</v>
      </c>
      <c r="I52" s="61">
        <v>44823</v>
      </c>
      <c r="J52" s="61">
        <v>44827</v>
      </c>
      <c r="K52" s="25">
        <v>5</v>
      </c>
      <c r="L52" s="60" t="s">
        <v>249</v>
      </c>
      <c r="M52" s="37">
        <v>44835</v>
      </c>
      <c r="N52" s="62">
        <v>9788880</v>
      </c>
      <c r="O52" s="63">
        <v>430000</v>
      </c>
      <c r="P52" s="63">
        <v>2150000</v>
      </c>
      <c r="Q52" s="63">
        <v>4033880</v>
      </c>
      <c r="R52" s="63">
        <v>3605000</v>
      </c>
      <c r="S52" s="63" t="s">
        <v>58</v>
      </c>
      <c r="T52" s="63" t="s">
        <v>58</v>
      </c>
      <c r="U52" s="64"/>
      <c r="V52" s="60" t="s">
        <v>250</v>
      </c>
      <c r="W52" s="65" t="s">
        <v>86</v>
      </c>
      <c r="X52" s="66" t="s">
        <v>58</v>
      </c>
      <c r="Y52" s="66" t="s">
        <v>251</v>
      </c>
      <c r="Z52" s="67" t="s">
        <v>252</v>
      </c>
      <c r="AA52" s="68">
        <v>44823</v>
      </c>
      <c r="AB52" s="119" t="s">
        <v>68</v>
      </c>
      <c r="AC52" s="120" t="s">
        <v>88</v>
      </c>
      <c r="AD52" s="71">
        <v>1709500</v>
      </c>
      <c r="AE52" s="72" t="s">
        <v>86</v>
      </c>
      <c r="AF52" s="73" t="s">
        <v>58</v>
      </c>
      <c r="AG52" s="73" t="s">
        <v>87</v>
      </c>
      <c r="AH52" s="74" t="s">
        <v>76</v>
      </c>
      <c r="AI52" s="72">
        <v>44827</v>
      </c>
      <c r="AJ52" s="75" t="s">
        <v>88</v>
      </c>
      <c r="AK52" s="72" t="s">
        <v>71</v>
      </c>
      <c r="AL52" s="54">
        <v>1764380</v>
      </c>
      <c r="AM52" s="2"/>
      <c r="AN52" s="29"/>
      <c r="AO52" s="29"/>
      <c r="AP52" s="29"/>
      <c r="AQ52" s="29"/>
      <c r="AR52" s="29"/>
      <c r="AS52" s="29"/>
      <c r="AT52" s="29"/>
      <c r="AU52" s="29"/>
      <c r="AV52" s="29"/>
      <c r="AW52" s="29"/>
      <c r="AX52" s="29"/>
      <c r="AY52" s="29"/>
      <c r="AZ52" s="29"/>
      <c r="BA52" s="29"/>
      <c r="BB52" s="29"/>
      <c r="BC52" s="29">
        <v>755000</v>
      </c>
      <c r="BD52" s="29"/>
      <c r="BE52" s="29">
        <f>BC52-BD52</f>
        <v>755000</v>
      </c>
      <c r="BF52" s="29"/>
      <c r="BG52" s="29"/>
      <c r="BH52" s="29"/>
      <c r="BI52" s="29"/>
      <c r="BJ52" s="29">
        <f t="shared" si="0"/>
        <v>755000</v>
      </c>
    </row>
    <row r="53" spans="1:62" ht="48" x14ac:dyDescent="0.25">
      <c r="A53" s="20">
        <f>'[1]dalam daerah'!A56+$A$1476</f>
        <v>62</v>
      </c>
      <c r="B53" s="31" t="s">
        <v>174</v>
      </c>
      <c r="C53" s="32" t="s">
        <v>58</v>
      </c>
      <c r="D53" s="31" t="s">
        <v>175</v>
      </c>
      <c r="E53" s="39" t="s">
        <v>60</v>
      </c>
      <c r="F53" s="34" t="s">
        <v>58</v>
      </c>
      <c r="G53" s="39" t="s">
        <v>176</v>
      </c>
      <c r="H53" s="39" t="s">
        <v>62</v>
      </c>
      <c r="I53" s="35">
        <v>44572</v>
      </c>
      <c r="J53" s="35">
        <v>44576</v>
      </c>
      <c r="K53" s="36">
        <v>5</v>
      </c>
      <c r="L53" s="39" t="s">
        <v>177</v>
      </c>
      <c r="M53" s="35">
        <v>44593</v>
      </c>
      <c r="N53" s="39">
        <v>23870300</v>
      </c>
      <c r="O53" s="39">
        <v>380000</v>
      </c>
      <c r="P53" s="39">
        <v>1900000</v>
      </c>
      <c r="Q53" s="39">
        <v>6661300</v>
      </c>
      <c r="R53" s="39">
        <v>13775000</v>
      </c>
      <c r="S53" s="39">
        <v>1250000</v>
      </c>
      <c r="T53" s="39" t="s">
        <v>58</v>
      </c>
      <c r="U53" s="40"/>
      <c r="V53" s="34" t="s">
        <v>178</v>
      </c>
      <c r="W53" s="41" t="s">
        <v>109</v>
      </c>
      <c r="X53" s="123">
        <v>9902184568740</v>
      </c>
      <c r="Y53" s="43" t="s">
        <v>179</v>
      </c>
      <c r="Z53" s="44" t="s">
        <v>180</v>
      </c>
      <c r="AA53" s="45">
        <v>44572</v>
      </c>
      <c r="AB53" s="46" t="s">
        <v>71</v>
      </c>
      <c r="AC53" s="47" t="s">
        <v>181</v>
      </c>
      <c r="AD53" s="71">
        <v>3320300</v>
      </c>
      <c r="AE53" s="49" t="s">
        <v>109</v>
      </c>
      <c r="AF53" s="50">
        <v>9902184782728</v>
      </c>
      <c r="AG53" s="50" t="s">
        <v>182</v>
      </c>
      <c r="AH53" s="57" t="s">
        <v>173</v>
      </c>
      <c r="AI53" s="52">
        <v>44576</v>
      </c>
      <c r="AJ53" s="53" t="s">
        <v>183</v>
      </c>
      <c r="AK53" s="52" t="s">
        <v>181</v>
      </c>
      <c r="AL53" s="54">
        <v>698900</v>
      </c>
      <c r="AM53" s="55">
        <v>284000</v>
      </c>
      <c r="AN53" s="29"/>
      <c r="AO53" s="29"/>
      <c r="AP53" s="29"/>
      <c r="AQ53" s="29"/>
      <c r="AR53" s="29"/>
      <c r="AS53" s="29"/>
      <c r="AT53" s="29"/>
      <c r="AU53" s="29"/>
      <c r="AV53" s="29"/>
      <c r="AW53" s="29"/>
      <c r="AX53" s="29"/>
      <c r="AY53" s="29"/>
      <c r="AZ53" s="29"/>
      <c r="BA53" s="29"/>
      <c r="BB53" s="29"/>
      <c r="BC53" s="29">
        <v>1475000</v>
      </c>
      <c r="BD53" s="29"/>
      <c r="BE53" s="29">
        <v>1475000</v>
      </c>
      <c r="BF53" s="29"/>
      <c r="BG53" s="29">
        <v>1250000</v>
      </c>
      <c r="BH53" s="29">
        <v>750000</v>
      </c>
      <c r="BI53" s="29">
        <v>500000</v>
      </c>
      <c r="BJ53" s="29">
        <f t="shared" si="0"/>
        <v>1975000</v>
      </c>
    </row>
    <row r="54" spans="1:62" ht="36" x14ac:dyDescent="0.25">
      <c r="A54" s="30">
        <v>10</v>
      </c>
      <c r="B54" s="129" t="s">
        <v>174</v>
      </c>
      <c r="C54" s="130" t="s">
        <v>58</v>
      </c>
      <c r="D54" s="129" t="s">
        <v>184</v>
      </c>
      <c r="E54" s="2"/>
      <c r="F54" s="131" t="s">
        <v>58</v>
      </c>
      <c r="G54" s="132" t="s">
        <v>185</v>
      </c>
      <c r="H54" s="39" t="s">
        <v>62</v>
      </c>
      <c r="I54" s="133">
        <v>44585</v>
      </c>
      <c r="J54" s="133">
        <v>44586</v>
      </c>
      <c r="K54" s="134">
        <v>2</v>
      </c>
      <c r="L54" s="134" t="s">
        <v>186</v>
      </c>
      <c r="M54" s="133" t="s">
        <v>187</v>
      </c>
      <c r="N54" s="28">
        <v>1350000</v>
      </c>
      <c r="O54" s="28">
        <v>430000</v>
      </c>
      <c r="P54" s="28">
        <v>860000</v>
      </c>
      <c r="Q54" s="28">
        <v>0</v>
      </c>
      <c r="R54" s="2"/>
      <c r="S54" s="2"/>
      <c r="T54" s="2"/>
      <c r="U54" s="28">
        <v>490000</v>
      </c>
      <c r="V54" s="2"/>
      <c r="W54" s="2"/>
      <c r="X54" s="2"/>
      <c r="Y54" s="2"/>
      <c r="Z54" s="2"/>
      <c r="AA54" s="2"/>
      <c r="AB54" s="2"/>
      <c r="AC54" s="2"/>
      <c r="AD54" s="2"/>
      <c r="AE54" s="2"/>
      <c r="AF54" s="2"/>
      <c r="AG54" s="2"/>
      <c r="AH54" s="2"/>
      <c r="AI54" s="2"/>
      <c r="AJ54" s="2"/>
      <c r="AK54" s="2"/>
      <c r="AL54" s="2"/>
      <c r="AM54" s="2"/>
      <c r="AN54" s="29"/>
      <c r="AO54" s="29"/>
      <c r="AP54" s="29"/>
      <c r="AQ54" s="29"/>
      <c r="AR54" s="29"/>
      <c r="AS54" s="29"/>
      <c r="AT54" s="29"/>
      <c r="AU54" s="29"/>
      <c r="AV54" s="29"/>
      <c r="AW54" s="29"/>
      <c r="AX54" s="29"/>
      <c r="AY54" s="29"/>
      <c r="AZ54" s="29"/>
      <c r="BA54" s="29"/>
      <c r="BB54" s="29"/>
      <c r="BC54" s="29"/>
      <c r="BD54" s="29"/>
      <c r="BE54" s="29"/>
      <c r="BF54" s="29"/>
      <c r="BG54" s="29">
        <v>250000</v>
      </c>
      <c r="BH54" s="29">
        <v>150000</v>
      </c>
      <c r="BI54" s="29">
        <v>100000</v>
      </c>
      <c r="BJ54" s="29">
        <f t="shared" si="0"/>
        <v>100000</v>
      </c>
    </row>
    <row r="55" spans="1:62" ht="60" x14ac:dyDescent="0.25">
      <c r="A55" s="30">
        <v>7</v>
      </c>
      <c r="B55" s="23" t="s">
        <v>146</v>
      </c>
      <c r="C55" s="58" t="s">
        <v>58</v>
      </c>
      <c r="D55" s="23" t="s">
        <v>147</v>
      </c>
      <c r="E55" s="59" t="s">
        <v>148</v>
      </c>
      <c r="F55" s="60" t="s">
        <v>149</v>
      </c>
      <c r="G55" s="60" t="s">
        <v>80</v>
      </c>
      <c r="H55" s="60" t="s">
        <v>62</v>
      </c>
      <c r="I55" s="61">
        <v>44607</v>
      </c>
      <c r="J55" s="61">
        <v>44610</v>
      </c>
      <c r="K55" s="25">
        <v>4</v>
      </c>
      <c r="L55" s="60" t="s">
        <v>150</v>
      </c>
      <c r="M55" s="37" t="s">
        <v>82</v>
      </c>
      <c r="N55" s="62">
        <v>8302480</v>
      </c>
      <c r="O55" s="63">
        <v>430000</v>
      </c>
      <c r="P55" s="63">
        <v>1720000</v>
      </c>
      <c r="Q55" s="63">
        <v>3610200</v>
      </c>
      <c r="R55" s="63">
        <v>2972280</v>
      </c>
      <c r="S55" s="63" t="s">
        <v>58</v>
      </c>
      <c r="T55" s="63" t="s">
        <v>58</v>
      </c>
      <c r="U55" s="64"/>
      <c r="V55" s="60" t="s">
        <v>83</v>
      </c>
      <c r="W55" s="65" t="s">
        <v>84</v>
      </c>
      <c r="X55" s="66" t="s">
        <v>58</v>
      </c>
      <c r="Y55" s="66" t="s">
        <v>58</v>
      </c>
      <c r="Z55" s="67" t="s">
        <v>85</v>
      </c>
      <c r="AA55" s="68">
        <v>44607</v>
      </c>
      <c r="AB55" s="69" t="s">
        <v>67</v>
      </c>
      <c r="AC55" s="70" t="s">
        <v>68</v>
      </c>
      <c r="AD55" s="71">
        <v>255000</v>
      </c>
      <c r="AE55" s="72" t="s">
        <v>86</v>
      </c>
      <c r="AF55" s="73">
        <v>9902187443471</v>
      </c>
      <c r="AG55" s="73" t="s">
        <v>87</v>
      </c>
      <c r="AH55" s="74" t="s">
        <v>76</v>
      </c>
      <c r="AI55" s="72">
        <v>44610</v>
      </c>
      <c r="AJ55" s="75" t="s">
        <v>88</v>
      </c>
      <c r="AK55" s="72" t="s">
        <v>68</v>
      </c>
      <c r="AL55" s="54">
        <v>1533600</v>
      </c>
      <c r="AM55" s="2"/>
      <c r="AN55" s="29"/>
      <c r="AO55" s="29"/>
      <c r="AP55" s="29"/>
      <c r="AQ55" s="29"/>
      <c r="AR55" s="29"/>
      <c r="AS55" s="29"/>
      <c r="AT55" s="29"/>
      <c r="AU55" s="29"/>
      <c r="AV55" s="29"/>
      <c r="AW55" s="29"/>
      <c r="AX55" s="29"/>
      <c r="AY55" s="29"/>
      <c r="AZ55" s="29"/>
      <c r="BA55" s="29"/>
      <c r="BB55" s="29"/>
      <c r="BC55" s="29">
        <v>798702</v>
      </c>
      <c r="BD55" s="29"/>
      <c r="BE55" s="29">
        <f>BC55-BD55</f>
        <v>798702</v>
      </c>
      <c r="BF55" s="29"/>
      <c r="BG55" s="29"/>
      <c r="BH55" s="29"/>
      <c r="BI55" s="29"/>
      <c r="BJ55" s="29">
        <f t="shared" si="0"/>
        <v>798702</v>
      </c>
    </row>
    <row r="56" spans="1:62" ht="60" x14ac:dyDescent="0.25">
      <c r="A56" s="30">
        <v>4</v>
      </c>
      <c r="B56" s="31" t="s">
        <v>99</v>
      </c>
      <c r="C56" s="32" t="s">
        <v>100</v>
      </c>
      <c r="D56" s="31" t="s">
        <v>101</v>
      </c>
      <c r="E56" s="33" t="s">
        <v>102</v>
      </c>
      <c r="F56" s="34" t="s">
        <v>103</v>
      </c>
      <c r="G56" s="34" t="s">
        <v>104</v>
      </c>
      <c r="H56" s="34" t="s">
        <v>62</v>
      </c>
      <c r="I56" s="35">
        <v>44858</v>
      </c>
      <c r="J56" s="35">
        <v>44862</v>
      </c>
      <c r="K56" s="36">
        <v>5</v>
      </c>
      <c r="L56" s="34" t="s">
        <v>105</v>
      </c>
      <c r="M56" s="81">
        <v>44883</v>
      </c>
      <c r="N56" s="82">
        <f>SUM(P56:S57)</f>
        <v>24465350</v>
      </c>
      <c r="O56" s="39">
        <v>530000</v>
      </c>
      <c r="P56" s="39">
        <f>K56*O56</f>
        <v>2650000</v>
      </c>
      <c r="Q56" s="39">
        <f>5337680+560000</f>
        <v>5897680</v>
      </c>
      <c r="R56" s="39">
        <f>2920000+764995</f>
        <v>3684995</v>
      </c>
      <c r="S56" s="39" t="s">
        <v>58</v>
      </c>
      <c r="T56" s="39" t="s">
        <v>58</v>
      </c>
      <c r="U56" s="40"/>
      <c r="V56" s="34" t="s">
        <v>106</v>
      </c>
      <c r="W56" s="41" t="s">
        <v>86</v>
      </c>
      <c r="X56" s="42">
        <v>9902143290644</v>
      </c>
      <c r="Y56" s="42" t="s">
        <v>107</v>
      </c>
      <c r="Z56" s="44" t="s">
        <v>108</v>
      </c>
      <c r="AA56" s="45">
        <v>44858</v>
      </c>
      <c r="AB56" s="46" t="s">
        <v>68</v>
      </c>
      <c r="AC56" s="47" t="s">
        <v>104</v>
      </c>
      <c r="AD56" s="71">
        <v>2641400</v>
      </c>
      <c r="AE56" s="52" t="s">
        <v>109</v>
      </c>
      <c r="AF56" s="83">
        <v>9902143711341</v>
      </c>
      <c r="AG56" s="83" t="s">
        <v>110</v>
      </c>
      <c r="AH56" s="57" t="s">
        <v>111</v>
      </c>
      <c r="AI56" s="52">
        <v>44862</v>
      </c>
      <c r="AJ56" s="53" t="s">
        <v>104</v>
      </c>
      <c r="AK56" s="52" t="s">
        <v>71</v>
      </c>
      <c r="AL56" s="80">
        <v>2696280</v>
      </c>
      <c r="AM56" s="2"/>
      <c r="AN56" s="29"/>
      <c r="AO56" s="29"/>
      <c r="AP56" s="29"/>
      <c r="AQ56" s="29"/>
      <c r="AR56" s="29"/>
      <c r="AS56" s="29"/>
      <c r="AT56" s="29"/>
      <c r="AU56" s="29"/>
      <c r="AV56" s="29"/>
      <c r="AW56" s="29"/>
      <c r="AX56" s="29"/>
      <c r="AY56" s="29"/>
      <c r="AZ56" s="29"/>
      <c r="BA56" s="29"/>
      <c r="BB56" s="29"/>
      <c r="BC56" s="29">
        <v>764995</v>
      </c>
      <c r="BD56" s="29"/>
      <c r="BE56" s="29">
        <f>BC56-BD56</f>
        <v>764995</v>
      </c>
      <c r="BF56" s="29"/>
      <c r="BG56" s="29"/>
      <c r="BH56" s="29"/>
      <c r="BI56" s="29"/>
      <c r="BJ56" s="29">
        <f t="shared" si="0"/>
        <v>764995</v>
      </c>
    </row>
    <row r="57" spans="1:62" ht="60" x14ac:dyDescent="0.25">
      <c r="A57" s="20">
        <f>'[1]dalam daerah'!A60+$A$1476</f>
        <v>170</v>
      </c>
      <c r="B57" s="84" t="s">
        <v>112</v>
      </c>
      <c r="C57" s="85" t="s">
        <v>113</v>
      </c>
      <c r="D57" s="86" t="s">
        <v>101</v>
      </c>
      <c r="E57" s="86" t="s">
        <v>114</v>
      </c>
      <c r="F57" s="87" t="s">
        <v>115</v>
      </c>
      <c r="G57" s="88" t="s">
        <v>104</v>
      </c>
      <c r="H57" s="87" t="s">
        <v>62</v>
      </c>
      <c r="I57" s="89">
        <v>44858</v>
      </c>
      <c r="J57" s="89">
        <v>44862</v>
      </c>
      <c r="K57" s="90">
        <v>5</v>
      </c>
      <c r="L57" s="87" t="s">
        <v>116</v>
      </c>
      <c r="M57" s="37">
        <v>44883</v>
      </c>
      <c r="N57" s="91">
        <v>12232675</v>
      </c>
      <c r="O57" s="88">
        <v>530000</v>
      </c>
      <c r="P57" s="88">
        <v>2650000</v>
      </c>
      <c r="Q57" s="88">
        <v>5897680</v>
      </c>
      <c r="R57" s="88">
        <v>3684995</v>
      </c>
      <c r="S57" s="88" t="s">
        <v>58</v>
      </c>
      <c r="T57" s="88" t="s">
        <v>58</v>
      </c>
      <c r="U57" s="92"/>
      <c r="V57" s="87" t="s">
        <v>106</v>
      </c>
      <c r="W57" s="93" t="s">
        <v>86</v>
      </c>
      <c r="X57" s="94">
        <v>9902143290869</v>
      </c>
      <c r="Y57" s="94" t="s">
        <v>107</v>
      </c>
      <c r="Z57" s="95" t="s">
        <v>108</v>
      </c>
      <c r="AA57" s="96">
        <v>44858</v>
      </c>
      <c r="AB57" s="97" t="s">
        <v>68</v>
      </c>
      <c r="AC57" s="98" t="s">
        <v>104</v>
      </c>
      <c r="AD57" s="71">
        <v>2641400</v>
      </c>
      <c r="AE57" s="99" t="s">
        <v>109</v>
      </c>
      <c r="AF57" s="100">
        <v>9902143711345</v>
      </c>
      <c r="AG57" s="100" t="s">
        <v>110</v>
      </c>
      <c r="AH57" s="101" t="s">
        <v>111</v>
      </c>
      <c r="AI57" s="99">
        <v>44862</v>
      </c>
      <c r="AJ57" s="102" t="s">
        <v>104</v>
      </c>
      <c r="AK57" s="99" t="s">
        <v>71</v>
      </c>
      <c r="AL57" s="80">
        <v>2696280</v>
      </c>
      <c r="AM57" s="2"/>
      <c r="AN57" s="29"/>
      <c r="AO57" s="29"/>
      <c r="AP57" s="29"/>
      <c r="AQ57" s="29"/>
      <c r="AR57" s="29"/>
      <c r="AS57" s="29"/>
      <c r="AT57" s="29"/>
      <c r="AU57" s="29"/>
      <c r="AV57" s="29"/>
      <c r="AW57" s="29"/>
      <c r="AX57" s="29"/>
      <c r="AY57" s="29"/>
      <c r="AZ57" s="29"/>
      <c r="BA57" s="29"/>
      <c r="BB57" s="29"/>
      <c r="BC57" s="29">
        <v>764995</v>
      </c>
      <c r="BD57" s="29"/>
      <c r="BE57" s="29">
        <f>BC57-BD57</f>
        <v>764995</v>
      </c>
      <c r="BF57" s="29"/>
      <c r="BG57" s="29"/>
      <c r="BH57" s="29"/>
      <c r="BI57" s="29"/>
      <c r="BJ57" s="29">
        <f t="shared" si="0"/>
        <v>764995</v>
      </c>
    </row>
    <row r="58" spans="1:62" ht="48" x14ac:dyDescent="0.25">
      <c r="A58" s="30">
        <v>19</v>
      </c>
      <c r="B58" s="23" t="s">
        <v>257</v>
      </c>
      <c r="C58" s="58" t="s">
        <v>258</v>
      </c>
      <c r="D58" s="23" t="s">
        <v>259</v>
      </c>
      <c r="E58" s="59" t="s">
        <v>260</v>
      </c>
      <c r="F58" s="59" t="s">
        <v>261</v>
      </c>
      <c r="G58" s="63" t="s">
        <v>68</v>
      </c>
      <c r="H58" s="60" t="s">
        <v>62</v>
      </c>
      <c r="I58" s="61">
        <v>44829</v>
      </c>
      <c r="J58" s="61">
        <v>44832</v>
      </c>
      <c r="K58" s="25">
        <v>4</v>
      </c>
      <c r="L58" s="60" t="s">
        <v>262</v>
      </c>
      <c r="M58" s="37">
        <v>44835</v>
      </c>
      <c r="N58" s="62">
        <v>5223200</v>
      </c>
      <c r="O58" s="63">
        <v>430000</v>
      </c>
      <c r="P58" s="63">
        <v>1720000</v>
      </c>
      <c r="Q58" s="63">
        <v>850000</v>
      </c>
      <c r="R58" s="63">
        <v>2653200</v>
      </c>
      <c r="S58" s="63" t="s">
        <v>58</v>
      </c>
      <c r="T58" s="63" t="s">
        <v>58</v>
      </c>
      <c r="U58" s="64"/>
      <c r="V58" s="60" t="s">
        <v>263</v>
      </c>
      <c r="W58" s="65" t="s">
        <v>264</v>
      </c>
      <c r="X58" s="66" t="s">
        <v>58</v>
      </c>
      <c r="Y58" s="66" t="s">
        <v>58</v>
      </c>
      <c r="Z58" s="67" t="s">
        <v>85</v>
      </c>
      <c r="AA58" s="68">
        <v>44829</v>
      </c>
      <c r="AB58" s="119" t="s">
        <v>67</v>
      </c>
      <c r="AC58" s="120" t="s">
        <v>68</v>
      </c>
      <c r="AD58" s="71">
        <v>280000</v>
      </c>
      <c r="AE58" s="72" t="s">
        <v>265</v>
      </c>
      <c r="AF58" s="73" t="s">
        <v>58</v>
      </c>
      <c r="AG58" s="73" t="s">
        <v>58</v>
      </c>
      <c r="AH58" s="74" t="s">
        <v>266</v>
      </c>
      <c r="AI58" s="72">
        <v>44832</v>
      </c>
      <c r="AJ58" s="75" t="s">
        <v>70</v>
      </c>
      <c r="AK58" s="72" t="s">
        <v>71</v>
      </c>
      <c r="AL58" s="54">
        <v>145000</v>
      </c>
      <c r="AM58" s="2"/>
      <c r="AN58" s="29"/>
      <c r="AO58" s="29"/>
      <c r="AP58" s="29"/>
      <c r="AQ58" s="29"/>
      <c r="AR58" s="29"/>
      <c r="AS58" s="29"/>
      <c r="AT58" s="29"/>
      <c r="AU58" s="29"/>
      <c r="AV58" s="29"/>
      <c r="AW58" s="29"/>
      <c r="AX58" s="29"/>
      <c r="AY58" s="29"/>
      <c r="AZ58" s="29"/>
      <c r="BA58" s="29"/>
      <c r="BB58" s="29"/>
      <c r="BC58" s="29">
        <v>241200</v>
      </c>
      <c r="BD58" s="29"/>
      <c r="BE58" s="29">
        <f>BC58-BD58</f>
        <v>241200</v>
      </c>
      <c r="BF58" s="29"/>
      <c r="BG58" s="29"/>
      <c r="BH58" s="29"/>
      <c r="BI58" s="29"/>
      <c r="BJ58" s="29">
        <f t="shared" si="0"/>
        <v>241200</v>
      </c>
    </row>
    <row r="59" spans="1:62" ht="72" x14ac:dyDescent="0.25">
      <c r="A59" s="20">
        <f>'[1]dalam daerah'!A62+$A$1476</f>
        <v>312</v>
      </c>
      <c r="B59" s="23" t="s">
        <v>267</v>
      </c>
      <c r="C59" s="58" t="s">
        <v>268</v>
      </c>
      <c r="D59" s="23" t="s">
        <v>269</v>
      </c>
      <c r="E59" s="59" t="s">
        <v>270</v>
      </c>
      <c r="F59" s="60" t="s">
        <v>271</v>
      </c>
      <c r="G59" s="63" t="s">
        <v>234</v>
      </c>
      <c r="H59" s="60" t="s">
        <v>62</v>
      </c>
      <c r="I59" s="61">
        <v>44810</v>
      </c>
      <c r="J59" s="61">
        <v>44814</v>
      </c>
      <c r="K59" s="25">
        <v>5</v>
      </c>
      <c r="L59" s="60" t="s">
        <v>272</v>
      </c>
      <c r="M59" s="37">
        <v>44805</v>
      </c>
      <c r="N59" s="62">
        <v>16385840</v>
      </c>
      <c r="O59" s="63">
        <v>440000</v>
      </c>
      <c r="P59" s="63">
        <v>2200000</v>
      </c>
      <c r="Q59" s="63">
        <v>6246840</v>
      </c>
      <c r="R59" s="63">
        <v>3739000</v>
      </c>
      <c r="S59" s="63" t="s">
        <v>58</v>
      </c>
      <c r="T59" s="63">
        <v>4200000</v>
      </c>
      <c r="U59" s="64"/>
      <c r="V59" s="60" t="s">
        <v>273</v>
      </c>
      <c r="W59" s="65" t="s">
        <v>274</v>
      </c>
      <c r="X59" s="66" t="s">
        <v>58</v>
      </c>
      <c r="Y59" s="66" t="s">
        <v>58</v>
      </c>
      <c r="Z59" s="67" t="s">
        <v>108</v>
      </c>
      <c r="AA59" s="68">
        <v>44809</v>
      </c>
      <c r="AB59" s="119" t="s">
        <v>67</v>
      </c>
      <c r="AC59" s="120" t="s">
        <v>68</v>
      </c>
      <c r="AD59" s="71">
        <v>280000</v>
      </c>
      <c r="AE59" s="72" t="s">
        <v>86</v>
      </c>
      <c r="AF59" s="73">
        <v>9902139301787</v>
      </c>
      <c r="AG59" s="73" t="s">
        <v>239</v>
      </c>
      <c r="AH59" s="74" t="s">
        <v>238</v>
      </c>
      <c r="AI59" s="72">
        <v>44814</v>
      </c>
      <c r="AJ59" s="75" t="s">
        <v>240</v>
      </c>
      <c r="AK59" s="72" t="s">
        <v>92</v>
      </c>
      <c r="AL59" s="54">
        <v>952510</v>
      </c>
      <c r="AM59" s="2"/>
      <c r="AN59" s="29"/>
      <c r="AO59" s="29"/>
      <c r="AP59" s="29"/>
      <c r="AQ59" s="29"/>
      <c r="AR59" s="29"/>
      <c r="AS59" s="29"/>
      <c r="AT59" s="29"/>
      <c r="AU59" s="29"/>
      <c r="AV59" s="29"/>
      <c r="AW59" s="29"/>
      <c r="AX59" s="29"/>
      <c r="AY59" s="29"/>
      <c r="AZ59" s="29"/>
      <c r="BA59" s="29"/>
      <c r="BB59" s="29"/>
      <c r="BC59" s="29">
        <f>621000+798000</f>
        <v>1419000</v>
      </c>
      <c r="BD59" s="29"/>
      <c r="BE59" s="29">
        <f>BC59-BD59</f>
        <v>1419000</v>
      </c>
      <c r="BF59" s="29"/>
      <c r="BG59" s="29"/>
      <c r="BH59" s="29"/>
      <c r="BI59" s="29"/>
      <c r="BJ59" s="29">
        <f t="shared" si="0"/>
        <v>1419000</v>
      </c>
    </row>
    <row r="60" spans="1:62" ht="48" x14ac:dyDescent="0.25">
      <c r="A60" s="20">
        <f>'[1]dalam daerah'!A63+$A$1476</f>
        <v>362</v>
      </c>
      <c r="B60" s="31" t="s">
        <v>253</v>
      </c>
      <c r="C60" s="32"/>
      <c r="D60" s="31" t="s">
        <v>254</v>
      </c>
      <c r="E60" s="33"/>
      <c r="F60" s="34"/>
      <c r="G60" s="39" t="s">
        <v>285</v>
      </c>
      <c r="H60" s="34" t="s">
        <v>62</v>
      </c>
      <c r="I60" s="35">
        <v>44586</v>
      </c>
      <c r="J60" s="35" t="s">
        <v>255</v>
      </c>
      <c r="K60" s="36">
        <v>4</v>
      </c>
      <c r="L60" s="34" t="s">
        <v>256</v>
      </c>
      <c r="M60" s="81"/>
      <c r="N60" s="82">
        <v>6656000</v>
      </c>
      <c r="O60" s="39">
        <v>430000</v>
      </c>
      <c r="P60" s="39">
        <f>O60*K60</f>
        <v>1720000</v>
      </c>
      <c r="Q60" s="39">
        <v>770000</v>
      </c>
      <c r="R60" s="39">
        <f>2386600+779400</f>
        <v>3166000</v>
      </c>
      <c r="S60" s="39">
        <v>1000000</v>
      </c>
      <c r="T60" s="39"/>
      <c r="U60" s="40"/>
      <c r="V60" s="34"/>
      <c r="W60" s="122" t="s">
        <v>170</v>
      </c>
      <c r="X60" s="42" t="s">
        <v>58</v>
      </c>
      <c r="Y60" s="43" t="s">
        <v>58</v>
      </c>
      <c r="Z60" s="44" t="s">
        <v>171</v>
      </c>
      <c r="AA60" s="45">
        <v>44858</v>
      </c>
      <c r="AB60" s="126" t="s">
        <v>67</v>
      </c>
      <c r="AC60" s="127" t="s">
        <v>68</v>
      </c>
      <c r="AD60" s="71">
        <v>280000</v>
      </c>
      <c r="AE60" s="52" t="s">
        <v>172</v>
      </c>
      <c r="AF60" s="79" t="s">
        <v>58</v>
      </c>
      <c r="AG60" s="79" t="s">
        <v>58</v>
      </c>
      <c r="AH60" s="57" t="s">
        <v>173</v>
      </c>
      <c r="AI60" s="49">
        <v>44862</v>
      </c>
      <c r="AJ60" s="53" t="s">
        <v>68</v>
      </c>
      <c r="AK60" s="52" t="s">
        <v>77</v>
      </c>
      <c r="AL60" s="128">
        <v>280000</v>
      </c>
      <c r="AM60" s="2"/>
      <c r="AN60" s="29"/>
      <c r="AO60" s="29"/>
      <c r="AP60" s="29"/>
      <c r="AQ60" s="29"/>
      <c r="AR60" s="29"/>
      <c r="AS60" s="29"/>
      <c r="AT60" s="29"/>
      <c r="AU60" s="29"/>
      <c r="AV60" s="29"/>
      <c r="AW60" s="29"/>
      <c r="AX60" s="29"/>
      <c r="AY60" s="29"/>
      <c r="AZ60" s="29"/>
      <c r="BA60" s="29"/>
      <c r="BB60" s="29"/>
      <c r="BC60" s="29"/>
      <c r="BD60" s="29"/>
      <c r="BE60" s="29"/>
      <c r="BF60" s="29"/>
      <c r="BG60" s="29">
        <v>1000000</v>
      </c>
      <c r="BH60" s="29">
        <f>150000*4</f>
        <v>600000</v>
      </c>
      <c r="BI60" s="29">
        <f>BG60-BH60</f>
        <v>400000</v>
      </c>
      <c r="BJ60" s="29">
        <f t="shared" si="0"/>
        <v>400000</v>
      </c>
    </row>
    <row r="61" spans="1:62" ht="72" x14ac:dyDescent="0.25">
      <c r="A61" s="20">
        <f>'[1]dalam daerah'!A64+$A$1476</f>
        <v>60</v>
      </c>
      <c r="B61" s="187" t="s">
        <v>507</v>
      </c>
      <c r="C61" s="188" t="s">
        <v>58</v>
      </c>
      <c r="D61" s="187" t="s">
        <v>233</v>
      </c>
      <c r="E61" s="189" t="s">
        <v>60</v>
      </c>
      <c r="F61" s="115" t="s">
        <v>58</v>
      </c>
      <c r="G61" s="193" t="s">
        <v>234</v>
      </c>
      <c r="H61" s="115" t="s">
        <v>62</v>
      </c>
      <c r="I61" s="190">
        <v>44810</v>
      </c>
      <c r="J61" s="190">
        <v>44814</v>
      </c>
      <c r="K61" s="118">
        <v>5</v>
      </c>
      <c r="L61" s="115" t="s">
        <v>508</v>
      </c>
      <c r="M61" s="191">
        <v>44805</v>
      </c>
      <c r="N61" s="192">
        <v>28998840</v>
      </c>
      <c r="O61" s="193">
        <v>440000</v>
      </c>
      <c r="P61" s="193">
        <v>2200000</v>
      </c>
      <c r="Q61" s="193">
        <v>6296840</v>
      </c>
      <c r="R61" s="193">
        <v>13952000</v>
      </c>
      <c r="S61" s="193">
        <v>750000</v>
      </c>
      <c r="T61" s="193">
        <v>5800000</v>
      </c>
      <c r="U61" s="194"/>
      <c r="V61" s="115" t="s">
        <v>236</v>
      </c>
      <c r="W61" s="195" t="s">
        <v>237</v>
      </c>
      <c r="X61" s="196" t="s">
        <v>58</v>
      </c>
      <c r="Y61" s="196" t="s">
        <v>58</v>
      </c>
      <c r="Z61" s="197" t="s">
        <v>238</v>
      </c>
      <c r="AA61" s="114">
        <v>44809</v>
      </c>
      <c r="AB61" s="200" t="s">
        <v>67</v>
      </c>
      <c r="AC61" s="201" t="s">
        <v>68</v>
      </c>
      <c r="AD61" s="182">
        <v>280000</v>
      </c>
      <c r="AE61" s="195" t="s">
        <v>86</v>
      </c>
      <c r="AF61" s="196">
        <v>9902139301745</v>
      </c>
      <c r="AG61" s="196" t="s">
        <v>239</v>
      </c>
      <c r="AH61" s="197" t="s">
        <v>238</v>
      </c>
      <c r="AI61" s="195">
        <v>44814</v>
      </c>
      <c r="AJ61" s="114" t="s">
        <v>240</v>
      </c>
      <c r="AK61" s="195" t="s">
        <v>92</v>
      </c>
      <c r="AL61" s="182">
        <v>952510</v>
      </c>
      <c r="AM61" s="199"/>
      <c r="AN61" s="185"/>
      <c r="AO61" s="257"/>
      <c r="AP61" s="185"/>
      <c r="AQ61" s="185"/>
      <c r="AR61" s="185"/>
      <c r="AS61" s="185"/>
      <c r="AT61" s="185"/>
      <c r="AU61" s="185"/>
      <c r="AV61" s="185"/>
      <c r="AW61" s="185"/>
      <c r="AX61" s="185"/>
      <c r="AY61" s="185"/>
      <c r="AZ61" s="185"/>
      <c r="BA61" s="185"/>
      <c r="BB61" s="257"/>
      <c r="BC61" s="185">
        <v>3490000</v>
      </c>
      <c r="BD61" s="185"/>
      <c r="BE61" s="185">
        <v>3490000</v>
      </c>
      <c r="BF61" s="185"/>
      <c r="BG61" s="185"/>
      <c r="BH61" s="185"/>
      <c r="BI61" s="185"/>
      <c r="BJ61" s="29">
        <f t="shared" si="0"/>
        <v>3490000</v>
      </c>
    </row>
    <row r="62" spans="1:62" ht="60" x14ac:dyDescent="0.25">
      <c r="A62" s="30">
        <v>51</v>
      </c>
      <c r="B62" s="187" t="s">
        <v>507</v>
      </c>
      <c r="C62" s="188" t="s">
        <v>58</v>
      </c>
      <c r="D62" s="187" t="s">
        <v>509</v>
      </c>
      <c r="E62" s="193" t="s">
        <v>60</v>
      </c>
      <c r="F62" s="115" t="s">
        <v>58</v>
      </c>
      <c r="G62" s="193" t="s">
        <v>248</v>
      </c>
      <c r="H62" s="115" t="s">
        <v>62</v>
      </c>
      <c r="I62" s="190">
        <v>44823</v>
      </c>
      <c r="J62" s="190">
        <v>44827</v>
      </c>
      <c r="K62" s="118">
        <v>5</v>
      </c>
      <c r="L62" s="115" t="s">
        <v>510</v>
      </c>
      <c r="M62" s="191">
        <v>44835</v>
      </c>
      <c r="N62" s="193">
        <v>14893880</v>
      </c>
      <c r="O62" s="193">
        <v>430000</v>
      </c>
      <c r="P62" s="193">
        <v>2150000</v>
      </c>
      <c r="Q62" s="193">
        <v>4033880</v>
      </c>
      <c r="R62" s="193">
        <v>7960000</v>
      </c>
      <c r="S62" s="193">
        <v>750000</v>
      </c>
      <c r="T62" s="193" t="s">
        <v>58</v>
      </c>
      <c r="U62" s="194"/>
      <c r="V62" s="189" t="s">
        <v>440</v>
      </c>
      <c r="W62" s="195" t="s">
        <v>511</v>
      </c>
      <c r="X62" s="196" t="s">
        <v>58</v>
      </c>
      <c r="Y62" s="196" t="s">
        <v>58</v>
      </c>
      <c r="Z62" s="197" t="s">
        <v>96</v>
      </c>
      <c r="AA62" s="114">
        <v>44823</v>
      </c>
      <c r="AB62" s="200" t="s">
        <v>67</v>
      </c>
      <c r="AC62" s="201" t="s">
        <v>68</v>
      </c>
      <c r="AD62" s="182">
        <v>280000</v>
      </c>
      <c r="AE62" s="195" t="s">
        <v>86</v>
      </c>
      <c r="AF62" s="196">
        <v>9902140517186</v>
      </c>
      <c r="AG62" s="196" t="s">
        <v>87</v>
      </c>
      <c r="AH62" s="195" t="s">
        <v>76</v>
      </c>
      <c r="AI62" s="195">
        <v>44827</v>
      </c>
      <c r="AJ62" s="114" t="s">
        <v>88</v>
      </c>
      <c r="AK62" s="195" t="s">
        <v>68</v>
      </c>
      <c r="AL62" s="182">
        <v>1764380</v>
      </c>
      <c r="AM62" s="199"/>
      <c r="AN62" s="185"/>
      <c r="AO62" s="185"/>
      <c r="AP62" s="185"/>
      <c r="AQ62" s="185"/>
      <c r="AR62" s="185"/>
      <c r="AS62" s="185"/>
      <c r="AT62" s="185"/>
      <c r="AU62" s="185"/>
      <c r="AV62" s="185"/>
      <c r="AW62" s="185"/>
      <c r="AX62" s="185"/>
      <c r="AY62" s="185"/>
      <c r="AZ62" s="185"/>
      <c r="BA62" s="185"/>
      <c r="BB62" s="185"/>
      <c r="BC62" s="185">
        <v>1905000</v>
      </c>
      <c r="BD62" s="185"/>
      <c r="BE62" s="185">
        <v>1905000</v>
      </c>
      <c r="BF62" s="185"/>
      <c r="BG62" s="185"/>
      <c r="BH62" s="185"/>
      <c r="BI62" s="185"/>
      <c r="BJ62" s="29">
        <f t="shared" si="0"/>
        <v>1905000</v>
      </c>
    </row>
    <row r="63" spans="1:62" ht="36" x14ac:dyDescent="0.25">
      <c r="A63" s="30">
        <v>54</v>
      </c>
      <c r="B63" s="168" t="s">
        <v>507</v>
      </c>
      <c r="C63" s="218"/>
      <c r="D63" s="168" t="s">
        <v>193</v>
      </c>
      <c r="E63" s="174" t="s">
        <v>60</v>
      </c>
      <c r="F63" s="171"/>
      <c r="G63" s="174" t="s">
        <v>538</v>
      </c>
      <c r="H63" s="174" t="s">
        <v>62</v>
      </c>
      <c r="I63" s="172">
        <v>44593</v>
      </c>
      <c r="J63" s="172">
        <v>44597</v>
      </c>
      <c r="K63" s="173">
        <f>J63-I63+1</f>
        <v>5</v>
      </c>
      <c r="L63" s="171" t="s">
        <v>537</v>
      </c>
      <c r="M63" s="172"/>
      <c r="N63" s="174">
        <v>24783878</v>
      </c>
      <c r="O63" s="174">
        <v>370000</v>
      </c>
      <c r="P63" s="174">
        <f>O63*K63</f>
        <v>1850000</v>
      </c>
      <c r="Q63" s="174">
        <f>5555370+510000+365000+600000</f>
        <v>7030370</v>
      </c>
      <c r="R63" s="174">
        <f>13183508+1470000</f>
        <v>14653508</v>
      </c>
      <c r="S63" s="174">
        <v>1250000</v>
      </c>
      <c r="T63" s="174"/>
      <c r="U63" s="175"/>
      <c r="V63" s="171"/>
      <c r="W63" s="219"/>
      <c r="X63" s="220"/>
      <c r="Y63" s="221"/>
      <c r="Z63" s="222"/>
      <c r="AA63" s="172"/>
      <c r="AB63" s="223"/>
      <c r="AC63" s="224"/>
      <c r="AD63" s="182"/>
      <c r="AE63" s="219" t="s">
        <v>109</v>
      </c>
      <c r="AF63" s="220">
        <v>9902184792556</v>
      </c>
      <c r="AG63" s="225" t="s">
        <v>206</v>
      </c>
      <c r="AH63" s="178" t="s">
        <v>207</v>
      </c>
      <c r="AI63" s="219">
        <v>44577</v>
      </c>
      <c r="AJ63" s="179" t="s">
        <v>104</v>
      </c>
      <c r="AK63" s="176" t="s">
        <v>71</v>
      </c>
      <c r="AL63" s="182">
        <v>2132100</v>
      </c>
      <c r="AM63" s="174"/>
      <c r="AN63" s="185"/>
      <c r="AO63" s="185"/>
      <c r="AP63" s="185"/>
      <c r="AQ63" s="185"/>
      <c r="AR63" s="185"/>
      <c r="AS63" s="185"/>
      <c r="AT63" s="185"/>
      <c r="AU63" s="185"/>
      <c r="AV63" s="185"/>
      <c r="AW63" s="185"/>
      <c r="AX63" s="185"/>
      <c r="AY63" s="185"/>
      <c r="AZ63" s="185"/>
      <c r="BA63" s="185"/>
      <c r="BB63" s="185"/>
      <c r="BC63" s="185">
        <v>1470000</v>
      </c>
      <c r="BD63" s="185"/>
      <c r="BE63" s="185">
        <v>1470000</v>
      </c>
      <c r="BF63" s="185"/>
      <c r="BG63" s="185">
        <v>1250000</v>
      </c>
      <c r="BH63" s="185">
        <v>750000</v>
      </c>
      <c r="BI63" s="185">
        <v>500000</v>
      </c>
      <c r="BJ63" s="29">
        <f t="shared" si="0"/>
        <v>1970000</v>
      </c>
    </row>
    <row r="64" spans="1:62" ht="48" x14ac:dyDescent="0.25">
      <c r="A64" s="281">
        <v>6</v>
      </c>
      <c r="B64" s="282" t="s">
        <v>507</v>
      </c>
      <c r="C64" s="282" t="s">
        <v>58</v>
      </c>
      <c r="D64" s="283" t="s">
        <v>175</v>
      </c>
      <c r="E64" s="284" t="s">
        <v>60</v>
      </c>
      <c r="F64" s="281" t="s">
        <v>58</v>
      </c>
      <c r="G64" s="284" t="s">
        <v>176</v>
      </c>
      <c r="H64" s="284" t="s">
        <v>62</v>
      </c>
      <c r="I64" s="285">
        <v>44572</v>
      </c>
      <c r="J64" s="285">
        <v>44576</v>
      </c>
      <c r="K64" s="286">
        <v>5</v>
      </c>
      <c r="L64" s="284" t="s">
        <v>539</v>
      </c>
      <c r="M64" s="285">
        <v>44593</v>
      </c>
      <c r="N64" s="284">
        <v>31755300</v>
      </c>
      <c r="O64" s="284">
        <v>380000</v>
      </c>
      <c r="P64" s="284">
        <v>1900000</v>
      </c>
      <c r="Q64" s="284">
        <v>6661300</v>
      </c>
      <c r="R64" s="284">
        <v>13775000</v>
      </c>
      <c r="S64" s="284">
        <v>1250000</v>
      </c>
      <c r="T64" s="284">
        <v>7800000</v>
      </c>
      <c r="U64" s="281" t="s">
        <v>178</v>
      </c>
      <c r="V64" s="41" t="s">
        <v>109</v>
      </c>
      <c r="W64" s="287">
        <v>9902184568739</v>
      </c>
      <c r="X64" s="288" t="s">
        <v>179</v>
      </c>
      <c r="Y64" s="289" t="s">
        <v>180</v>
      </c>
      <c r="Z64" s="290">
        <v>44572</v>
      </c>
      <c r="AA64" s="46" t="s">
        <v>71</v>
      </c>
      <c r="AB64" s="47" t="s">
        <v>181</v>
      </c>
      <c r="AC64" s="291">
        <v>3320300</v>
      </c>
      <c r="AD64" s="49" t="s">
        <v>109</v>
      </c>
      <c r="AE64" s="292">
        <v>9902184782725</v>
      </c>
      <c r="AF64" s="293" t="s">
        <v>182</v>
      </c>
      <c r="AG64" s="294" t="s">
        <v>173</v>
      </c>
      <c r="AH64" s="52">
        <v>44576</v>
      </c>
      <c r="AI64" s="295" t="s">
        <v>183</v>
      </c>
      <c r="AJ64" s="52" t="s">
        <v>181</v>
      </c>
      <c r="AK64" s="296">
        <v>698900</v>
      </c>
      <c r="AL64" s="297">
        <v>369000</v>
      </c>
      <c r="BC64" s="298">
        <v>1475000</v>
      </c>
      <c r="BE64" s="299">
        <f>BC64</f>
        <v>1475000</v>
      </c>
      <c r="BG64" s="185">
        <v>1250000</v>
      </c>
      <c r="BH64" s="185">
        <v>750000</v>
      </c>
      <c r="BI64" s="185">
        <v>500000</v>
      </c>
      <c r="BJ64" s="29">
        <f t="shared" si="0"/>
        <v>1975000</v>
      </c>
    </row>
    <row r="65" spans="1:62" ht="36" x14ac:dyDescent="0.25">
      <c r="A65" s="20">
        <f>'[1]dalam daerah'!A68+$A$1476</f>
        <v>196</v>
      </c>
      <c r="B65" s="260" t="s">
        <v>507</v>
      </c>
      <c r="C65" s="214" t="s">
        <v>58</v>
      </c>
      <c r="D65" s="260" t="s">
        <v>184</v>
      </c>
      <c r="E65" s="199"/>
      <c r="F65" s="205" t="s">
        <v>58</v>
      </c>
      <c r="G65" s="261" t="s">
        <v>185</v>
      </c>
      <c r="H65" s="199"/>
      <c r="I65" s="262">
        <v>44585</v>
      </c>
      <c r="J65" s="262">
        <v>44586</v>
      </c>
      <c r="K65" s="208">
        <v>2</v>
      </c>
      <c r="L65" s="208" t="s">
        <v>536</v>
      </c>
      <c r="M65" s="262" t="s">
        <v>187</v>
      </c>
      <c r="N65" s="263">
        <v>1710000</v>
      </c>
      <c r="O65" s="263">
        <v>430000</v>
      </c>
      <c r="P65" s="263">
        <v>860000</v>
      </c>
      <c r="Q65" s="263">
        <v>0</v>
      </c>
      <c r="R65" s="199"/>
      <c r="S65" s="199"/>
      <c r="T65" s="199"/>
      <c r="U65" s="263">
        <v>850000</v>
      </c>
      <c r="V65" s="199"/>
      <c r="W65" s="199"/>
      <c r="X65" s="199"/>
      <c r="Y65" s="199"/>
      <c r="Z65" s="199"/>
      <c r="AA65" s="199"/>
      <c r="AB65" s="199"/>
      <c r="AC65" s="199"/>
      <c r="AD65" s="199"/>
      <c r="AE65" s="199"/>
      <c r="AF65" s="199"/>
      <c r="AG65" s="199"/>
      <c r="AH65" s="199"/>
      <c r="AI65" s="199"/>
      <c r="AJ65" s="199"/>
      <c r="AK65" s="199"/>
      <c r="AL65" s="199"/>
      <c r="AM65" s="199"/>
      <c r="AN65" s="185"/>
      <c r="AO65" s="185"/>
      <c r="AP65" s="185"/>
      <c r="AQ65" s="185"/>
      <c r="AR65" s="185"/>
      <c r="AS65" s="185"/>
      <c r="AT65" s="185"/>
      <c r="AU65" s="185"/>
      <c r="AV65" s="185"/>
      <c r="AW65" s="185"/>
      <c r="AX65" s="185"/>
      <c r="AY65" s="185"/>
      <c r="AZ65" s="185"/>
      <c r="BA65" s="185"/>
      <c r="BB65" s="185"/>
      <c r="BC65" s="185"/>
      <c r="BD65" s="185"/>
      <c r="BE65" s="185"/>
      <c r="BF65" s="185"/>
      <c r="BG65" s="185">
        <v>250000</v>
      </c>
      <c r="BH65" s="185">
        <v>150000</v>
      </c>
      <c r="BI65" s="185">
        <v>100000</v>
      </c>
      <c r="BJ65" s="29">
        <f t="shared" si="0"/>
        <v>100000</v>
      </c>
    </row>
    <row r="66" spans="1:62" ht="96" x14ac:dyDescent="0.25">
      <c r="A66" s="30">
        <v>52</v>
      </c>
      <c r="B66" s="187" t="s">
        <v>507</v>
      </c>
      <c r="C66" s="188" t="s">
        <v>58</v>
      </c>
      <c r="D66" s="187" t="s">
        <v>516</v>
      </c>
      <c r="E66" s="189" t="s">
        <v>60</v>
      </c>
      <c r="F66" s="189" t="s">
        <v>58</v>
      </c>
      <c r="G66" s="193" t="s">
        <v>517</v>
      </c>
      <c r="H66" s="115" t="s">
        <v>62</v>
      </c>
      <c r="I66" s="190">
        <v>44852</v>
      </c>
      <c r="J66" s="190">
        <v>44856</v>
      </c>
      <c r="K66" s="118">
        <v>5</v>
      </c>
      <c r="L66" s="115" t="s">
        <v>518</v>
      </c>
      <c r="M66" s="209">
        <v>44907</v>
      </c>
      <c r="N66" s="192">
        <v>30797130</v>
      </c>
      <c r="O66" s="193">
        <v>370000</v>
      </c>
      <c r="P66" s="193">
        <v>1850000</v>
      </c>
      <c r="Q66" s="193">
        <v>15913130</v>
      </c>
      <c r="R66" s="193">
        <v>12284000</v>
      </c>
      <c r="S66" s="193">
        <v>750000</v>
      </c>
      <c r="T66" s="193" t="s">
        <v>58</v>
      </c>
      <c r="U66" s="194"/>
      <c r="V66" s="116" t="s">
        <v>519</v>
      </c>
      <c r="W66" s="113" t="s">
        <v>303</v>
      </c>
      <c r="X66" s="196" t="s">
        <v>58</v>
      </c>
      <c r="Y66" s="196" t="s">
        <v>58</v>
      </c>
      <c r="Z66" s="197" t="s">
        <v>520</v>
      </c>
      <c r="AA66" s="114">
        <v>44852</v>
      </c>
      <c r="AB66" s="200" t="s">
        <v>67</v>
      </c>
      <c r="AC66" s="201" t="s">
        <v>68</v>
      </c>
      <c r="AD66" s="182">
        <v>280000</v>
      </c>
      <c r="AE66" s="195" t="s">
        <v>109</v>
      </c>
      <c r="AF66" s="196">
        <v>9902143247326</v>
      </c>
      <c r="AG66" s="196" t="s">
        <v>521</v>
      </c>
      <c r="AH66" s="197" t="s">
        <v>522</v>
      </c>
      <c r="AI66" s="114">
        <v>44856</v>
      </c>
      <c r="AJ66" s="114" t="s">
        <v>523</v>
      </c>
      <c r="AK66" s="195" t="s">
        <v>104</v>
      </c>
      <c r="AL66" s="182">
        <v>1363450</v>
      </c>
      <c r="AM66" s="199"/>
      <c r="AN66" s="185"/>
      <c r="AO66" s="185"/>
      <c r="AP66" s="185"/>
      <c r="AQ66" s="185"/>
      <c r="AR66" s="185"/>
      <c r="AS66" s="185"/>
      <c r="AT66" s="185"/>
      <c r="AU66" s="185"/>
      <c r="AV66" s="185"/>
      <c r="AW66" s="185"/>
      <c r="AX66" s="185"/>
      <c r="AY66" s="185"/>
      <c r="AZ66" s="185"/>
      <c r="BA66" s="185"/>
      <c r="BB66" s="185"/>
      <c r="BC66" s="185">
        <v>1464000</v>
      </c>
      <c r="BD66" s="185"/>
      <c r="BE66" s="185">
        <v>1464000</v>
      </c>
      <c r="BF66" s="185"/>
      <c r="BG66" s="185"/>
      <c r="BH66" s="185"/>
      <c r="BI66" s="185"/>
      <c r="BJ66" s="29">
        <f t="shared" si="0"/>
        <v>1464000</v>
      </c>
    </row>
  </sheetData>
  <mergeCells count="35">
    <mergeCell ref="V2:V3"/>
    <mergeCell ref="W2:AD2"/>
    <mergeCell ref="AE2:AL2"/>
    <mergeCell ref="O3:P3"/>
    <mergeCell ref="Q3:Q4"/>
    <mergeCell ref="R3:R4"/>
    <mergeCell ref="S3:S4"/>
    <mergeCell ref="T3:T4"/>
    <mergeCell ref="U3:U4"/>
    <mergeCell ref="BJ1:BJ4"/>
    <mergeCell ref="B2:B3"/>
    <mergeCell ref="C2:C3"/>
    <mergeCell ref="D2:D3"/>
    <mergeCell ref="E2:E3"/>
    <mergeCell ref="F2:F3"/>
    <mergeCell ref="G2:G3"/>
    <mergeCell ref="H2:H3"/>
    <mergeCell ref="I2:J2"/>
    <mergeCell ref="K2:K3"/>
    <mergeCell ref="AO1:AR3"/>
    <mergeCell ref="AS1:AV3"/>
    <mergeCell ref="AW1:AZ3"/>
    <mergeCell ref="BA1:BA4"/>
    <mergeCell ref="BB1:BE3"/>
    <mergeCell ref="BF1:BI3"/>
    <mergeCell ref="A1:A3"/>
    <mergeCell ref="B1:E1"/>
    <mergeCell ref="F1:K1"/>
    <mergeCell ref="L1:T1"/>
    <mergeCell ref="V1:AL1"/>
    <mergeCell ref="AN1:AN4"/>
    <mergeCell ref="L2:L4"/>
    <mergeCell ref="M2:M4"/>
    <mergeCell ref="N2:N4"/>
    <mergeCell ref="O2:T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Temuan Perjadin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aditya.putra</dc:creator>
  <cp:lastModifiedBy>aditya.putra</cp:lastModifiedBy>
  <dcterms:created xsi:type="dcterms:W3CDTF">2023-03-26T12:29:56Z</dcterms:created>
  <dcterms:modified xsi:type="dcterms:W3CDTF">2023-04-06T12:59:51Z</dcterms:modified>
</cp:coreProperties>
</file>