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2-UFG\5-Livros\02-Concreto Armado - Uma introdução ao projeto de peças de concreto armado\2.2-Planilha exemplo\"/>
    </mc:Choice>
  </mc:AlternateContent>
  <xr:revisionPtr revIDLastSave="0" documentId="13_ncr:1_{9D9A5CB2-F0AB-44C8-B98F-27F2B550081A}" xr6:coauthVersionLast="46" xr6:coauthVersionMax="46" xr10:uidLastSave="{00000000-0000-0000-0000-000000000000}"/>
  <bookViews>
    <workbookView xWindow="-120" yWindow="-120" windowWidth="38640" windowHeight="15840" activeTab="2" xr2:uid="{66F3C9E9-52DB-4E19-8C0B-E0ECB0D70FBA}"/>
  </bookViews>
  <sheets>
    <sheet name="E1.1" sheetId="1" r:id="rId1"/>
    <sheet name="E1.2" sheetId="2" r:id="rId2"/>
    <sheet name="E1.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3" l="1"/>
  <c r="I17" i="3"/>
  <c r="I18" i="3"/>
  <c r="I19" i="3"/>
  <c r="I20" i="3"/>
  <c r="I21" i="3"/>
  <c r="I22" i="3"/>
  <c r="I23" i="3"/>
  <c r="I24" i="3"/>
  <c r="I25" i="3"/>
  <c r="I26" i="3"/>
  <c r="I27" i="3"/>
  <c r="I28" i="3"/>
  <c r="I15" i="3"/>
  <c r="B16" i="3"/>
  <c r="G16" i="3"/>
  <c r="H16" i="3" s="1"/>
  <c r="G17" i="3"/>
  <c r="G18" i="3"/>
  <c r="G19" i="3"/>
  <c r="G20" i="3"/>
  <c r="G21" i="3"/>
  <c r="G22" i="3"/>
  <c r="G23" i="3"/>
  <c r="G24" i="3"/>
  <c r="G25" i="3"/>
  <c r="G26" i="3"/>
  <c r="G27" i="3"/>
  <c r="G28" i="3"/>
  <c r="G15" i="3"/>
  <c r="H15" i="3" s="1"/>
  <c r="E17" i="3"/>
  <c r="H17" i="3" s="1"/>
  <c r="F17" i="3"/>
  <c r="E18" i="3"/>
  <c r="H18" i="3" s="1"/>
  <c r="F18" i="3"/>
  <c r="E19" i="3"/>
  <c r="H19" i="3" s="1"/>
  <c r="F19" i="3"/>
  <c r="E20" i="3"/>
  <c r="H20" i="3" s="1"/>
  <c r="F20" i="3"/>
  <c r="E21" i="3"/>
  <c r="H21" i="3" s="1"/>
  <c r="F21" i="3"/>
  <c r="E22" i="3"/>
  <c r="H22" i="3" s="1"/>
  <c r="F22" i="3"/>
  <c r="E23" i="3"/>
  <c r="H23" i="3" s="1"/>
  <c r="F23" i="3"/>
  <c r="E24" i="3"/>
  <c r="H24" i="3" s="1"/>
  <c r="F24" i="3"/>
  <c r="E25" i="3"/>
  <c r="H25" i="3" s="1"/>
  <c r="F25" i="3"/>
  <c r="E26" i="3"/>
  <c r="H26" i="3" s="1"/>
  <c r="F26" i="3"/>
  <c r="E27" i="3"/>
  <c r="H27" i="3" s="1"/>
  <c r="F27" i="3"/>
  <c r="E28" i="3"/>
  <c r="H28" i="3" s="1"/>
  <c r="F28" i="3"/>
  <c r="B15" i="3"/>
  <c r="D28" i="3"/>
  <c r="D27" i="3"/>
  <c r="D26" i="3"/>
  <c r="D25" i="3"/>
  <c r="D24" i="3"/>
  <c r="D23" i="3"/>
  <c r="D22" i="3"/>
  <c r="D21" i="3"/>
  <c r="D20" i="3"/>
  <c r="D19" i="3"/>
  <c r="D18" i="3"/>
  <c r="D17" i="3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D24" i="2"/>
  <c r="E24" i="2" s="1"/>
  <c r="D25" i="2"/>
  <c r="E25" i="2" s="1"/>
  <c r="D26" i="2"/>
  <c r="E26" i="2" s="1"/>
  <c r="D27" i="2"/>
  <c r="E27" i="2" s="1"/>
  <c r="D28" i="2"/>
  <c r="E28" i="2" s="1"/>
  <c r="D15" i="2"/>
  <c r="C16" i="2"/>
  <c r="G16" i="2" s="1"/>
  <c r="H16" i="2" s="1"/>
  <c r="C17" i="2"/>
  <c r="G17" i="2" s="1"/>
  <c r="H17" i="2" s="1"/>
  <c r="C18" i="2"/>
  <c r="G18" i="2" s="1"/>
  <c r="H18" i="2" s="1"/>
  <c r="C19" i="2"/>
  <c r="G19" i="2" s="1"/>
  <c r="H19" i="2" s="1"/>
  <c r="C20" i="2"/>
  <c r="G20" i="2" s="1"/>
  <c r="H20" i="2" s="1"/>
  <c r="C21" i="2"/>
  <c r="G21" i="2" s="1"/>
  <c r="H21" i="2" s="1"/>
  <c r="C22" i="2"/>
  <c r="G22" i="2" s="1"/>
  <c r="H22" i="2" s="1"/>
  <c r="C23" i="2"/>
  <c r="G23" i="2" s="1"/>
  <c r="H23" i="2" s="1"/>
  <c r="C24" i="2"/>
  <c r="G24" i="2" s="1"/>
  <c r="H24" i="2" s="1"/>
  <c r="C25" i="2"/>
  <c r="G25" i="2" s="1"/>
  <c r="H25" i="2" s="1"/>
  <c r="C26" i="2"/>
  <c r="G26" i="2" s="1"/>
  <c r="H26" i="2" s="1"/>
  <c r="C27" i="2"/>
  <c r="G27" i="2" s="1"/>
  <c r="H27" i="2" s="1"/>
  <c r="C28" i="2"/>
  <c r="G28" i="2" s="1"/>
  <c r="H28" i="2" s="1"/>
  <c r="C15" i="2"/>
  <c r="G15" i="2" s="1"/>
  <c r="H15" i="2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16" i="1"/>
  <c r="E16" i="1" s="1"/>
  <c r="C17" i="1"/>
  <c r="E17" i="1" s="1"/>
  <c r="C18" i="1"/>
  <c r="E18" i="1" s="1"/>
  <c r="C19" i="1"/>
  <c r="E19" i="1" s="1"/>
  <c r="C20" i="1"/>
  <c r="F20" i="1" s="1"/>
  <c r="C21" i="1"/>
  <c r="F21" i="1" s="1"/>
  <c r="C22" i="1"/>
  <c r="F22" i="1" s="1"/>
  <c r="C15" i="1"/>
  <c r="F15" i="1" s="1"/>
  <c r="E23" i="2" l="1"/>
  <c r="E15" i="2"/>
  <c r="F19" i="1"/>
  <c r="F18" i="1"/>
  <c r="F17" i="1"/>
  <c r="F28" i="1"/>
  <c r="F27" i="1"/>
  <c r="E22" i="1"/>
  <c r="E21" i="1"/>
  <c r="E20" i="1"/>
  <c r="F26" i="1"/>
  <c r="F25" i="1"/>
  <c r="F24" i="1"/>
  <c r="F23" i="1"/>
  <c r="E15" i="1"/>
  <c r="F16" i="1"/>
</calcChain>
</file>

<file path=xl/sharedStrings.xml><?xml version="1.0" encoding="utf-8"?>
<sst xmlns="http://schemas.openxmlformats.org/spreadsheetml/2006/main" count="47" uniqueCount="31">
  <si>
    <t>Concreto Armado</t>
  </si>
  <si>
    <t>Volume I</t>
  </si>
  <si>
    <t>Uma introdução ao projeto de peças de concreto armado</t>
  </si>
  <si>
    <t>Prof. Wanderlei Malaquias Pereira Junior</t>
  </si>
  <si>
    <t>Prof. Areffy Luiz Cardoso Lima</t>
  </si>
  <si>
    <t>Exercício Resolvido 1.1</t>
  </si>
  <si>
    <t>β_1</t>
  </si>
  <si>
    <t>idade (dias)</t>
  </si>
  <si>
    <t>s</t>
  </si>
  <si>
    <t>f_ck,28 (MPa)</t>
  </si>
  <si>
    <t>Exercício Resolvido 1.2</t>
  </si>
  <si>
    <t>α_E</t>
  </si>
  <si>
    <t>α_i</t>
  </si>
  <si>
    <t>E_cs (MPa)*</t>
  </si>
  <si>
    <t>E_ci (MPa)</t>
  </si>
  <si>
    <t>f_ck (MPa)</t>
  </si>
  <si>
    <t>E_ci,j (MPa)</t>
  </si>
  <si>
    <t>E_cs,j (MPa)*</t>
  </si>
  <si>
    <t>Exercício Resolvido 1.3</t>
  </si>
  <si>
    <t>f_ctd (MPa)</t>
  </si>
  <si>
    <t>Legenda</t>
  </si>
  <si>
    <t>Usuário inserir dados</t>
  </si>
  <si>
    <t>f_c,j (MPa)</t>
  </si>
  <si>
    <t>f_c,j (MPa)*</t>
  </si>
  <si>
    <t>φ (mm)</t>
  </si>
  <si>
    <t>f_bd (MPa)</t>
  </si>
  <si>
    <r>
      <rPr>
        <sz val="11"/>
        <color theme="1"/>
        <rFont val="Calibri"/>
        <family val="2"/>
      </rPr>
      <t>η</t>
    </r>
    <r>
      <rPr>
        <sz val="11"/>
        <color theme="1"/>
        <rFont val="CMU Serif"/>
      </rPr>
      <t>_1</t>
    </r>
  </si>
  <si>
    <r>
      <rPr>
        <sz val="11"/>
        <color theme="1"/>
        <rFont val="Calibri"/>
        <family val="2"/>
      </rPr>
      <t>η</t>
    </r>
    <r>
      <rPr>
        <sz val="11"/>
        <color theme="1"/>
        <rFont val="CMU Serif"/>
      </rPr>
      <t>_2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</si>
  <si>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η</t>
    </r>
    <r>
      <rPr>
        <sz val="11"/>
        <color theme="1"/>
        <rFont val="CMU Serif"/>
      </rPr>
      <t>_3</t>
    </r>
    <r>
      <rPr>
        <sz val="11"/>
        <color theme="1"/>
        <rFont val="Calibri"/>
        <family val="2"/>
        <scheme val="minor"/>
      </rPr>
      <t/>
    </r>
  </si>
  <si>
    <t>f_yk (MPa)</t>
  </si>
  <si>
    <t>l_b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</si>
</sst>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MU Serif"/>
    </font>
    <font>
      <i/>
      <sz val="11"/>
      <color theme="1"/>
      <name val="CMU Serif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MU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f_cj com correção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'E1.1'!$A$15:$A$28</c:f>
              <c:numCache>
                <c:formatCode>General</c:formatCode>
                <c:ptCount val="14"/>
                <c:pt idx="0">
                  <c:v>1E-4</c:v>
                </c:pt>
                <c:pt idx="1">
                  <c:v>1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80</c:v>
                </c:pt>
                <c:pt idx="13">
                  <c:v>90</c:v>
                </c:pt>
              </c:numCache>
            </c:numRef>
          </c:xVal>
          <c:yVal>
            <c:numRef>
              <c:f>'E1.1'!$E$15:$E$28</c:f>
              <c:numCache>
                <c:formatCode>General</c:formatCode>
                <c:ptCount val="14"/>
                <c:pt idx="0">
                  <c:v>6.6745363925629668E-45</c:v>
                </c:pt>
                <c:pt idx="1">
                  <c:v>21.194092368944691</c:v>
                </c:pt>
                <c:pt idx="2">
                  <c:v>43.700476014149388</c:v>
                </c:pt>
                <c:pt idx="3">
                  <c:v>46.468329057398613</c:v>
                </c:pt>
                <c:pt idx="4">
                  <c:v>48.201002235314377</c:v>
                </c:pt>
                <c:pt idx="5">
                  <c:v>49.42038053460093</c:v>
                </c:pt>
                <c:pt idx="6">
                  <c:v>49.816834772264876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27-423A-A80A-7755685728AF}"/>
            </c:ext>
          </c:extLst>
        </c:ser>
        <c:ser>
          <c:idx val="1"/>
          <c:order val="1"/>
          <c:tx>
            <c:v>f_cj sem correção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'E1.1'!$A$15:$A$28</c:f>
              <c:numCache>
                <c:formatCode>General</c:formatCode>
                <c:ptCount val="14"/>
                <c:pt idx="0">
                  <c:v>1E-4</c:v>
                </c:pt>
                <c:pt idx="1">
                  <c:v>1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80</c:v>
                </c:pt>
                <c:pt idx="13">
                  <c:v>90</c:v>
                </c:pt>
              </c:numCache>
            </c:numRef>
          </c:xVal>
          <c:yVal>
            <c:numRef>
              <c:f>'E1.1'!$F$15:$F$28</c:f>
              <c:numCache>
                <c:formatCode>General</c:formatCode>
                <c:ptCount val="14"/>
                <c:pt idx="0">
                  <c:v>6.6745363925629668E-45</c:v>
                </c:pt>
                <c:pt idx="1">
                  <c:v>21.194092368944691</c:v>
                </c:pt>
                <c:pt idx="2">
                  <c:v>43.700476014149388</c:v>
                </c:pt>
                <c:pt idx="3">
                  <c:v>46.468329057398613</c:v>
                </c:pt>
                <c:pt idx="4">
                  <c:v>48.201002235314377</c:v>
                </c:pt>
                <c:pt idx="5">
                  <c:v>49.42038053460093</c:v>
                </c:pt>
                <c:pt idx="6">
                  <c:v>49.816834772264876</c:v>
                </c:pt>
                <c:pt idx="7">
                  <c:v>50.340234539897963</c:v>
                </c:pt>
                <c:pt idx="8">
                  <c:v>51.066952568785176</c:v>
                </c:pt>
                <c:pt idx="9">
                  <c:v>51.660372596698537</c:v>
                </c:pt>
                <c:pt idx="10">
                  <c:v>52.581098442137275</c:v>
                </c:pt>
                <c:pt idx="11">
                  <c:v>53.271261144167134</c:v>
                </c:pt>
                <c:pt idx="12">
                  <c:v>54.255339403738631</c:v>
                </c:pt>
                <c:pt idx="13">
                  <c:v>54.623726258604457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C27-423A-A80A-775568572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831824"/>
        <c:axId val="844825168"/>
      </c:scatterChart>
      <c:valAx>
        <c:axId val="84483182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Idade (dias)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825168"/>
        <c:crosses val="autoZero"/>
        <c:crossBetween val="midCat"/>
      </c:valAx>
      <c:valAx>
        <c:axId val="8448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f_cj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83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0</xdr:row>
      <xdr:rowOff>104775</xdr:rowOff>
    </xdr:from>
    <xdr:to>
      <xdr:col>2</xdr:col>
      <xdr:colOff>361950</xdr:colOff>
      <xdr:row>10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D3B02ED-BC37-4D83-BB70-966DFB7FF2C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1304924" cy="2000250"/>
        </a:xfrm>
        <a:prstGeom prst="rect">
          <a:avLst/>
        </a:prstGeom>
      </xdr:spPr>
    </xdr:pic>
    <xdr:clientData/>
  </xdr:twoCellAnchor>
  <xdr:twoCellAnchor>
    <xdr:from>
      <xdr:col>0</xdr:col>
      <xdr:colOff>538161</xdr:colOff>
      <xdr:row>28</xdr:row>
      <xdr:rowOff>147636</xdr:rowOff>
    </xdr:from>
    <xdr:to>
      <xdr:col>7</xdr:col>
      <xdr:colOff>85724</xdr:colOff>
      <xdr:row>43</xdr:row>
      <xdr:rowOff>123824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6C656D8-86C4-4D66-9AD7-19A4C355B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0</xdr:row>
      <xdr:rowOff>104775</xdr:rowOff>
    </xdr:from>
    <xdr:to>
      <xdr:col>2</xdr:col>
      <xdr:colOff>314325</xdr:colOff>
      <xdr:row>10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96CECD8-C99C-4E4A-A95C-FD78549DFA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1304924" cy="2000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342901</xdr:colOff>
      <xdr:row>0</xdr:row>
      <xdr:rowOff>104775</xdr:rowOff>
    </xdr:from>
    <xdr:to>
      <xdr:col>2</xdr:col>
      <xdr:colOff>314325</xdr:colOff>
      <xdr:row>10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ED17DD6-4C78-4A6D-ADAC-0776CCAD229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1" y="104775"/>
          <a:ext cx="1304924" cy="2000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83FE-6190-4760-B98E-D08107029C92}">
  <dimension ref="A1:J28"/>
  <sheetViews>
    <sheetView showWhiteSpace="0" view="pageLayout" topLeftCell="A10" zoomScaleNormal="100" workbookViewId="0">
      <selection activeCell="A14" sqref="A14:F28"/>
    </sheetView>
  </sheetViews>
  <sheetFormatPr defaultRowHeight="16.5" x14ac:dyDescent="0.3"/>
  <cols>
    <col min="1" max="1" width="8.5703125" style="1" customWidth="1"/>
    <col min="2" max="2" width="9.42578125" style="1" bestFit="1" customWidth="1"/>
    <col min="3" max="3" width="16.140625" style="1" bestFit="1" customWidth="1"/>
    <col min="4" max="4" width="9.42578125" style="1" bestFit="1" customWidth="1"/>
    <col min="5" max="6" width="16.140625" style="1" bestFit="1" customWidth="1"/>
    <col min="7" max="7" width="5.28515625" style="1" customWidth="1"/>
    <col min="8" max="9" width="2.85546875" style="1" customWidth="1"/>
    <col min="10" max="11" width="5.28515625" style="1" customWidth="1"/>
    <col min="12" max="16384" width="9.140625" style="1"/>
  </cols>
  <sheetData>
    <row r="1" spans="1:10" x14ac:dyDescent="0.3">
      <c r="D1" s="1" t="s">
        <v>0</v>
      </c>
      <c r="F1" s="1" t="s">
        <v>1</v>
      </c>
    </row>
    <row r="2" spans="1:10" x14ac:dyDescent="0.3">
      <c r="C2" s="2"/>
      <c r="D2" s="2" t="s">
        <v>2</v>
      </c>
    </row>
    <row r="3" spans="1:10" x14ac:dyDescent="0.3">
      <c r="D3" s="1" t="s">
        <v>3</v>
      </c>
    </row>
    <row r="4" spans="1:10" x14ac:dyDescent="0.3">
      <c r="D4" s="1" t="s">
        <v>4</v>
      </c>
    </row>
    <row r="5" spans="1:10" x14ac:dyDescent="0.3">
      <c r="D5" s="1" t="s">
        <v>20</v>
      </c>
    </row>
    <row r="6" spans="1:10" x14ac:dyDescent="0.3">
      <c r="D6" s="7"/>
      <c r="E6" s="1" t="s">
        <v>21</v>
      </c>
    </row>
    <row r="12" spans="1:10" ht="17.25" customHeight="1" x14ac:dyDescent="0.3">
      <c r="A12" s="3" t="s">
        <v>5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7.2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ht="33" x14ac:dyDescent="0.3">
      <c r="A14" s="18" t="s">
        <v>7</v>
      </c>
      <c r="B14" s="18" t="s">
        <v>8</v>
      </c>
      <c r="C14" s="18" t="s">
        <v>6</v>
      </c>
      <c r="D14" s="18" t="s">
        <v>9</v>
      </c>
      <c r="E14" s="18" t="s">
        <v>22</v>
      </c>
      <c r="F14" s="18" t="s">
        <v>23</v>
      </c>
      <c r="G14" s="4"/>
      <c r="H14" s="4"/>
      <c r="I14" s="4"/>
      <c r="J14" s="4"/>
    </row>
    <row r="15" spans="1:10" x14ac:dyDescent="0.3">
      <c r="A15" s="11">
        <v>1E-4</v>
      </c>
      <c r="B15" s="11">
        <v>0.2</v>
      </c>
      <c r="C15" s="17">
        <f>EXP(B15*(1-SQRT((28/A15))))</f>
        <v>1.3349072785125934E-46</v>
      </c>
      <c r="D15" s="11">
        <v>50</v>
      </c>
      <c r="E15" s="17">
        <f>IF(C15&gt;1,1*D15,C15*D15)</f>
        <v>6.6745363925629668E-45</v>
      </c>
      <c r="F15" s="17">
        <f>C15*D15</f>
        <v>6.6745363925629668E-45</v>
      </c>
    </row>
    <row r="16" spans="1:10" x14ac:dyDescent="0.3">
      <c r="A16" s="11">
        <v>1</v>
      </c>
      <c r="B16" s="11">
        <v>0.2</v>
      </c>
      <c r="C16" s="17">
        <f t="shared" ref="C16:C22" si="0">EXP(B16*(1-SQRT((28/A16))))</f>
        <v>0.42388184737889384</v>
      </c>
      <c r="D16" s="11">
        <v>50</v>
      </c>
      <c r="E16" s="17">
        <f t="shared" ref="E16:E22" si="1">IF(C16&gt;1,1*D16,C16*D16)</f>
        <v>21.194092368944691</v>
      </c>
      <c r="F16" s="17">
        <f t="shared" ref="F16:F28" si="2">C16*D16</f>
        <v>21.194092368944691</v>
      </c>
    </row>
    <row r="17" spans="1:6" x14ac:dyDescent="0.3">
      <c r="A17" s="11">
        <v>10</v>
      </c>
      <c r="B17" s="11">
        <v>0.2</v>
      </c>
      <c r="C17" s="17">
        <f t="shared" si="0"/>
        <v>0.87400952028298773</v>
      </c>
      <c r="D17" s="11">
        <v>50</v>
      </c>
      <c r="E17" s="17">
        <f t="shared" si="1"/>
        <v>43.700476014149388</v>
      </c>
      <c r="F17" s="17">
        <f t="shared" si="2"/>
        <v>43.700476014149388</v>
      </c>
    </row>
    <row r="18" spans="1:6" x14ac:dyDescent="0.3">
      <c r="A18" s="11">
        <v>15</v>
      </c>
      <c r="B18" s="11">
        <v>0.2</v>
      </c>
      <c r="C18" s="17">
        <f t="shared" si="0"/>
        <v>0.92936658114797221</v>
      </c>
      <c r="D18" s="11">
        <v>50</v>
      </c>
      <c r="E18" s="17">
        <f t="shared" si="1"/>
        <v>46.468329057398613</v>
      </c>
      <c r="F18" s="17">
        <f t="shared" si="2"/>
        <v>46.468329057398613</v>
      </c>
    </row>
    <row r="19" spans="1:6" x14ac:dyDescent="0.3">
      <c r="A19" s="11">
        <v>20</v>
      </c>
      <c r="B19" s="11">
        <v>0.2</v>
      </c>
      <c r="C19" s="17">
        <f t="shared" si="0"/>
        <v>0.96402004470628755</v>
      </c>
      <c r="D19" s="11">
        <v>50</v>
      </c>
      <c r="E19" s="17">
        <f t="shared" si="1"/>
        <v>48.201002235314377</v>
      </c>
      <c r="F19" s="17">
        <f t="shared" si="2"/>
        <v>48.201002235314377</v>
      </c>
    </row>
    <row r="20" spans="1:6" x14ac:dyDescent="0.3">
      <c r="A20" s="11">
        <v>25</v>
      </c>
      <c r="B20" s="11">
        <v>0.2</v>
      </c>
      <c r="C20" s="17">
        <f t="shared" si="0"/>
        <v>0.98840761069201866</v>
      </c>
      <c r="D20" s="11">
        <v>50</v>
      </c>
      <c r="E20" s="17">
        <f t="shared" si="1"/>
        <v>49.42038053460093</v>
      </c>
      <c r="F20" s="17">
        <f t="shared" si="2"/>
        <v>49.42038053460093</v>
      </c>
    </row>
    <row r="21" spans="1:6" x14ac:dyDescent="0.3">
      <c r="A21" s="11">
        <v>27</v>
      </c>
      <c r="B21" s="11">
        <v>0.2</v>
      </c>
      <c r="C21" s="17">
        <f t="shared" si="0"/>
        <v>0.99633669544529757</v>
      </c>
      <c r="D21" s="11">
        <v>50</v>
      </c>
      <c r="E21" s="17">
        <f t="shared" si="1"/>
        <v>49.816834772264876</v>
      </c>
      <c r="F21" s="17">
        <f t="shared" si="2"/>
        <v>49.816834772264876</v>
      </c>
    </row>
    <row r="22" spans="1:6" x14ac:dyDescent="0.3">
      <c r="A22" s="11">
        <v>30</v>
      </c>
      <c r="B22" s="11">
        <v>0.2</v>
      </c>
      <c r="C22" s="17">
        <f t="shared" si="0"/>
        <v>1.0068046907979593</v>
      </c>
      <c r="D22" s="11">
        <v>50</v>
      </c>
      <c r="E22" s="17">
        <f t="shared" si="1"/>
        <v>50</v>
      </c>
      <c r="F22" s="17">
        <f t="shared" si="2"/>
        <v>50.340234539897963</v>
      </c>
    </row>
    <row r="23" spans="1:6" x14ac:dyDescent="0.3">
      <c r="A23" s="11">
        <v>35</v>
      </c>
      <c r="B23" s="11">
        <v>0.2</v>
      </c>
      <c r="C23" s="17">
        <f t="shared" ref="C23:C28" si="3">EXP(B23*(1-SQRT((28/A23))))</f>
        <v>1.0213390513757035</v>
      </c>
      <c r="D23" s="11">
        <v>50</v>
      </c>
      <c r="E23" s="17">
        <f t="shared" ref="E23:E28" si="4">IF(C23&gt;1,1*D23,C23*D23)</f>
        <v>50</v>
      </c>
      <c r="F23" s="17">
        <f t="shared" si="2"/>
        <v>51.066952568785176</v>
      </c>
    </row>
    <row r="24" spans="1:6" x14ac:dyDescent="0.3">
      <c r="A24" s="11">
        <v>40</v>
      </c>
      <c r="B24" s="11">
        <v>0.2</v>
      </c>
      <c r="C24" s="17">
        <f t="shared" si="3"/>
        <v>1.0332074519339707</v>
      </c>
      <c r="D24" s="11">
        <v>50</v>
      </c>
      <c r="E24" s="17">
        <f t="shared" si="4"/>
        <v>50</v>
      </c>
      <c r="F24" s="17">
        <f t="shared" si="2"/>
        <v>51.660372596698537</v>
      </c>
    </row>
    <row r="25" spans="1:6" x14ac:dyDescent="0.3">
      <c r="A25" s="11">
        <v>50</v>
      </c>
      <c r="B25" s="11">
        <v>0.2</v>
      </c>
      <c r="C25" s="17">
        <f t="shared" si="3"/>
        <v>1.0516219688427455</v>
      </c>
      <c r="D25" s="11">
        <v>50</v>
      </c>
      <c r="E25" s="17">
        <f t="shared" si="4"/>
        <v>50</v>
      </c>
      <c r="F25" s="17">
        <f t="shared" si="2"/>
        <v>52.581098442137275</v>
      </c>
    </row>
    <row r="26" spans="1:6" x14ac:dyDescent="0.3">
      <c r="A26" s="11">
        <v>60</v>
      </c>
      <c r="B26" s="11">
        <v>0.2</v>
      </c>
      <c r="C26" s="17">
        <f t="shared" si="3"/>
        <v>1.0654252228833427</v>
      </c>
      <c r="D26" s="11">
        <v>50</v>
      </c>
      <c r="E26" s="17">
        <f t="shared" si="4"/>
        <v>50</v>
      </c>
      <c r="F26" s="17">
        <f t="shared" si="2"/>
        <v>53.271261144167134</v>
      </c>
    </row>
    <row r="27" spans="1:6" x14ac:dyDescent="0.3">
      <c r="A27" s="11">
        <v>80</v>
      </c>
      <c r="B27" s="11">
        <v>0.2</v>
      </c>
      <c r="C27" s="17">
        <f t="shared" si="3"/>
        <v>1.0851067880747727</v>
      </c>
      <c r="D27" s="11">
        <v>50</v>
      </c>
      <c r="E27" s="17">
        <f t="shared" si="4"/>
        <v>50</v>
      </c>
      <c r="F27" s="17">
        <f t="shared" si="2"/>
        <v>54.255339403738631</v>
      </c>
    </row>
    <row r="28" spans="1:6" x14ac:dyDescent="0.3">
      <c r="A28" s="11">
        <v>90</v>
      </c>
      <c r="B28" s="11">
        <v>0.2</v>
      </c>
      <c r="C28" s="17">
        <f t="shared" si="3"/>
        <v>1.0924745251720891</v>
      </c>
      <c r="D28" s="11">
        <v>50</v>
      </c>
      <c r="E28" s="17">
        <f t="shared" si="4"/>
        <v>50</v>
      </c>
      <c r="F28" s="17">
        <f t="shared" si="2"/>
        <v>54.623726258604457</v>
      </c>
    </row>
  </sheetData>
  <mergeCells count="1">
    <mergeCell ref="A12:J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D799-2233-4E03-8C54-07291201EA5A}">
  <dimension ref="A1:J28"/>
  <sheetViews>
    <sheetView showWhiteSpace="0" view="pageLayout" zoomScaleNormal="100" workbookViewId="0">
      <selection activeCell="A14" sqref="A14:H28"/>
    </sheetView>
  </sheetViews>
  <sheetFormatPr defaultRowHeight="16.5" x14ac:dyDescent="0.3"/>
  <cols>
    <col min="1" max="6" width="9.28515625" style="1" customWidth="1"/>
    <col min="7" max="7" width="10.7109375" style="1" customWidth="1"/>
    <col min="8" max="8" width="8.85546875" style="1" customWidth="1"/>
    <col min="9" max="9" width="6.5703125" style="1" customWidth="1"/>
    <col min="10" max="16384" width="9.140625" style="1"/>
  </cols>
  <sheetData>
    <row r="1" spans="1:10" x14ac:dyDescent="0.3">
      <c r="D1" s="1" t="s">
        <v>0</v>
      </c>
      <c r="F1" s="1" t="s">
        <v>1</v>
      </c>
    </row>
    <row r="2" spans="1:10" x14ac:dyDescent="0.3">
      <c r="C2" s="2"/>
      <c r="D2" s="2" t="s">
        <v>2</v>
      </c>
    </row>
    <row r="3" spans="1:10" x14ac:dyDescent="0.3">
      <c r="D3" s="1" t="s">
        <v>3</v>
      </c>
    </row>
    <row r="4" spans="1:10" x14ac:dyDescent="0.3">
      <c r="D4" s="1" t="s">
        <v>4</v>
      </c>
    </row>
    <row r="5" spans="1:10" x14ac:dyDescent="0.3">
      <c r="D5" s="1" t="s">
        <v>20</v>
      </c>
    </row>
    <row r="6" spans="1:10" x14ac:dyDescent="0.3">
      <c r="D6" s="7"/>
      <c r="E6" s="1" t="s">
        <v>21</v>
      </c>
    </row>
    <row r="12" spans="1:10" ht="17.25" customHeight="1" x14ac:dyDescent="0.3">
      <c r="A12" s="3" t="s">
        <v>10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7.2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ht="33" x14ac:dyDescent="0.3">
      <c r="A14" s="5" t="s">
        <v>15</v>
      </c>
      <c r="B14" s="5" t="s">
        <v>11</v>
      </c>
      <c r="C14" s="5" t="s">
        <v>14</v>
      </c>
      <c r="D14" s="5" t="s">
        <v>12</v>
      </c>
      <c r="E14" s="5" t="s">
        <v>13</v>
      </c>
      <c r="F14" s="10" t="s">
        <v>22</v>
      </c>
      <c r="G14" s="5" t="s">
        <v>16</v>
      </c>
      <c r="H14" s="5" t="s">
        <v>17</v>
      </c>
      <c r="I14" s="4"/>
      <c r="J14" s="4"/>
    </row>
    <row r="15" spans="1:10" x14ac:dyDescent="0.3">
      <c r="A15" s="7">
        <v>50</v>
      </c>
      <c r="B15" s="7">
        <v>1</v>
      </c>
      <c r="C15" s="4">
        <f>IF(A15&lt;=50,B15*5600*SQRT(A15),21.5*1000*B15*(0.1*A15+1.25)^(1/3))</f>
        <v>39597.979746446661</v>
      </c>
      <c r="D15" s="4">
        <f>IF(0.8+0.2*A15/80&gt;1,1,0.8+0.2*A15/80)</f>
        <v>0.92500000000000004</v>
      </c>
      <c r="E15" s="4">
        <f>D15*C15</f>
        <v>36628.131265463162</v>
      </c>
      <c r="F15" s="15">
        <v>43.7</v>
      </c>
      <c r="G15" s="16">
        <f>IF(A15&lt;=45,C15*(F15/A15)^0.5,C15*(F15/A15)^0.3)</f>
        <v>38030.011694874367</v>
      </c>
      <c r="H15" s="4">
        <f>G15*D15</f>
        <v>35177.76081775879</v>
      </c>
    </row>
    <row r="16" spans="1:10" x14ac:dyDescent="0.3">
      <c r="A16" s="7"/>
      <c r="B16" s="7"/>
      <c r="C16" s="4">
        <f t="shared" ref="C16:C28" si="0">IF(A16&lt;=50,B16*5600*SQRT(A16),21.5*1000*B16*(0.1*A16+1.25)^(1/3))</f>
        <v>0</v>
      </c>
      <c r="D16" s="4">
        <f t="shared" ref="D16:D28" si="1">IF(0.8+0.2*A16/80&gt;1,1,0.8+0.2*A16/80)</f>
        <v>0.8</v>
      </c>
      <c r="E16" s="4">
        <f t="shared" ref="E16:E28" si="2">D16*C16</f>
        <v>0</v>
      </c>
      <c r="F16" s="15"/>
      <c r="G16" s="16" t="e">
        <f t="shared" ref="G16:G28" si="3">C16*(F16/A16)^0.3</f>
        <v>#DIV/0!</v>
      </c>
      <c r="H16" s="4" t="e">
        <f t="shared" ref="H16:H28" si="4">G16*D16</f>
        <v>#DIV/0!</v>
      </c>
    </row>
    <row r="17" spans="1:8" x14ac:dyDescent="0.3">
      <c r="A17" s="7"/>
      <c r="B17" s="7"/>
      <c r="C17" s="4">
        <f t="shared" si="0"/>
        <v>0</v>
      </c>
      <c r="D17" s="4">
        <f t="shared" si="1"/>
        <v>0.8</v>
      </c>
      <c r="E17" s="4">
        <f t="shared" si="2"/>
        <v>0</v>
      </c>
      <c r="F17" s="15"/>
      <c r="G17" s="16" t="e">
        <f t="shared" si="3"/>
        <v>#DIV/0!</v>
      </c>
      <c r="H17" s="4" t="e">
        <f t="shared" si="4"/>
        <v>#DIV/0!</v>
      </c>
    </row>
    <row r="18" spans="1:8" x14ac:dyDescent="0.3">
      <c r="A18" s="7"/>
      <c r="B18" s="7"/>
      <c r="C18" s="4">
        <f t="shared" si="0"/>
        <v>0</v>
      </c>
      <c r="D18" s="4">
        <f t="shared" si="1"/>
        <v>0.8</v>
      </c>
      <c r="E18" s="4">
        <f t="shared" si="2"/>
        <v>0</v>
      </c>
      <c r="F18" s="15"/>
      <c r="G18" s="16" t="e">
        <f t="shared" si="3"/>
        <v>#DIV/0!</v>
      </c>
      <c r="H18" s="4" t="e">
        <f t="shared" si="4"/>
        <v>#DIV/0!</v>
      </c>
    </row>
    <row r="19" spans="1:8" x14ac:dyDescent="0.3">
      <c r="A19" s="7"/>
      <c r="B19" s="7"/>
      <c r="C19" s="4">
        <f t="shared" si="0"/>
        <v>0</v>
      </c>
      <c r="D19" s="4">
        <f t="shared" si="1"/>
        <v>0.8</v>
      </c>
      <c r="E19" s="4">
        <f t="shared" si="2"/>
        <v>0</v>
      </c>
      <c r="F19" s="15"/>
      <c r="G19" s="16" t="e">
        <f t="shared" si="3"/>
        <v>#DIV/0!</v>
      </c>
      <c r="H19" s="4" t="e">
        <f t="shared" si="4"/>
        <v>#DIV/0!</v>
      </c>
    </row>
    <row r="20" spans="1:8" x14ac:dyDescent="0.3">
      <c r="A20" s="7"/>
      <c r="B20" s="7"/>
      <c r="C20" s="4">
        <f t="shared" si="0"/>
        <v>0</v>
      </c>
      <c r="D20" s="4">
        <f t="shared" si="1"/>
        <v>0.8</v>
      </c>
      <c r="E20" s="4">
        <f t="shared" si="2"/>
        <v>0</v>
      </c>
      <c r="F20" s="15"/>
      <c r="G20" s="16" t="e">
        <f t="shared" si="3"/>
        <v>#DIV/0!</v>
      </c>
      <c r="H20" s="4" t="e">
        <f t="shared" si="4"/>
        <v>#DIV/0!</v>
      </c>
    </row>
    <row r="21" spans="1:8" x14ac:dyDescent="0.3">
      <c r="A21" s="7"/>
      <c r="B21" s="7"/>
      <c r="C21" s="4">
        <f t="shared" si="0"/>
        <v>0</v>
      </c>
      <c r="D21" s="4">
        <f t="shared" si="1"/>
        <v>0.8</v>
      </c>
      <c r="E21" s="4">
        <f t="shared" si="2"/>
        <v>0</v>
      </c>
      <c r="F21" s="15"/>
      <c r="G21" s="16" t="e">
        <f t="shared" si="3"/>
        <v>#DIV/0!</v>
      </c>
      <c r="H21" s="4" t="e">
        <f t="shared" si="4"/>
        <v>#DIV/0!</v>
      </c>
    </row>
    <row r="22" spans="1:8" x14ac:dyDescent="0.3">
      <c r="A22" s="7"/>
      <c r="B22" s="7"/>
      <c r="C22" s="4">
        <f t="shared" si="0"/>
        <v>0</v>
      </c>
      <c r="D22" s="4">
        <f t="shared" si="1"/>
        <v>0.8</v>
      </c>
      <c r="E22" s="4">
        <f t="shared" si="2"/>
        <v>0</v>
      </c>
      <c r="F22" s="15"/>
      <c r="G22" s="16" t="e">
        <f t="shared" si="3"/>
        <v>#DIV/0!</v>
      </c>
      <c r="H22" s="4" t="e">
        <f t="shared" si="4"/>
        <v>#DIV/0!</v>
      </c>
    </row>
    <row r="23" spans="1:8" x14ac:dyDescent="0.3">
      <c r="A23" s="7"/>
      <c r="B23" s="7"/>
      <c r="C23" s="4">
        <f t="shared" si="0"/>
        <v>0</v>
      </c>
      <c r="D23" s="4">
        <f t="shared" si="1"/>
        <v>0.8</v>
      </c>
      <c r="E23" s="4">
        <f t="shared" si="2"/>
        <v>0</v>
      </c>
      <c r="F23" s="15"/>
      <c r="G23" s="16" t="e">
        <f t="shared" si="3"/>
        <v>#DIV/0!</v>
      </c>
      <c r="H23" s="4" t="e">
        <f t="shared" si="4"/>
        <v>#DIV/0!</v>
      </c>
    </row>
    <row r="24" spans="1:8" x14ac:dyDescent="0.3">
      <c r="A24" s="7"/>
      <c r="B24" s="7"/>
      <c r="C24" s="4">
        <f t="shared" si="0"/>
        <v>0</v>
      </c>
      <c r="D24" s="4">
        <f t="shared" si="1"/>
        <v>0.8</v>
      </c>
      <c r="E24" s="4">
        <f t="shared" si="2"/>
        <v>0</v>
      </c>
      <c r="F24" s="15"/>
      <c r="G24" s="16" t="e">
        <f t="shared" si="3"/>
        <v>#DIV/0!</v>
      </c>
      <c r="H24" s="4" t="e">
        <f t="shared" si="4"/>
        <v>#DIV/0!</v>
      </c>
    </row>
    <row r="25" spans="1:8" x14ac:dyDescent="0.3">
      <c r="A25" s="7"/>
      <c r="B25" s="7"/>
      <c r="C25" s="4">
        <f t="shared" si="0"/>
        <v>0</v>
      </c>
      <c r="D25" s="4">
        <f t="shared" si="1"/>
        <v>0.8</v>
      </c>
      <c r="E25" s="4">
        <f t="shared" si="2"/>
        <v>0</v>
      </c>
      <c r="F25" s="15"/>
      <c r="G25" s="16" t="e">
        <f t="shared" si="3"/>
        <v>#DIV/0!</v>
      </c>
      <c r="H25" s="4" t="e">
        <f t="shared" si="4"/>
        <v>#DIV/0!</v>
      </c>
    </row>
    <row r="26" spans="1:8" x14ac:dyDescent="0.3">
      <c r="A26" s="7"/>
      <c r="B26" s="7"/>
      <c r="C26" s="4">
        <f t="shared" si="0"/>
        <v>0</v>
      </c>
      <c r="D26" s="4">
        <f t="shared" si="1"/>
        <v>0.8</v>
      </c>
      <c r="E26" s="4">
        <f t="shared" si="2"/>
        <v>0</v>
      </c>
      <c r="F26" s="15"/>
      <c r="G26" s="16" t="e">
        <f t="shared" si="3"/>
        <v>#DIV/0!</v>
      </c>
      <c r="H26" s="4" t="e">
        <f t="shared" si="4"/>
        <v>#DIV/0!</v>
      </c>
    </row>
    <row r="27" spans="1:8" x14ac:dyDescent="0.3">
      <c r="A27" s="7"/>
      <c r="B27" s="7"/>
      <c r="C27" s="4">
        <f t="shared" si="0"/>
        <v>0</v>
      </c>
      <c r="D27" s="4">
        <f t="shared" si="1"/>
        <v>0.8</v>
      </c>
      <c r="E27" s="4">
        <f t="shared" si="2"/>
        <v>0</v>
      </c>
      <c r="F27" s="15"/>
      <c r="G27" s="16" t="e">
        <f t="shared" si="3"/>
        <v>#DIV/0!</v>
      </c>
      <c r="H27" s="4" t="e">
        <f t="shared" si="4"/>
        <v>#DIV/0!</v>
      </c>
    </row>
    <row r="28" spans="1:8" x14ac:dyDescent="0.3">
      <c r="A28" s="7"/>
      <c r="B28" s="7"/>
      <c r="C28" s="4">
        <f t="shared" si="0"/>
        <v>0</v>
      </c>
      <c r="D28" s="4">
        <f t="shared" si="1"/>
        <v>0.8</v>
      </c>
      <c r="E28" s="4">
        <f t="shared" si="2"/>
        <v>0</v>
      </c>
      <c r="F28" s="15"/>
      <c r="G28" s="16" t="e">
        <f t="shared" si="3"/>
        <v>#DIV/0!</v>
      </c>
      <c r="H28" s="4" t="e">
        <f t="shared" si="4"/>
        <v>#DIV/0!</v>
      </c>
    </row>
  </sheetData>
  <mergeCells count="1">
    <mergeCell ref="A12:J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9E0B-F6FA-4F89-B934-53E1432F4476}">
  <dimension ref="A1:J28"/>
  <sheetViews>
    <sheetView tabSelected="1" showWhiteSpace="0" view="pageLayout" zoomScaleNormal="100" workbookViewId="0">
      <selection activeCell="I14" sqref="I14"/>
    </sheetView>
  </sheetViews>
  <sheetFormatPr defaultRowHeight="16.5" x14ac:dyDescent="0.3"/>
  <cols>
    <col min="1" max="6" width="9.28515625" style="1" customWidth="1"/>
    <col min="7" max="7" width="10.7109375" style="1" customWidth="1"/>
    <col min="8" max="8" width="8.85546875" style="1" customWidth="1"/>
    <col min="9" max="9" width="8.42578125" style="1" customWidth="1"/>
    <col min="10" max="16384" width="9.140625" style="1"/>
  </cols>
  <sheetData>
    <row r="1" spans="1:10" x14ac:dyDescent="0.3">
      <c r="D1" s="1" t="s">
        <v>0</v>
      </c>
      <c r="F1" s="1" t="s">
        <v>1</v>
      </c>
    </row>
    <row r="2" spans="1:10" x14ac:dyDescent="0.3">
      <c r="C2" s="2"/>
      <c r="D2" s="2" t="s">
        <v>2</v>
      </c>
    </row>
    <row r="3" spans="1:10" x14ac:dyDescent="0.3">
      <c r="D3" s="1" t="s">
        <v>3</v>
      </c>
    </row>
    <row r="4" spans="1:10" x14ac:dyDescent="0.3">
      <c r="D4" s="1" t="s">
        <v>4</v>
      </c>
    </row>
    <row r="5" spans="1:10" x14ac:dyDescent="0.3">
      <c r="D5" s="1" t="s">
        <v>20</v>
      </c>
    </row>
    <row r="6" spans="1:10" x14ac:dyDescent="0.3">
      <c r="D6" s="7"/>
      <c r="E6" s="1" t="s">
        <v>21</v>
      </c>
    </row>
    <row r="12" spans="1:10" ht="17.25" customHeight="1" x14ac:dyDescent="0.3">
      <c r="A12" s="3" t="s">
        <v>18</v>
      </c>
      <c r="B12" s="3"/>
      <c r="C12" s="3"/>
      <c r="D12" s="3"/>
      <c r="E12" s="3"/>
      <c r="F12" s="3"/>
      <c r="G12" s="3"/>
      <c r="H12" s="3"/>
      <c r="I12" s="3"/>
      <c r="J12" s="3"/>
    </row>
    <row r="13" spans="1:10" ht="17.2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ht="33" x14ac:dyDescent="0.3">
      <c r="A14" s="5" t="s">
        <v>15</v>
      </c>
      <c r="B14" s="5" t="s">
        <v>19</v>
      </c>
      <c r="C14" s="5" t="s">
        <v>29</v>
      </c>
      <c r="D14" s="8" t="s">
        <v>24</v>
      </c>
      <c r="E14" s="9" t="s">
        <v>26</v>
      </c>
      <c r="F14" s="9" t="s">
        <v>27</v>
      </c>
      <c r="G14" s="9" t="s">
        <v>28</v>
      </c>
      <c r="H14" s="5" t="s">
        <v>25</v>
      </c>
      <c r="I14" s="5" t="s">
        <v>30</v>
      </c>
      <c r="J14" s="4"/>
    </row>
    <row r="15" spans="1:10" x14ac:dyDescent="0.3">
      <c r="A15" s="7">
        <v>25</v>
      </c>
      <c r="B15" s="7">
        <f>(0.21*25^(2/3))/1.4</f>
        <v>1.2824819600075221</v>
      </c>
      <c r="C15" s="7">
        <v>500</v>
      </c>
      <c r="D15" s="12">
        <v>8</v>
      </c>
      <c r="E15" s="12">
        <v>2.25</v>
      </c>
      <c r="F15" s="12">
        <v>1</v>
      </c>
      <c r="G15" s="13">
        <f>IF(D15&lt;32,1,(132-D15)/100)</f>
        <v>1</v>
      </c>
      <c r="H15" s="14">
        <f>B15*E15*F15*G15</f>
        <v>2.885584410016925</v>
      </c>
      <c r="I15" s="6">
        <f>IF((D15/4)*((C15/1.15)/H15)&lt;25*D15,25*D15,(D15/4)*((C15/1.15)/H15))</f>
        <v>301.34804387378989</v>
      </c>
    </row>
    <row r="16" spans="1:10" x14ac:dyDescent="0.3">
      <c r="A16" s="7">
        <v>25</v>
      </c>
      <c r="B16" s="7">
        <f>(0.21*25^(2/3))/1.4</f>
        <v>1.2824819600075221</v>
      </c>
      <c r="C16" s="7">
        <v>500</v>
      </c>
      <c r="D16" s="12">
        <v>8</v>
      </c>
      <c r="E16" s="12">
        <v>2.25</v>
      </c>
      <c r="F16" s="12">
        <v>0.7</v>
      </c>
      <c r="G16" s="13">
        <f>IF(D16&lt;32,1,(132-D16)/100)</f>
        <v>1</v>
      </c>
      <c r="H16" s="14">
        <f>B16*E16*F16*G16</f>
        <v>2.0199090870118472</v>
      </c>
      <c r="I16" s="6">
        <f t="shared" ref="I16:I28" si="0">IF((D16/4)*((C16/1.15)/H16)&lt;25*D16,25*D16,(D16/4)*((C16/1.15)/H16))</f>
        <v>430.49720553398561</v>
      </c>
    </row>
    <row r="17" spans="1:9" x14ac:dyDescent="0.3">
      <c r="A17" s="7"/>
      <c r="B17" s="7"/>
      <c r="C17" s="7"/>
      <c r="D17" s="12">
        <f>IF(A17&lt;=50,B17*5600*SQRT(A17),21.5*1000*B17*(0.1*A17+1.25)^(1/3))</f>
        <v>0</v>
      </c>
      <c r="E17" s="12">
        <f>IF(B17&lt;=50,D17*5600*SQRT(B17),21.5*1000*D17*(0.1*B17+1.25)^(1/3))</f>
        <v>0</v>
      </c>
      <c r="F17" s="12">
        <f>IF(0.8+0.2*B17/80&gt;1,1,0.8+0.2*B17/80)</f>
        <v>0.8</v>
      </c>
      <c r="G17" s="13">
        <f>IF(D17&lt;32,1,(132-D17)/100)</f>
        <v>1</v>
      </c>
      <c r="H17" s="14">
        <f>B17*E17*F17*G17</f>
        <v>0</v>
      </c>
      <c r="I17" s="6" t="e">
        <f t="shared" si="0"/>
        <v>#DIV/0!</v>
      </c>
    </row>
    <row r="18" spans="1:9" x14ac:dyDescent="0.3">
      <c r="A18" s="7"/>
      <c r="B18" s="7"/>
      <c r="C18" s="7"/>
      <c r="D18" s="12">
        <f>IF(A18&lt;=50,B18*5600*SQRT(A18),21.5*1000*B18*(0.1*A18+1.25)^(1/3))</f>
        <v>0</v>
      </c>
      <c r="E18" s="12">
        <f>IF(B18&lt;=50,D18*5600*SQRT(B18),21.5*1000*D18*(0.1*B18+1.25)^(1/3))</f>
        <v>0</v>
      </c>
      <c r="F18" s="12">
        <f>IF(0.8+0.2*B18/80&gt;1,1,0.8+0.2*B18/80)</f>
        <v>0.8</v>
      </c>
      <c r="G18" s="13">
        <f>IF(D18&lt;32,1,(132-D18)/100)</f>
        <v>1</v>
      </c>
      <c r="H18" s="14">
        <f>B18*E18*F18*G18</f>
        <v>0</v>
      </c>
      <c r="I18" s="6" t="e">
        <f t="shared" si="0"/>
        <v>#DIV/0!</v>
      </c>
    </row>
    <row r="19" spans="1:9" x14ac:dyDescent="0.3">
      <c r="A19" s="7"/>
      <c r="B19" s="7"/>
      <c r="C19" s="7"/>
      <c r="D19" s="12">
        <f>IF(A19&lt;=50,B19*5600*SQRT(A19),21.5*1000*B19*(0.1*A19+1.25)^(1/3))</f>
        <v>0</v>
      </c>
      <c r="E19" s="12">
        <f>IF(B19&lt;=50,D19*5600*SQRT(B19),21.5*1000*D19*(0.1*B19+1.25)^(1/3))</f>
        <v>0</v>
      </c>
      <c r="F19" s="12">
        <f>IF(0.8+0.2*B19/80&gt;1,1,0.8+0.2*B19/80)</f>
        <v>0.8</v>
      </c>
      <c r="G19" s="13">
        <f>IF(D19&lt;32,1,(132-D19)/100)</f>
        <v>1</v>
      </c>
      <c r="H19" s="14">
        <f>B19*E19*F19*G19</f>
        <v>0</v>
      </c>
      <c r="I19" s="6" t="e">
        <f t="shared" si="0"/>
        <v>#DIV/0!</v>
      </c>
    </row>
    <row r="20" spans="1:9" x14ac:dyDescent="0.3">
      <c r="A20" s="7"/>
      <c r="B20" s="7"/>
      <c r="C20" s="7"/>
      <c r="D20" s="12">
        <f>IF(A20&lt;=50,B20*5600*SQRT(A20),21.5*1000*B20*(0.1*A20+1.25)^(1/3))</f>
        <v>0</v>
      </c>
      <c r="E20" s="12">
        <f>IF(B20&lt;=50,D20*5600*SQRT(B20),21.5*1000*D20*(0.1*B20+1.25)^(1/3))</f>
        <v>0</v>
      </c>
      <c r="F20" s="12">
        <f>IF(0.8+0.2*B20/80&gt;1,1,0.8+0.2*B20/80)</f>
        <v>0.8</v>
      </c>
      <c r="G20" s="13">
        <f>IF(D20&lt;32,1,(132-D20)/100)</f>
        <v>1</v>
      </c>
      <c r="H20" s="14">
        <f>B20*E20*F20*G20</f>
        <v>0</v>
      </c>
      <c r="I20" s="6" t="e">
        <f t="shared" si="0"/>
        <v>#DIV/0!</v>
      </c>
    </row>
    <row r="21" spans="1:9" x14ac:dyDescent="0.3">
      <c r="A21" s="7"/>
      <c r="B21" s="7"/>
      <c r="C21" s="7"/>
      <c r="D21" s="12">
        <f>IF(A21&lt;=50,B21*5600*SQRT(A21),21.5*1000*B21*(0.1*A21+1.25)^(1/3))</f>
        <v>0</v>
      </c>
      <c r="E21" s="12">
        <f>IF(B21&lt;=50,D21*5600*SQRT(B21),21.5*1000*D21*(0.1*B21+1.25)^(1/3))</f>
        <v>0</v>
      </c>
      <c r="F21" s="12">
        <f>IF(0.8+0.2*B21/80&gt;1,1,0.8+0.2*B21/80)</f>
        <v>0.8</v>
      </c>
      <c r="G21" s="13">
        <f>IF(D21&lt;32,1,(132-D21)/100)</f>
        <v>1</v>
      </c>
      <c r="H21" s="14">
        <f>B21*E21*F21*G21</f>
        <v>0</v>
      </c>
      <c r="I21" s="6" t="e">
        <f t="shared" si="0"/>
        <v>#DIV/0!</v>
      </c>
    </row>
    <row r="22" spans="1:9" x14ac:dyDescent="0.3">
      <c r="A22" s="7"/>
      <c r="B22" s="7"/>
      <c r="C22" s="7"/>
      <c r="D22" s="12">
        <f>IF(A22&lt;=50,B22*5600*SQRT(A22),21.5*1000*B22*(0.1*A22+1.25)^(1/3))</f>
        <v>0</v>
      </c>
      <c r="E22" s="12">
        <f>IF(B22&lt;=50,D22*5600*SQRT(B22),21.5*1000*D22*(0.1*B22+1.25)^(1/3))</f>
        <v>0</v>
      </c>
      <c r="F22" s="12">
        <f>IF(0.8+0.2*B22/80&gt;1,1,0.8+0.2*B22/80)</f>
        <v>0.8</v>
      </c>
      <c r="G22" s="13">
        <f>IF(D22&lt;32,1,(132-D22)/100)</f>
        <v>1</v>
      </c>
      <c r="H22" s="14">
        <f>B22*E22*F22*G22</f>
        <v>0</v>
      </c>
      <c r="I22" s="6" t="e">
        <f t="shared" si="0"/>
        <v>#DIV/0!</v>
      </c>
    </row>
    <row r="23" spans="1:9" x14ac:dyDescent="0.3">
      <c r="A23" s="7"/>
      <c r="B23" s="7"/>
      <c r="C23" s="7"/>
      <c r="D23" s="12">
        <f>IF(A23&lt;=50,B23*5600*SQRT(A23),21.5*1000*B23*(0.1*A23+1.25)^(1/3))</f>
        <v>0</v>
      </c>
      <c r="E23" s="12">
        <f>IF(B23&lt;=50,D23*5600*SQRT(B23),21.5*1000*D23*(0.1*B23+1.25)^(1/3))</f>
        <v>0</v>
      </c>
      <c r="F23" s="12">
        <f>IF(0.8+0.2*B23/80&gt;1,1,0.8+0.2*B23/80)</f>
        <v>0.8</v>
      </c>
      <c r="G23" s="13">
        <f>IF(D23&lt;32,1,(132-D23)/100)</f>
        <v>1</v>
      </c>
      <c r="H23" s="14">
        <f>B23*E23*F23*G23</f>
        <v>0</v>
      </c>
      <c r="I23" s="6" t="e">
        <f t="shared" si="0"/>
        <v>#DIV/0!</v>
      </c>
    </row>
    <row r="24" spans="1:9" x14ac:dyDescent="0.3">
      <c r="A24" s="7"/>
      <c r="B24" s="7"/>
      <c r="C24" s="7"/>
      <c r="D24" s="12">
        <f>IF(A24&lt;=50,B24*5600*SQRT(A24),21.5*1000*B24*(0.1*A24+1.25)^(1/3))</f>
        <v>0</v>
      </c>
      <c r="E24" s="12">
        <f>IF(B24&lt;=50,D24*5600*SQRT(B24),21.5*1000*D24*(0.1*B24+1.25)^(1/3))</f>
        <v>0</v>
      </c>
      <c r="F24" s="12">
        <f>IF(0.8+0.2*B24/80&gt;1,1,0.8+0.2*B24/80)</f>
        <v>0.8</v>
      </c>
      <c r="G24" s="13">
        <f>IF(D24&lt;32,1,(132-D24)/100)</f>
        <v>1</v>
      </c>
      <c r="H24" s="14">
        <f>B24*E24*F24*G24</f>
        <v>0</v>
      </c>
      <c r="I24" s="6" t="e">
        <f t="shared" si="0"/>
        <v>#DIV/0!</v>
      </c>
    </row>
    <row r="25" spans="1:9" x14ac:dyDescent="0.3">
      <c r="A25" s="7"/>
      <c r="B25" s="7"/>
      <c r="C25" s="7"/>
      <c r="D25" s="12">
        <f>IF(A25&lt;=50,B25*5600*SQRT(A25),21.5*1000*B25*(0.1*A25+1.25)^(1/3))</f>
        <v>0</v>
      </c>
      <c r="E25" s="12">
        <f>IF(B25&lt;=50,D25*5600*SQRT(B25),21.5*1000*D25*(0.1*B25+1.25)^(1/3))</f>
        <v>0</v>
      </c>
      <c r="F25" s="12">
        <f>IF(0.8+0.2*B25/80&gt;1,1,0.8+0.2*B25/80)</f>
        <v>0.8</v>
      </c>
      <c r="G25" s="13">
        <f>IF(D25&lt;32,1,(132-D25)/100)</f>
        <v>1</v>
      </c>
      <c r="H25" s="14">
        <f>B25*E25*F25*G25</f>
        <v>0</v>
      </c>
      <c r="I25" s="6" t="e">
        <f t="shared" si="0"/>
        <v>#DIV/0!</v>
      </c>
    </row>
    <row r="26" spans="1:9" x14ac:dyDescent="0.3">
      <c r="A26" s="7"/>
      <c r="B26" s="7"/>
      <c r="C26" s="7"/>
      <c r="D26" s="12">
        <f>IF(A26&lt;=50,B26*5600*SQRT(A26),21.5*1000*B26*(0.1*A26+1.25)^(1/3))</f>
        <v>0</v>
      </c>
      <c r="E26" s="12">
        <f>IF(B26&lt;=50,D26*5600*SQRT(B26),21.5*1000*D26*(0.1*B26+1.25)^(1/3))</f>
        <v>0</v>
      </c>
      <c r="F26" s="12">
        <f>IF(0.8+0.2*B26/80&gt;1,1,0.8+0.2*B26/80)</f>
        <v>0.8</v>
      </c>
      <c r="G26" s="13">
        <f>IF(D26&lt;32,1,(132-D26)/100)</f>
        <v>1</v>
      </c>
      <c r="H26" s="14">
        <f>B26*E26*F26*G26</f>
        <v>0</v>
      </c>
      <c r="I26" s="6" t="e">
        <f t="shared" si="0"/>
        <v>#DIV/0!</v>
      </c>
    </row>
    <row r="27" spans="1:9" x14ac:dyDescent="0.3">
      <c r="A27" s="7"/>
      <c r="B27" s="7"/>
      <c r="C27" s="7"/>
      <c r="D27" s="12">
        <f>IF(A27&lt;=50,B27*5600*SQRT(A27),21.5*1000*B27*(0.1*A27+1.25)^(1/3))</f>
        <v>0</v>
      </c>
      <c r="E27" s="12">
        <f>IF(B27&lt;=50,D27*5600*SQRT(B27),21.5*1000*D27*(0.1*B27+1.25)^(1/3))</f>
        <v>0</v>
      </c>
      <c r="F27" s="12">
        <f>IF(0.8+0.2*B27/80&gt;1,1,0.8+0.2*B27/80)</f>
        <v>0.8</v>
      </c>
      <c r="G27" s="13">
        <f>IF(D27&lt;32,1,(132-D27)/100)</f>
        <v>1</v>
      </c>
      <c r="H27" s="14">
        <f>B27*E27*F27*G27</f>
        <v>0</v>
      </c>
      <c r="I27" s="6" t="e">
        <f t="shared" si="0"/>
        <v>#DIV/0!</v>
      </c>
    </row>
    <row r="28" spans="1:9" x14ac:dyDescent="0.3">
      <c r="A28" s="7"/>
      <c r="B28" s="7"/>
      <c r="C28" s="7"/>
      <c r="D28" s="12">
        <f>IF(A28&lt;=50,B28*5600*SQRT(A28),21.5*1000*B28*(0.1*A28+1.25)^(1/3))</f>
        <v>0</v>
      </c>
      <c r="E28" s="12">
        <f>IF(B28&lt;=50,D28*5600*SQRT(B28),21.5*1000*D28*(0.1*B28+1.25)^(1/3))</f>
        <v>0</v>
      </c>
      <c r="F28" s="12">
        <f>IF(0.8+0.2*B28/80&gt;1,1,0.8+0.2*B28/80)</f>
        <v>0.8</v>
      </c>
      <c r="G28" s="13">
        <f>IF(D28&lt;32,1,(132-D28)/100)</f>
        <v>1</v>
      </c>
      <c r="H28" s="14">
        <f>B28*E28*F28*G28</f>
        <v>0</v>
      </c>
      <c r="I28" s="6" t="e">
        <f t="shared" si="0"/>
        <v>#DIV/0!</v>
      </c>
    </row>
  </sheetData>
  <mergeCells count="1">
    <mergeCell ref="A12:J13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E1.1</vt:lpstr>
      <vt:lpstr>E1.2</vt:lpstr>
      <vt:lpstr>E1.3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2021-02-17T23:57:13Z</cp:lastPrinted>
  <dcterms:created xsi:type="dcterms:W3CDTF">2021-02-15T12:19:18Z</dcterms:created>
  <dcterms:modified xsi:type="dcterms:W3CDTF">2021-02-18T00:04:16Z</dcterms:modified>
</cp:coreProperties>
</file>