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030" activeTab="1"/>
  </bookViews>
  <sheets>
    <sheet name="简明版药方" sheetId="9" r:id="rId1"/>
    <sheet name="药方模拟器" sheetId="2" r:id="rId2"/>
    <sheet name="药材与丹炉" sheetId="1" r:id="rId3"/>
    <sheet name="附1-寒热表" sheetId="6" state="hidden" r:id="rId4"/>
    <sheet name="附2-主药表" sheetId="7" state="hidden" r:id="rId5"/>
    <sheet name="附3-辅药表" sheetId="8" state="hidden" r:id="rId6"/>
  </sheets>
  <definedNames>
    <definedName name="_xlnm._FilterDatabase" localSheetId="2" hidden="1">药材与丹炉!$A$1:$I$152</definedName>
    <definedName name="_xlnm._FilterDatabase" localSheetId="1" hidden="1">药方模拟器!$A$1:$AJ$128</definedName>
  </definedNames>
  <calcPr calcId="144525"/>
</workbook>
</file>

<file path=xl/sharedStrings.xml><?xml version="1.0" encoding="utf-8"?>
<sst xmlns="http://schemas.openxmlformats.org/spreadsheetml/2006/main" count="3976" uniqueCount="756">
  <si>
    <t>品级</t>
  </si>
  <si>
    <t>丹药名称</t>
  </si>
  <si>
    <t>效果/效果上限</t>
  </si>
  <si>
    <t>主药</t>
  </si>
  <si>
    <t>数量</t>
  </si>
  <si>
    <t>主药2</t>
  </si>
  <si>
    <t>数量2</t>
  </si>
  <si>
    <t>辅药</t>
  </si>
  <si>
    <t>数量3</t>
  </si>
  <si>
    <t>辅药2</t>
  </si>
  <si>
    <t>数量4</t>
  </si>
  <si>
    <t>药引</t>
  </si>
  <si>
    <t>数量5</t>
  </si>
  <si>
    <t>丹炉</t>
  </si>
  <si>
    <t>药材总数</t>
  </si>
  <si>
    <t>备注：本简明版药方只显示了各个丹方的默认的配置，数据来源为药方模拟器页面，若需修改药方，则需要修改药方模拟器中数据，本页面会自动同步</t>
  </si>
  <si>
    <t>序号</t>
  </si>
  <si>
    <t>总主药需求</t>
  </si>
  <si>
    <t>主需求1</t>
  </si>
  <si>
    <t>药性需求</t>
  </si>
  <si>
    <t>主药1</t>
  </si>
  <si>
    <t>主需求2</t>
  </si>
  <si>
    <t>药性需求2</t>
  </si>
  <si>
    <t>总辅需求</t>
  </si>
  <si>
    <t>辅需求</t>
  </si>
  <si>
    <t>药性需求3</t>
  </si>
  <si>
    <t>辅药1</t>
  </si>
  <si>
    <t>辅需求2</t>
  </si>
  <si>
    <t>药性需求4</t>
  </si>
  <si>
    <t>寒热</t>
  </si>
  <si>
    <t>药性需求5</t>
  </si>
  <si>
    <t>丹炉品阶</t>
  </si>
  <si>
    <t>丹炉耐久消耗领悟</t>
  </si>
  <si>
    <t>丹炉耐久消耗</t>
  </si>
  <si>
    <t>丹炉价值消耗</t>
  </si>
  <si>
    <t>购买药材理论价值</t>
  </si>
  <si>
    <t>商店卖出价格</t>
  </si>
  <si>
    <t>价格差</t>
  </si>
  <si>
    <t>倍乘价格差</t>
  </si>
  <si>
    <t>倍乘系数</t>
  </si>
  <si>
    <t>化淤丹</t>
  </si>
  <si>
    <t>20血</t>
  </si>
  <si>
    <t>活血</t>
  </si>
  <si>
    <t>天青花(1阶)</t>
  </si>
  <si>
    <t>培元</t>
  </si>
  <si>
    <t>流莹草(1阶)</t>
  </si>
  <si>
    <t>宁神花(1阶)</t>
  </si>
  <si>
    <t>普通丹炉</t>
  </si>
  <si>
    <t>否</t>
  </si>
  <si>
    <t>一阶废丹</t>
  </si>
  <si>
    <t>修为+132（需神秘贝壳）</t>
  </si>
  <si>
    <t>洗髓丹</t>
  </si>
  <si>
    <t>修为+180</t>
  </si>
  <si>
    <t>生息</t>
  </si>
  <si>
    <t>何首乌(2阶)</t>
  </si>
  <si>
    <t/>
  </si>
  <si>
    <t>生骨丹</t>
  </si>
  <si>
    <t>35血</t>
  </si>
  <si>
    <t>固元</t>
  </si>
  <si>
    <t>银月花(1阶)</t>
  </si>
  <si>
    <t>凝血草(1阶)</t>
  </si>
  <si>
    <t>冰心丹</t>
  </si>
  <si>
    <t>心境+1/30</t>
  </si>
  <si>
    <t>聚元</t>
  </si>
  <si>
    <t>天元果(2阶)</t>
  </si>
  <si>
    <t>清心</t>
  </si>
  <si>
    <t>宁心草(1阶)</t>
  </si>
  <si>
    <t>凝神丹</t>
  </si>
  <si>
    <t>下场战斗神识+1</t>
  </si>
  <si>
    <t>振气</t>
  </si>
  <si>
    <t>凝神</t>
  </si>
  <si>
    <t>龙虎丹</t>
  </si>
  <si>
    <t>第1回合伤害+1</t>
  </si>
  <si>
    <t>火精枣(2阶)</t>
  </si>
  <si>
    <t>混元</t>
  </si>
  <si>
    <t>引灵丹</t>
  </si>
  <si>
    <t>抽1张灵气牌</t>
  </si>
  <si>
    <t>聚灵</t>
  </si>
  <si>
    <t>蛇涎果(2阶)</t>
  </si>
  <si>
    <t>聚甲丹</t>
  </si>
  <si>
    <t>下场战斗获得1点护罩</t>
  </si>
  <si>
    <t>御气</t>
  </si>
  <si>
    <t>地黄参(2阶)</t>
  </si>
  <si>
    <t>龟灵丹</t>
  </si>
  <si>
    <t>下场战斗获得减伤*1</t>
  </si>
  <si>
    <t>培元丹</t>
  </si>
  <si>
    <t>70血</t>
  </si>
  <si>
    <t>陨铁炉</t>
  </si>
  <si>
    <t>二阶废丹</t>
  </si>
  <si>
    <t>修为+539（需神秘贝壳）</t>
  </si>
  <si>
    <t>养气丹</t>
  </si>
  <si>
    <t>修为+553</t>
  </si>
  <si>
    <t>养气</t>
  </si>
  <si>
    <t>轻灵草(2阶)</t>
  </si>
  <si>
    <t>罗犀草(2阶)</t>
  </si>
  <si>
    <t>雕花紫铜炉</t>
  </si>
  <si>
    <t>疾行丹</t>
  </si>
  <si>
    <t>战斗中遁速+5</t>
  </si>
  <si>
    <t>神行</t>
  </si>
  <si>
    <t>夏枯草(2阶)</t>
  </si>
  <si>
    <t>黄龙丹</t>
  </si>
  <si>
    <t>150血</t>
  </si>
  <si>
    <t>红绫草(2阶)</t>
  </si>
  <si>
    <t>龙葵(2阶)</t>
  </si>
  <si>
    <t>炼血丹</t>
  </si>
  <si>
    <t>修为+6000</t>
  </si>
  <si>
    <t>炼魔</t>
  </si>
  <si>
    <t>炼魂珠(3阶)</t>
  </si>
  <si>
    <t>锐金丹</t>
  </si>
  <si>
    <t>战斗中金伤害+1</t>
  </si>
  <si>
    <t>强金</t>
  </si>
  <si>
    <t>乙木丹</t>
  </si>
  <si>
    <t>战斗中木伤害+1</t>
  </si>
  <si>
    <t>强木</t>
  </si>
  <si>
    <t>风灵花(2阶)</t>
  </si>
  <si>
    <t>葵水丹</t>
  </si>
  <si>
    <t>战斗中水伤害+1</t>
  </si>
  <si>
    <t>强水</t>
  </si>
  <si>
    <t>弗兰草(2阶)</t>
  </si>
  <si>
    <t>三阳丹</t>
  </si>
  <si>
    <t>战斗中火伤害+1</t>
  </si>
  <si>
    <t>强火</t>
  </si>
  <si>
    <t>厚土丹</t>
  </si>
  <si>
    <t>战斗中土伤害+1</t>
  </si>
  <si>
    <t>强土</t>
  </si>
  <si>
    <t>净血丹</t>
  </si>
  <si>
    <t>丹毒-2</t>
  </si>
  <si>
    <t>净血</t>
  </si>
  <si>
    <t>锦地罗(3阶)</t>
  </si>
  <si>
    <t>解毒</t>
  </si>
  <si>
    <t>明心丹</t>
  </si>
  <si>
    <t>心境+4/200</t>
  </si>
  <si>
    <t>七星草(2阶)</t>
  </si>
  <si>
    <t>调和</t>
  </si>
  <si>
    <t>百草露(2阶)</t>
  </si>
  <si>
    <t>御剑丹</t>
  </si>
  <si>
    <t>下场战斗获得剑气*1</t>
  </si>
  <si>
    <t>剑意</t>
  </si>
  <si>
    <t>剑芦(2阶)</t>
  </si>
  <si>
    <t>真金丹</t>
  </si>
  <si>
    <t>金灵根权重+10获得易伤*1</t>
  </si>
  <si>
    <t>森木丹</t>
  </si>
  <si>
    <t>木灵根权重+10获得易伤*1</t>
  </si>
  <si>
    <t>生水丹</t>
  </si>
  <si>
    <t>水灵根权重+10获得易伤*1</t>
  </si>
  <si>
    <t>聚火丹</t>
  </si>
  <si>
    <t>火灵根权重+10获得易伤*1</t>
  </si>
  <si>
    <t>玄土丹</t>
  </si>
  <si>
    <t>土灵根权重+10获得易伤*1</t>
  </si>
  <si>
    <t>续命丹</t>
  </si>
  <si>
    <t>寿元+5/10</t>
  </si>
  <si>
    <t>益寿</t>
  </si>
  <si>
    <t>玉龙参(3阶)</t>
  </si>
  <si>
    <t>炼甲丹</t>
  </si>
  <si>
    <t>下场战斗获得5点护罩</t>
  </si>
  <si>
    <t>龟甲丹</t>
  </si>
  <si>
    <t>战斗中受到的技能伤害-1</t>
  </si>
  <si>
    <t>回元丹</t>
  </si>
  <si>
    <t>三阶废丹</t>
  </si>
  <si>
    <t>修为+1320（需神秘贝壳）</t>
  </si>
  <si>
    <t>九转丹</t>
  </si>
  <si>
    <t>修为+5940（境界不足筑基期时服用，丹毒+30）</t>
  </si>
  <si>
    <t>菩提花(3阶)</t>
  </si>
  <si>
    <t>补天芝(3阶)</t>
  </si>
  <si>
    <t>炼气</t>
  </si>
  <si>
    <t>石龙芮(3阶)</t>
  </si>
  <si>
    <t>庚金龙纹炉</t>
  </si>
  <si>
    <t>清蕴丹</t>
  </si>
  <si>
    <t>免毒</t>
  </si>
  <si>
    <t>伏龙参(3阶)</t>
  </si>
  <si>
    <t>冰元丹</t>
  </si>
  <si>
    <t>免烧</t>
  </si>
  <si>
    <t>筑基丹</t>
  </si>
  <si>
    <t>筑基</t>
  </si>
  <si>
    <t>玄冰花(3阶)</t>
  </si>
  <si>
    <t>定煞</t>
  </si>
  <si>
    <t>天灵果(3阶)</t>
  </si>
  <si>
    <t>养魂丹</t>
  </si>
  <si>
    <t>神识+1/3</t>
  </si>
  <si>
    <t>夜交藤(2阶)</t>
  </si>
  <si>
    <t>养魂</t>
  </si>
  <si>
    <t>灯心草(3阶)</t>
  </si>
  <si>
    <t>启灵丹</t>
  </si>
  <si>
    <t>悟性+1/3</t>
  </si>
  <si>
    <t>开窍</t>
  </si>
  <si>
    <t>冰灵果(3阶)</t>
  </si>
  <si>
    <t>凌风花(3阶)</t>
  </si>
  <si>
    <t>草还丹</t>
  </si>
  <si>
    <t>资质+1/3</t>
  </si>
  <si>
    <t>洗髓</t>
  </si>
  <si>
    <t>九叶芝(3阶)</t>
  </si>
  <si>
    <t>煅体丹</t>
  </si>
  <si>
    <t>血量上限+3/15</t>
  </si>
  <si>
    <t>煅体</t>
  </si>
  <si>
    <t>龙鳞果(3阶)</t>
  </si>
  <si>
    <t>御风丹</t>
  </si>
  <si>
    <t>遁速+1/5</t>
  </si>
  <si>
    <t>延寿丹</t>
  </si>
  <si>
    <t>寿元+10/30</t>
  </si>
  <si>
    <t>清脉丹</t>
  </si>
  <si>
    <t>丹毒-10</t>
  </si>
  <si>
    <t>幻心玄丹</t>
  </si>
  <si>
    <t>心境+6/300</t>
  </si>
  <si>
    <t>溯金丹</t>
  </si>
  <si>
    <t>下场战斗 金灵根权重+30</t>
  </si>
  <si>
    <t>万木丹</t>
  </si>
  <si>
    <t>下场战斗 木灵根权重+30</t>
  </si>
  <si>
    <t>玄水丹</t>
  </si>
  <si>
    <t>下场战斗 水灵根权重+30</t>
  </si>
  <si>
    <t>真阳丹</t>
  </si>
  <si>
    <t>下场战斗 火灵根权重+30</t>
  </si>
  <si>
    <t>地元丹</t>
  </si>
  <si>
    <t>下场战斗 土灵根权重+30</t>
  </si>
  <si>
    <t>奕剑丹</t>
  </si>
  <si>
    <t>下场战斗获得剑气*5</t>
  </si>
  <si>
    <t>凝金丹</t>
  </si>
  <si>
    <t>结丹时 金灵根权重+20</t>
  </si>
  <si>
    <t>凝液</t>
  </si>
  <si>
    <t>乌椆木(3阶)</t>
  </si>
  <si>
    <t>凝木丹</t>
  </si>
  <si>
    <t>结丹时 木灵根权重+20</t>
  </si>
  <si>
    <t>凝水丹</t>
  </si>
  <si>
    <t>结丹时 水灵根权重+20</t>
  </si>
  <si>
    <t>凝火丹</t>
  </si>
  <si>
    <t>结丹时 火灵根权重+20</t>
  </si>
  <si>
    <t>凝土丹</t>
  </si>
  <si>
    <t>结丹时 土灵根权重+20</t>
  </si>
  <si>
    <t>五柳根(3阶)</t>
  </si>
  <si>
    <t>玄武丹</t>
  </si>
  <si>
    <t>战斗中受到的技能伤害-4</t>
  </si>
  <si>
    <t>幻心草(3阶)</t>
  </si>
  <si>
    <t>金元丹</t>
  </si>
  <si>
    <t>永久提升金系权重+2/10</t>
  </si>
  <si>
    <t>木元丹</t>
  </si>
  <si>
    <t>永久提升木系权重+2/10</t>
  </si>
  <si>
    <t>枫香脂(3阶)</t>
  </si>
  <si>
    <t>水元丹</t>
  </si>
  <si>
    <t>永久提升水系权重+2/10</t>
  </si>
  <si>
    <t>雪凝花(3阶)</t>
  </si>
  <si>
    <t>火元丹</t>
  </si>
  <si>
    <t>永久提升火系权重+2/10</t>
  </si>
  <si>
    <t>土元丹</t>
  </si>
  <si>
    <t>永久提升土系权重+2/10</t>
  </si>
  <si>
    <t>回春丹</t>
  </si>
  <si>
    <t>250血</t>
  </si>
  <si>
    <t>养元丹</t>
  </si>
  <si>
    <t>400血</t>
  </si>
  <si>
    <t>四阶废丹</t>
  </si>
  <si>
    <t>修为+2475（需神秘贝壳）</t>
  </si>
  <si>
    <t>易经丹</t>
  </si>
  <si>
    <t>修为+15840（境界不足金丹期时服用，丹毒+30）</t>
  </si>
  <si>
    <t>银精芝(4阶)</t>
  </si>
  <si>
    <t>白沉脂(4阶)</t>
  </si>
  <si>
    <t>血煞丹</t>
  </si>
  <si>
    <t>伤害+3，使用技能生命-1</t>
  </si>
  <si>
    <t>补灵丹</t>
  </si>
  <si>
    <t>每回合抽2牌</t>
  </si>
  <si>
    <t>灵魄丹</t>
  </si>
  <si>
    <t>神识+2/6</t>
  </si>
  <si>
    <t>鬼面花(4阶)</t>
  </si>
  <si>
    <t>紫猴花(3阶)</t>
  </si>
  <si>
    <t>金刚铁骨丹</t>
  </si>
  <si>
    <t>7血上限/35</t>
  </si>
  <si>
    <t>狼桃(4阶)</t>
  </si>
  <si>
    <t>神行丹</t>
  </si>
  <si>
    <t>遁速+3/15</t>
  </si>
  <si>
    <t>青冥丹</t>
  </si>
  <si>
    <t>寿元+20/100</t>
  </si>
  <si>
    <t>黑冥鼎</t>
  </si>
  <si>
    <t>鬼面炼心丹</t>
  </si>
  <si>
    <t>心境+7/420</t>
  </si>
  <si>
    <t>绝魂草(4阶)</t>
  </si>
  <si>
    <t>九转再造丹</t>
  </si>
  <si>
    <t>资质+3/15</t>
  </si>
  <si>
    <t>混元果(4阶)</t>
  </si>
  <si>
    <t>化毒丹</t>
  </si>
  <si>
    <t>丹毒-20/-120</t>
  </si>
  <si>
    <t>天鑫丹</t>
  </si>
  <si>
    <t>每回合抽1张金系牌</t>
  </si>
  <si>
    <t>森芒丹</t>
  </si>
  <si>
    <t>每回合抽1张木系牌</t>
  </si>
  <si>
    <t>浩淼丹</t>
  </si>
  <si>
    <t>每回合抽1张水系牌</t>
  </si>
  <si>
    <t>阳焱丹</t>
  </si>
  <si>
    <t>每回合抽1张火系牌</t>
  </si>
  <si>
    <t>磊叠丹</t>
  </si>
  <si>
    <t>每回合抽1张土系牌</t>
  </si>
  <si>
    <t>聚顶丹</t>
  </si>
  <si>
    <t>结丹时 初始手牌+1</t>
  </si>
  <si>
    <t>诱妖液</t>
  </si>
  <si>
    <t>吸引周围的妖兽（持续1年）</t>
  </si>
  <si>
    <t>诱妖</t>
  </si>
  <si>
    <t>诱妖草(4阶)</t>
  </si>
  <si>
    <t>驱妖液</t>
  </si>
  <si>
    <t>驱赶周围的妖兽（持续1年）</t>
  </si>
  <si>
    <t>驱妖</t>
  </si>
  <si>
    <t>霸王花(4阶)</t>
  </si>
  <si>
    <t>玄元丹</t>
  </si>
  <si>
    <t>悟性+2/6</t>
  </si>
  <si>
    <t>冰精芝(4阶)</t>
  </si>
  <si>
    <t>地龙干(4阶)</t>
  </si>
  <si>
    <t>九转灵蛇丹</t>
  </si>
  <si>
    <t>血量全回复</t>
  </si>
  <si>
    <t>龙纹草(3阶)</t>
  </si>
  <si>
    <t>五阶废丹</t>
  </si>
  <si>
    <t>修为+11000（需神秘贝壳）</t>
  </si>
  <si>
    <t>天尘丹</t>
  </si>
  <si>
    <t>修为+118800（境界不足元婴期时服用，丹毒+30）</t>
  </si>
  <si>
    <t>鸡冠草(4阶)</t>
  </si>
  <si>
    <t>渊血冥花(5阶)</t>
  </si>
  <si>
    <t>凤血果(4阶)</t>
  </si>
  <si>
    <t>长生丹</t>
  </si>
  <si>
    <t>寿元+30/150</t>
  </si>
  <si>
    <t>雪玉骨参(5阶)</t>
  </si>
  <si>
    <t>厉魄丹</t>
  </si>
  <si>
    <t>神识+4/8</t>
  </si>
  <si>
    <t>朝元丹</t>
  </si>
  <si>
    <t>五气朝元阶段 每回合抽牌+1</t>
  </si>
  <si>
    <t>玉髓芝(4阶)</t>
  </si>
  <si>
    <t>鐾金元丹</t>
  </si>
  <si>
    <t>提升金之道悟道经验600点/6000</t>
  </si>
  <si>
    <t>无垠灵参(5阶)</t>
  </si>
  <si>
    <t>鐾金灵花(5阶)</t>
  </si>
  <si>
    <t>道蕴</t>
  </si>
  <si>
    <t>道蕴花(5阶)</t>
  </si>
  <si>
    <t>森檀元丹</t>
  </si>
  <si>
    <t>提升木之道悟道经验600点/6000</t>
  </si>
  <si>
    <t>地心火芝(5阶)</t>
  </si>
  <si>
    <t>森檀木(5阶)</t>
  </si>
  <si>
    <t>浩淼元丹</t>
  </si>
  <si>
    <t>提升水之道悟道经验600点/6000</t>
  </si>
  <si>
    <t>浩淼水藤(5阶)</t>
  </si>
  <si>
    <t>芒焰元丹</t>
  </si>
  <si>
    <t>提升火之道悟道经验600点/6000</t>
  </si>
  <si>
    <t>芒焰果(5阶)</t>
  </si>
  <si>
    <t>无垠元丹</t>
  </si>
  <si>
    <t>提升土之道悟道经验600点/6000</t>
  </si>
  <si>
    <t>天剑元丹</t>
  </si>
  <si>
    <t>提升剑之道悟道经验600点/6000</t>
  </si>
  <si>
    <t>剑魄灵叶(5阶)</t>
  </si>
  <si>
    <t>炼魂元丹</t>
  </si>
  <si>
    <t>提升神之道悟道经验600点/6000</t>
  </si>
  <si>
    <t>炼心芝(5阶)</t>
  </si>
  <si>
    <t>道源丹</t>
  </si>
  <si>
    <t>增加悟道点1点/3</t>
  </si>
  <si>
    <t>开悟</t>
  </si>
  <si>
    <t>龙皇果(5阶)</t>
  </si>
  <si>
    <t>玉清昊元丹</t>
  </si>
  <si>
    <t>悟性+4/12</t>
  </si>
  <si>
    <t>阴凝草(4阶)</t>
  </si>
  <si>
    <t>太素清灵芝(5阶)</t>
  </si>
  <si>
    <t>修髓丹</t>
  </si>
  <si>
    <t>资质+9</t>
  </si>
  <si>
    <t>炼髓藤(5阶)</t>
  </si>
  <si>
    <t>赤阳丹</t>
  </si>
  <si>
    <t>生命值上限+20/100</t>
  </si>
  <si>
    <t>月灵花(4阶)</t>
  </si>
  <si>
    <t>青灵丹</t>
  </si>
  <si>
    <t>遁速+9/18</t>
  </si>
  <si>
    <t>黑天麻(4阶)</t>
  </si>
  <si>
    <t>少阴清灵丹</t>
  </si>
  <si>
    <t>心境+9/450</t>
  </si>
  <si>
    <t>太乙降尘丹</t>
  </si>
  <si>
    <t>丹毒-30/300</t>
  </si>
  <si>
    <t>大活络丹</t>
  </si>
  <si>
    <t>结婴中回合结束时，若经脉低于50，立刻恢复自身5点经脉。（效果不可叠加）</t>
  </si>
  <si>
    <t>火灵芝(4阶)</t>
  </si>
  <si>
    <t>凝婴</t>
  </si>
  <si>
    <t>三尾风叶(5阶)</t>
  </si>
  <si>
    <t>大醒神丹</t>
  </si>
  <si>
    <t>结婴中回合结束时，若意志低于50，立刻恢复自身5点意志。（效果不可叠加）</t>
  </si>
  <si>
    <t>三叶青芝(5阶)</t>
  </si>
  <si>
    <t>护脉丹</t>
  </si>
  <si>
    <t>碎丹阶段，每回合开始时经脉恢复1</t>
  </si>
  <si>
    <t>厉魂血珀(5阶)</t>
  </si>
  <si>
    <t>黄泉再生丹</t>
  </si>
  <si>
    <t>当结婴因意志溃散而失败时，可以避免死亡，并永久提升自身意志。</t>
  </si>
  <si>
    <t>天元神丹</t>
  </si>
  <si>
    <t>修为+594000（境界不足化神期时服用，丹毒+30）</t>
  </si>
  <si>
    <t>苦蔓藤(4阶)</t>
  </si>
  <si>
    <t>寒铁铸心炉</t>
  </si>
  <si>
    <t>六阶废丹</t>
  </si>
  <si>
    <t>修为+60500（需神秘贝壳）</t>
  </si>
  <si>
    <t>三阳锻魄丹</t>
  </si>
  <si>
    <t>神识+12</t>
  </si>
  <si>
    <t>腐骨灵花(5阶)</t>
  </si>
  <si>
    <t>鎏鑫神丹</t>
  </si>
  <si>
    <t>提升金之道悟道经验1000点/10000</t>
  </si>
  <si>
    <t>八角玄冰草(6阶)</t>
  </si>
  <si>
    <t>鎏鑫天晶草(6阶)</t>
  </si>
  <si>
    <t>道蕴果(6阶)</t>
  </si>
  <si>
    <t>檀芒神丹</t>
  </si>
  <si>
    <t>提升木之道悟道经验1000点/10000</t>
  </si>
  <si>
    <t>檀芒九叶花(6阶)</t>
  </si>
  <si>
    <t>天麻翡石精(6阶)</t>
  </si>
  <si>
    <t>坎水神丹</t>
  </si>
  <si>
    <t>提升水之道悟道经验1000点/10000</t>
  </si>
  <si>
    <t>坎水玄冰果(6阶)</t>
  </si>
  <si>
    <t>奇茸通天菊(6阶)</t>
  </si>
  <si>
    <t>离火神丹</t>
  </si>
  <si>
    <t>提升火之道悟道经验1000点/10000</t>
  </si>
  <si>
    <t>离火梧桐芝(6阶)</t>
  </si>
  <si>
    <t>天蝉灵叶(5阶)</t>
  </si>
  <si>
    <t>尘磊神丹</t>
  </si>
  <si>
    <t>提升土之道悟道经验1000点/10000</t>
  </si>
  <si>
    <t>尘磊岩麟果(6阶)</t>
  </si>
  <si>
    <t>浩剑神丹</t>
  </si>
  <si>
    <t>提升剑之道悟道经验1000点/10000</t>
  </si>
  <si>
    <t>剑魄竹笋(6阶)</t>
  </si>
  <si>
    <t>冰灵焰草(5阶)</t>
  </si>
  <si>
    <t>炼魂神丹</t>
  </si>
  <si>
    <t>提升神之道悟道经验1000点/10000</t>
  </si>
  <si>
    <t>明心问道果(6阶)</t>
  </si>
  <si>
    <t>天道源丹</t>
  </si>
  <si>
    <t>增加悟道点3点</t>
  </si>
  <si>
    <t>天道果(6阶)</t>
  </si>
  <si>
    <t>地心淬灵乳(6阶)</t>
  </si>
  <si>
    <t>太上玄门丹</t>
  </si>
  <si>
    <t>悟性+6/18</t>
  </si>
  <si>
    <t>太玄问心果(5阶)</t>
  </si>
  <si>
    <t>太乙炼髓丹</t>
  </si>
  <si>
    <t>资质+12</t>
  </si>
  <si>
    <t>血菩提(4阶)</t>
  </si>
  <si>
    <t>天命血凝丹</t>
  </si>
  <si>
    <t>生命值上限+40/200</t>
  </si>
  <si>
    <t>重元换血草(5阶)</t>
  </si>
  <si>
    <t>太乙碧莹丹</t>
  </si>
  <si>
    <t>遁速+12/24</t>
  </si>
  <si>
    <t>六阳长生丹</t>
  </si>
  <si>
    <t>寿元+50/250</t>
  </si>
  <si>
    <t>天命炼心丹</t>
  </si>
  <si>
    <t>心境+11/550</t>
  </si>
  <si>
    <t>太素祛邪丹</t>
  </si>
  <si>
    <t>丹毒-50/500</t>
  </si>
  <si>
    <t>名字</t>
  </si>
  <si>
    <t>药力</t>
  </si>
  <si>
    <t>可购买</t>
  </si>
  <si>
    <t>采集地点</t>
  </si>
  <si>
    <t>药材价值</t>
  </si>
  <si>
    <t>冷热赋值</t>
  </si>
  <si>
    <t>药材和丹炉价值可按需下拉修改，令药方符合实际预期</t>
  </si>
  <si>
    <t>价值</t>
  </si>
  <si>
    <t>一阶</t>
  </si>
  <si>
    <t>宁神花</t>
  </si>
  <si>
    <t>无</t>
  </si>
  <si>
    <t>性寒</t>
  </si>
  <si>
    <t>√</t>
  </si>
  <si>
    <t>沂山、禾山、九嶷山、巫山、正阳山、方壶山、连石山、沃焦山、风雷谷</t>
  </si>
  <si>
    <t>该值可下拉选择也可双击强制修改</t>
  </si>
  <si>
    <t>天青花</t>
  </si>
  <si>
    <t>性热</t>
  </si>
  <si>
    <t>御剑门、沂山、禾山、九嶷山、巫山、方壶山、岱舆山、连石山、风雷谷</t>
  </si>
  <si>
    <t>火铜鼎</t>
  </si>
  <si>
    <t>银月花</t>
  </si>
  <si>
    <t>御剑门、禾山、九嶷山、巫山、正阳山、方壶山、连石山、沃焦山、风雷谷</t>
  </si>
  <si>
    <t>流莹草</t>
  </si>
  <si>
    <t>御剑门、沂山、九嶷山、巫山、正阳山、方壶山、连石山、沃焦山、风雷谷</t>
  </si>
  <si>
    <t>凝血草</t>
  </si>
  <si>
    <t>平</t>
  </si>
  <si>
    <t>御剑门、沂山、禾山、九嶷山、巫山、正阳山、岱舆山、沃焦山、风雷谷</t>
  </si>
  <si>
    <t>恒心草</t>
  </si>
  <si>
    <t>沂山、禾山、巫山、正阳山、方壶山、连石山、沃焦山、风雷谷</t>
  </si>
  <si>
    <t>宁心草</t>
  </si>
  <si>
    <t>御剑门、禾山、九嶷山、正阳山、方壶山、连石山、沃焦山</t>
  </si>
  <si>
    <t>二阶</t>
  </si>
  <si>
    <t>二阶妖丹·金</t>
  </si>
  <si>
    <t>击杀妖兽获得/与人交易，服用后修为+12</t>
  </si>
  <si>
    <t>二阶妖丹·木</t>
  </si>
  <si>
    <t>二阶妖丹·水</t>
  </si>
  <si>
    <t>二阶妖丹·火</t>
  </si>
  <si>
    <t>二阶妖丹·土</t>
  </si>
  <si>
    <t>二阶妖丹·混元</t>
  </si>
  <si>
    <t>二阶妖丹·神</t>
  </si>
  <si>
    <t>七星草</t>
  </si>
  <si>
    <t>禾山、沂山、九嶷山、巫山</t>
  </si>
  <si>
    <t>罗犀草</t>
  </si>
  <si>
    <t>九嶷山、正阳山、连石山、岱舆山</t>
  </si>
  <si>
    <t>龙葵</t>
  </si>
  <si>
    <t>禾山、沂山、九嶷山、御剑门、风雷谷、沃焦山</t>
  </si>
  <si>
    <t>轻灵草</t>
  </si>
  <si>
    <t>沂山、御剑门、风雷谷、沃焦山、巫山</t>
  </si>
  <si>
    <t>何首乌</t>
  </si>
  <si>
    <t>风灵花</t>
  </si>
  <si>
    <t>方壶山、连石山、沃焦山、岱舆山</t>
  </si>
  <si>
    <t>红绫草</t>
  </si>
  <si>
    <t>方壶山、正阳山、连石山、岱舆山</t>
  </si>
  <si>
    <t>天元果</t>
  </si>
  <si>
    <t>禾山、九嶷山、正阳山、巫山</t>
  </si>
  <si>
    <t>弗兰草</t>
  </si>
  <si>
    <t>沂山、方壶山、正阳山、风雷谷、岱舆山</t>
  </si>
  <si>
    <t>夜交藤</t>
  </si>
  <si>
    <t>九嶷山、正阳山、连石山、沃焦山、巫山、岱舆山</t>
  </si>
  <si>
    <t>火精枣</t>
  </si>
  <si>
    <t>禾山、沂山、御剑门、风雷谷、沃焦山</t>
  </si>
  <si>
    <t>夏枯草</t>
  </si>
  <si>
    <t>连石山、沃焦山、巫山</t>
  </si>
  <si>
    <t>剑芦</t>
  </si>
  <si>
    <t>御剑门、风雷谷、连石山</t>
  </si>
  <si>
    <t>百草露</t>
  </si>
  <si>
    <t>御剑门、禾山、方壶山、沂山、风雷谷、连石山</t>
  </si>
  <si>
    <t>地黄参</t>
  </si>
  <si>
    <t>禾山、方壶山、风雷谷、正阳山、岱舆山</t>
  </si>
  <si>
    <t>蛇涎果</t>
  </si>
  <si>
    <t>风雷谷、连石山、沃焦山、岱舆山</t>
  </si>
  <si>
    <t>玄参</t>
  </si>
  <si>
    <t>大地图与人交易</t>
  </si>
  <si>
    <t>三阶</t>
  </si>
  <si>
    <t>三阶妖丹·金</t>
  </si>
  <si>
    <t>击杀妖兽获得/与人交易，服用后修为+135</t>
  </si>
  <si>
    <t>三阶妖丹·木</t>
  </si>
  <si>
    <t>三阶妖丹·水</t>
  </si>
  <si>
    <t>三阶妖丹·火</t>
  </si>
  <si>
    <t>三阶妖丹·土</t>
  </si>
  <si>
    <t>三阶妖丹·混元</t>
  </si>
  <si>
    <t>三阶妖丹·神</t>
  </si>
  <si>
    <t>凌风花</t>
  </si>
  <si>
    <t>沂山、岱舆山</t>
  </si>
  <si>
    <t>紫猴花</t>
  </si>
  <si>
    <t>沂山、沃焦山</t>
  </si>
  <si>
    <t>剑心竹</t>
  </si>
  <si>
    <t>九嶷山</t>
  </si>
  <si>
    <t>伏龙参</t>
  </si>
  <si>
    <t>连石山、正阳山</t>
  </si>
  <si>
    <t>龙纹草</t>
  </si>
  <si>
    <t>方壶山、沃焦山、岱舆山</t>
  </si>
  <si>
    <t>伴妖草</t>
  </si>
  <si>
    <t>御剑门、方壶山、岱舆山</t>
  </si>
  <si>
    <t>穿心莲</t>
  </si>
  <si>
    <t>九嶷山、连石山</t>
  </si>
  <si>
    <t>补天芝</t>
  </si>
  <si>
    <t>九嶷山、方壶山</t>
  </si>
  <si>
    <t>菩提花</t>
  </si>
  <si>
    <t>沂山、正阳山</t>
  </si>
  <si>
    <t>枫香脂</t>
  </si>
  <si>
    <t>方壶山、风雷谷</t>
  </si>
  <si>
    <t>天灵果</t>
  </si>
  <si>
    <t>禾山、方壶山、岱舆山</t>
  </si>
  <si>
    <t>龙鳞果</t>
  </si>
  <si>
    <t>九嶷山、正阳山</t>
  </si>
  <si>
    <t>雪凝花</t>
  </si>
  <si>
    <t>风雷谷、连石山</t>
  </si>
  <si>
    <t>乌椆木</t>
  </si>
  <si>
    <t>魔核兑换</t>
  </si>
  <si>
    <t>门派灵核兑换处</t>
  </si>
  <si>
    <t>灯心草</t>
  </si>
  <si>
    <t>方壶山、沃焦山</t>
  </si>
  <si>
    <t>五柳根</t>
  </si>
  <si>
    <t>禾山、巫山</t>
  </si>
  <si>
    <t>玄冰花</t>
  </si>
  <si>
    <t>连石山、巫山</t>
  </si>
  <si>
    <t>冰灵果</t>
  </si>
  <si>
    <t>方壶山、风雷谷、岱舆山</t>
  </si>
  <si>
    <t>幻心草</t>
  </si>
  <si>
    <t>御剑门、风雷谷</t>
  </si>
  <si>
    <t>石龙芮</t>
  </si>
  <si>
    <t>正阳山、沃焦山</t>
  </si>
  <si>
    <t>九叶芝</t>
  </si>
  <si>
    <t>方壶山、连石山</t>
  </si>
  <si>
    <t>锦地罗</t>
  </si>
  <si>
    <t>御剑门、风雷谷、巫山</t>
  </si>
  <si>
    <t>玉龙参</t>
  </si>
  <si>
    <t>禾山、岱舆山</t>
  </si>
  <si>
    <t>炼魂珠</t>
  </si>
  <si>
    <t>无尽海域坊市</t>
  </si>
  <si>
    <t>炼血珠</t>
  </si>
  <si>
    <t>鬼臼草</t>
  </si>
  <si>
    <t>交易、无尽海域坊市</t>
  </si>
  <si>
    <t>四阶</t>
  </si>
  <si>
    <t>四阶妖丹·金</t>
  </si>
  <si>
    <t>击杀妖兽获得/与人交易，服用后修为+1440</t>
  </si>
  <si>
    <t>四阶妖丹·木</t>
  </si>
  <si>
    <t>四阶妖丹·水</t>
  </si>
  <si>
    <t>四阶妖丹·火</t>
  </si>
  <si>
    <t>四阶妖丹·土</t>
  </si>
  <si>
    <t>四阶妖丹·混元</t>
  </si>
  <si>
    <t>四阶妖丹·神</t>
  </si>
  <si>
    <t>白沉脂</t>
  </si>
  <si>
    <t>御剑门、南宁海、千流海域、南崖海域、浪方海域、雷鸣海</t>
  </si>
  <si>
    <t>混元果</t>
  </si>
  <si>
    <t>大地图随机采药点、巫山、无尽海域</t>
  </si>
  <si>
    <t>凤血果</t>
  </si>
  <si>
    <t>天机阁执事交易、岱舆山、无尽海域</t>
  </si>
  <si>
    <t>玉髓芝</t>
  </si>
  <si>
    <t>方壶山、风雷谷、阴冥海</t>
  </si>
  <si>
    <t>血菩提</t>
  </si>
  <si>
    <t>火麒麟处</t>
  </si>
  <si>
    <t>血莲精</t>
  </si>
  <si>
    <t>沃焦山、南宁海、千流海域、南崖海域、碎星海域、吞云海</t>
  </si>
  <si>
    <t>天剑笋</t>
  </si>
  <si>
    <t>连石山、北宁海、南宁海、千流海域、蓬莎海域、浪方海域、图南海、东海</t>
  </si>
  <si>
    <t>苦蔓藤</t>
  </si>
  <si>
    <t>方壶山、北宁海、千流海域、蓬莎海域、浪方海域、雷鸣海、东海</t>
  </si>
  <si>
    <t>鸡冠草</t>
  </si>
  <si>
    <t>连石山</t>
  </si>
  <si>
    <t>狼桃</t>
  </si>
  <si>
    <t>风雷谷</t>
  </si>
  <si>
    <t>银精芝</t>
  </si>
  <si>
    <t>九嶷山、御剑门</t>
  </si>
  <si>
    <t>阴凝草</t>
  </si>
  <si>
    <t>方壶山</t>
  </si>
  <si>
    <t>冰精芝</t>
  </si>
  <si>
    <t>北宁海、西宁海、南崖海域、碎星海域、蓬莎海域、吞云海</t>
  </si>
  <si>
    <t>火灵芝</t>
  </si>
  <si>
    <t>北宁海、西宁海、南崖海域、碎星海域、蓬莎海域、吞云海、雷鸣海</t>
  </si>
  <si>
    <t>鬼面花</t>
  </si>
  <si>
    <t>玄冥海</t>
  </si>
  <si>
    <t>绝魂草</t>
  </si>
  <si>
    <t>阴冥海</t>
  </si>
  <si>
    <t>黑天麻</t>
  </si>
  <si>
    <t>幽冥海</t>
  </si>
  <si>
    <t>地龙干</t>
  </si>
  <si>
    <t>正阳山、北宁海、西宁海、千流海域、南崖海域、蓬莎海域、浪方海域、雷鸣海、图南海</t>
  </si>
  <si>
    <t>万魂晶</t>
  </si>
  <si>
    <t>天机阁执事交易、无尽海域</t>
  </si>
  <si>
    <t>冥胎骨</t>
  </si>
  <si>
    <t>月灵花</t>
  </si>
  <si>
    <t>风雷谷、西宁海、南宁海、南崖海域、碎星海域、浪方海域、吞云海、化龙海</t>
  </si>
  <si>
    <t>血玉竹</t>
  </si>
  <si>
    <t>风雷谷、西宁海、千流海域、南崖海域、浪方海域、吞云海、雷鸣海、东海、无尽海渊</t>
  </si>
  <si>
    <t>诱妖草</t>
  </si>
  <si>
    <t>西宁海、南宁海、千流海域</t>
  </si>
  <si>
    <t>霸王花</t>
  </si>
  <si>
    <t>南崖海域、碎星海域、蓬莎海域</t>
  </si>
  <si>
    <t>太清玄灵草</t>
  </si>
  <si>
    <t>各种拍卖、无尽海域坊市</t>
  </si>
  <si>
    <t>五阶</t>
  </si>
  <si>
    <t>五阶妖丹·金</t>
  </si>
  <si>
    <t>击杀妖兽获得/与人交易，服用后修为+13500</t>
  </si>
  <si>
    <t>五阶妖丹·木</t>
  </si>
  <si>
    <t>五阶妖丹·水</t>
  </si>
  <si>
    <t>五阶妖丹·火</t>
  </si>
  <si>
    <t>五阶妖丹·土</t>
  </si>
  <si>
    <t>五阶妖丹·混元</t>
  </si>
  <si>
    <t>五阶妖丹·神</t>
  </si>
  <si>
    <t>地心火芝</t>
  </si>
  <si>
    <t>天蝉灵叶</t>
  </si>
  <si>
    <t>雪玉骨参</t>
  </si>
  <si>
    <t>腐骨灵花</t>
  </si>
  <si>
    <t>三叶青芝</t>
  </si>
  <si>
    <t>浪方海域</t>
  </si>
  <si>
    <t>七彩月兰</t>
  </si>
  <si>
    <t>吞云海</t>
  </si>
  <si>
    <t>三尾风叶</t>
  </si>
  <si>
    <t>东海</t>
  </si>
  <si>
    <t>冰灵焰草</t>
  </si>
  <si>
    <t>雷鸣海</t>
  </si>
  <si>
    <t>厉魂血珀</t>
  </si>
  <si>
    <t>渊血冥花</t>
  </si>
  <si>
    <t>无尽海渊</t>
  </si>
  <si>
    <t>龙皇果</t>
  </si>
  <si>
    <t>化龙海</t>
  </si>
  <si>
    <t>鐾金灵花</t>
  </si>
  <si>
    <t>南宁海、碎星海域、蓬莎海域、东海、化龙海</t>
  </si>
  <si>
    <t>森檀木</t>
  </si>
  <si>
    <t>南宁海、碎星海域、蓬莎海域、图南海、化龙海</t>
  </si>
  <si>
    <t>浩淼水藤</t>
  </si>
  <si>
    <t>南宁海、碎星海域、蓬莎海域、图南海、东海</t>
  </si>
  <si>
    <t>芒焰果</t>
  </si>
  <si>
    <t>无垠灵参</t>
  </si>
  <si>
    <t>剑魄灵叶</t>
  </si>
  <si>
    <t>炼心芝</t>
  </si>
  <si>
    <t>道蕴花</t>
  </si>
  <si>
    <t>图南海</t>
  </si>
  <si>
    <t>问道花</t>
  </si>
  <si>
    <t>太玄问心果</t>
  </si>
  <si>
    <t>炼髓藤</t>
  </si>
  <si>
    <t>重元换血草</t>
  </si>
  <si>
    <t>太乙碧莹花</t>
  </si>
  <si>
    <t>阴阳黄泉花</t>
  </si>
  <si>
    <t>天问花</t>
  </si>
  <si>
    <t>太素清灵芝</t>
  </si>
  <si>
    <t>六阶</t>
  </si>
  <si>
    <t>六阶妖丹·金</t>
  </si>
  <si>
    <t>暂无</t>
  </si>
  <si>
    <t>六阶妖丹·木</t>
  </si>
  <si>
    <t>六阶妖丹·水</t>
  </si>
  <si>
    <t>六阶妖丹·火</t>
  </si>
  <si>
    <t>六阶妖丹·土</t>
  </si>
  <si>
    <t>六阶妖丹·混元</t>
  </si>
  <si>
    <t>六阶妖丹·神</t>
  </si>
  <si>
    <t>地心淬灵乳</t>
  </si>
  <si>
    <t>与元婴期修士交易</t>
  </si>
  <si>
    <t>天麻翡石精</t>
  </si>
  <si>
    <t>八角玄冰草</t>
  </si>
  <si>
    <t>奇茸通天菊</t>
  </si>
  <si>
    <t>木灵三针花</t>
  </si>
  <si>
    <t>鎏鑫天晶草</t>
  </si>
  <si>
    <t>檀芒九叶花</t>
  </si>
  <si>
    <t>坎水玄冰果</t>
  </si>
  <si>
    <t>离火梧桐芝</t>
  </si>
  <si>
    <t>尘磊岩麟果</t>
  </si>
  <si>
    <t>剑魄竹笋</t>
  </si>
  <si>
    <t>明心问道果</t>
  </si>
  <si>
    <t>道蕴果</t>
  </si>
  <si>
    <t>天道果</t>
  </si>
  <si>
    <t>剑心竹(3阶)</t>
  </si>
  <si>
    <t>三阶妖丹·金(3阶)</t>
  </si>
  <si>
    <t>三阶妖丹·火(3阶)</t>
  </si>
  <si>
    <t>四阶妖丹·金(4阶)</t>
  </si>
  <si>
    <t>四阶妖丹·火(4阶)</t>
  </si>
  <si>
    <t>阴阳黄泉花(5阶)</t>
  </si>
  <si>
    <t>五阶妖丹·金(5阶)</t>
  </si>
  <si>
    <t>五阶妖丹·火(5阶)</t>
  </si>
  <si>
    <t>二阶妖丹·金(2阶)</t>
  </si>
  <si>
    <t>二阶妖丹·火(2阶)</t>
  </si>
  <si>
    <t>六阶妖丹·金(6阶)</t>
  </si>
  <si>
    <t>六阶妖丹·火(6阶)</t>
  </si>
  <si>
    <t>基点</t>
  </si>
  <si>
    <t>恒心草(1阶)</t>
  </si>
  <si>
    <t>玄参(2阶)</t>
  </si>
  <si>
    <t>二阶妖丹·木(2阶)</t>
  </si>
  <si>
    <t>二阶妖丹·土(2阶)</t>
  </si>
  <si>
    <t>二阶妖丹·水(2阶)</t>
  </si>
  <si>
    <t>问道花(5阶)</t>
  </si>
  <si>
    <t>天问花(5阶)</t>
  </si>
  <si>
    <t>五阶妖丹·木(5阶)</t>
  </si>
  <si>
    <t>五阶妖丹·土(5阶)</t>
  </si>
  <si>
    <t>六阶妖丹·木(6阶)</t>
  </si>
  <si>
    <t>六阶妖丹·土(6阶)</t>
  </si>
  <si>
    <t>二阶妖丹·混元(2阶)</t>
  </si>
  <si>
    <t>二阶妖丹·神(2阶)</t>
  </si>
  <si>
    <t>鬼臼草(3阶)</t>
  </si>
  <si>
    <t>三阶妖丹·木(3阶)</t>
  </si>
  <si>
    <t>三阶妖丹·土(3阶)</t>
  </si>
  <si>
    <t>三阶妖丹·混元(3阶)</t>
  </si>
  <si>
    <t>三阶妖丹·神(3阶)</t>
  </si>
  <si>
    <t>七彩月兰(5阶)</t>
  </si>
  <si>
    <t>太乙碧莹花(5阶)</t>
  </si>
  <si>
    <t>五阶妖丹·水(5阶)</t>
  </si>
  <si>
    <t>木灵三针花(6阶)</t>
  </si>
  <si>
    <t>六阶妖丹·水(6阶)</t>
  </si>
  <si>
    <t>伴妖草(3阶)</t>
  </si>
  <si>
    <t>穿心莲(3阶)</t>
  </si>
  <si>
    <t>炼血珠(3阶)</t>
  </si>
  <si>
    <t>三阶妖丹·水(3阶)</t>
  </si>
  <si>
    <t>天剑笋(4阶)</t>
  </si>
  <si>
    <t>血玉竹(4阶)</t>
  </si>
  <si>
    <t>四阶妖丹·水(4阶)</t>
  </si>
  <si>
    <t>血莲精(4阶)</t>
  </si>
  <si>
    <t>太清玄灵草(4阶)</t>
  </si>
  <si>
    <t>四阶妖丹·木(4阶)</t>
  </si>
  <si>
    <t>四阶妖丹·土(4阶)</t>
  </si>
  <si>
    <t>四阶妖丹·混元(4阶)</t>
  </si>
  <si>
    <t>四阶妖丹·神(4阶)</t>
  </si>
  <si>
    <t>五阶妖丹·混元(5阶)</t>
  </si>
  <si>
    <t>五阶妖丹·神(5阶)</t>
  </si>
  <si>
    <t>热</t>
  </si>
  <si>
    <t>寒</t>
  </si>
  <si>
    <t>万魂晶(4阶)</t>
  </si>
  <si>
    <t>冥胎骨(4阶)</t>
  </si>
  <si>
    <t>四阶妖丹·混元(3阶)</t>
  </si>
  <si>
    <t>五阶妖丹·混元(4阶)</t>
  </si>
  <si>
    <t>六阶妖丹·混元(4阶)</t>
  </si>
  <si>
    <t>六阶妖丹·神(6阶)</t>
  </si>
  <si>
    <t>辅助行</t>
  </si>
  <si>
    <t>六阶妖丹·混元(6阶)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</si>
</sst>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00B0F0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  <scheme val="minor"/>
    </font>
    <font>
      <sz val="11"/>
      <color rgb="FF00B050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7030A0"/>
      <name val="宋体"/>
      <charset val="134"/>
    </font>
    <font>
      <sz val="11"/>
      <color theme="9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theme="0" tint="-0.349986266670736"/>
      </left>
      <right style="hair">
        <color theme="0" tint="-0.349986266670736"/>
      </right>
      <top/>
      <bottom style="hair">
        <color theme="0" tint="-0.349986266670736"/>
      </bottom>
      <diagonal/>
    </border>
    <border>
      <left style="hair">
        <color theme="0" tint="-0.349986266670736"/>
      </left>
      <right style="hair">
        <color theme="0" tint="-0.349986266670736"/>
      </right>
      <top style="hair">
        <color theme="0" tint="-0.349986266670736"/>
      </top>
      <bottom style="hair">
        <color theme="0" tint="-0.349986266670736"/>
      </bottom>
      <diagonal/>
    </border>
    <border>
      <left/>
      <right style="hair">
        <color theme="0" tint="-0.349986266670736"/>
      </right>
      <top style="hair">
        <color theme="0" tint="-0.349986266670736"/>
      </top>
      <bottom style="hair">
        <color theme="0" tint="-0.349986266670736"/>
      </bottom>
      <diagonal/>
    </border>
    <border>
      <left/>
      <right style="hair">
        <color theme="0" tint="-0.349986266670736"/>
      </right>
      <top/>
      <bottom style="hair">
        <color theme="0" tint="-0.349986266670736"/>
      </bottom>
      <diagonal/>
    </border>
    <border>
      <left style="hair">
        <color theme="0" tint="-0.349986266670736"/>
      </left>
      <right/>
      <top/>
      <bottom style="hair">
        <color theme="0" tint="-0.349986266670736"/>
      </bottom>
      <diagonal/>
    </border>
    <border>
      <left style="hair">
        <color theme="0" tint="-0.349986266670736"/>
      </left>
      <right style="hair">
        <color theme="0" tint="-0.349986266670736"/>
      </right>
      <top style="hair">
        <color theme="0" tint="-0.349986266670736"/>
      </top>
      <bottom/>
      <diagonal/>
    </border>
    <border>
      <left style="hair">
        <color theme="0" tint="-0.349986266670736"/>
      </left>
      <right/>
      <top style="hair">
        <color theme="0" tint="-0.349986266670736"/>
      </top>
      <bottom style="hair">
        <color theme="0" tint="-0.34998626667073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17" fillId="6" borderId="20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4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0" fillId="0" borderId="5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 wrapText="1"/>
    </xf>
    <xf numFmtId="0" fontId="0" fillId="3" borderId="3" xfId="0" applyFont="1" applyFill="1" applyBorder="1">
      <alignment vertical="center"/>
    </xf>
    <xf numFmtId="0" fontId="6" fillId="3" borderId="4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0" fillId="3" borderId="4" xfId="0" applyFont="1" applyFill="1" applyBorder="1" applyAlignment="1" applyProtection="1">
      <alignment horizontal="center" vertical="center"/>
    </xf>
    <xf numFmtId="0" fontId="0" fillId="3" borderId="5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8" fillId="3" borderId="4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/>
    </xf>
    <xf numFmtId="0" fontId="11" fillId="0" borderId="9" xfId="0" applyFont="1" applyFill="1" applyBorder="1" applyAlignment="1" applyProtection="1">
      <alignment horizontal="center" vertical="center"/>
    </xf>
    <xf numFmtId="0" fontId="8" fillId="0" borderId="9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0" xfId="0" applyFont="1" applyFill="1" applyBorder="1" applyAlignment="1" applyProtection="1">
      <alignment horizontal="center" vertical="center"/>
    </xf>
    <xf numFmtId="0" fontId="8" fillId="3" borderId="9" xfId="0" applyFont="1" applyFill="1" applyBorder="1" applyAlignment="1" applyProtection="1">
      <alignment horizontal="center" vertical="center"/>
    </xf>
    <xf numFmtId="0" fontId="0" fillId="3" borderId="9" xfId="0" applyFont="1" applyFill="1" applyBorder="1" applyAlignment="1" applyProtection="1">
      <alignment horizontal="center" vertical="center"/>
    </xf>
    <xf numFmtId="0" fontId="0" fillId="3" borderId="11" xfId="0" applyFont="1" applyFill="1" applyBorder="1">
      <alignment vertical="center"/>
    </xf>
    <xf numFmtId="0" fontId="13" fillId="3" borderId="9" xfId="0" applyFont="1" applyFill="1" applyBorder="1" applyAlignment="1" applyProtection="1">
      <alignment horizontal="center" vertical="center"/>
    </xf>
    <xf numFmtId="0" fontId="13" fillId="3" borderId="12" xfId="0" applyFont="1" applyFill="1" applyBorder="1" applyAlignment="1" applyProtection="1">
      <alignment horizontal="center" vertical="center"/>
    </xf>
    <xf numFmtId="0" fontId="0" fillId="3" borderId="10" xfId="0" applyFont="1" applyFill="1" applyBorder="1" applyAlignment="1" applyProtection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>
      <alignment vertical="center"/>
    </xf>
    <xf numFmtId="0" fontId="15" fillId="3" borderId="15" xfId="0" applyFont="1" applyFill="1" applyBorder="1">
      <alignment vertical="center"/>
    </xf>
    <xf numFmtId="0" fontId="15" fillId="3" borderId="14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 wrapText="1"/>
    </xf>
    <xf numFmtId="0" fontId="15" fillId="0" borderId="14" xfId="0" applyFont="1" applyFill="1" applyBorder="1">
      <alignment vertical="center"/>
    </xf>
    <xf numFmtId="0" fontId="15" fillId="0" borderId="14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 wrapText="1"/>
    </xf>
    <xf numFmtId="0" fontId="15" fillId="0" borderId="14" xfId="0" applyNumberFormat="1" applyFont="1" applyFill="1" applyBorder="1" applyAlignment="1">
      <alignment horizontal="center" vertical="center"/>
    </xf>
    <xf numFmtId="0" fontId="15" fillId="0" borderId="18" xfId="0" applyFont="1" applyFill="1" applyBorder="1">
      <alignment vertical="center"/>
    </xf>
    <xf numFmtId="0" fontId="15" fillId="0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5" fillId="4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0">
    <dxf>
      <alignment horizontal="center" vertical="center"/>
    </dxf>
    <dxf>
      <alignment horizontal="center" vertical="center"/>
    </dxf>
    <dxf/>
    <dxf>
      <alignment horizontal="center" vertical="center"/>
    </dxf>
    <dxf>
      <alignment horizontal="center" vertical="center"/>
    </dxf>
    <dxf>
      <font>
        <name val="微软雅黑"/>
        <scheme val="none"/>
        <charset val="134"/>
        <family val="2"/>
      </font>
      <fill>
        <patternFill patternType="solid">
          <bgColor theme="0" tint="-0.349986266670736"/>
        </patternFill>
      </fill>
      <alignment horizontal="center" vertical="center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FF0000"/>
      </font>
    </dxf>
    <dxf>
      <font>
        <color theme="9"/>
      </font>
    </dxf>
    <dxf>
      <font>
        <color rgb="FF7030A0"/>
      </font>
    </dxf>
    <dxf>
      <font>
        <color rgb="FF00B0F0"/>
      </font>
    </dxf>
    <dxf>
      <font>
        <color rgb="FF008E40"/>
      </font>
    </dxf>
    <dxf>
      <font>
        <color rgb="FFFF0000"/>
      </font>
    </dxf>
    <dxf>
      <font>
        <color theme="9"/>
      </font>
    </dxf>
    <dxf>
      <font>
        <color rgb="FF7030A0"/>
      </font>
    </dxf>
    <dxf>
      <font>
        <color rgb="FF00B0F0"/>
      </font>
    </dxf>
    <dxf>
      <font>
        <color rgb="FF008E40"/>
      </font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solid">
          <bgColor theme="0" tint="-0.349986266670736"/>
        </patternFill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hair">
          <color theme="0" tint="-0.349986266670736"/>
        </left>
        <right style="hair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b val="1"/>
        <i val="0"/>
      </font>
      <fill>
        <patternFill patternType="solid">
          <bgColor rgb="FFFF0000"/>
        </patternFill>
      </fill>
    </dxf>
    <dxf>
      <font>
        <color rgb="FFFFC000"/>
      </font>
    </dxf>
    <dxf>
      <font>
        <color theme="4"/>
      </font>
    </dxf>
    <dxf>
      <font>
        <b val="1"/>
        <i val="0"/>
      </font>
      <fill>
        <patternFill patternType="solid">
          <bgColor rgb="FFFFC000"/>
        </patternFill>
      </fill>
    </dxf>
    <dxf>
      <font>
        <b val="1"/>
        <i val="0"/>
        <color theme="3" tint="0.399945066682943"/>
      </font>
      <numFmt numFmtId="176" formatCode="&quot;性&quot;&quot;寒&quot;"/>
    </dxf>
    <dxf>
      <font>
        <b val="0"/>
        <i val="0"/>
        <color auto="1"/>
      </font>
      <numFmt numFmtId="177" formatCode="&quot;性&quot;&quot;平&quot;"/>
    </dxf>
    <dxf>
      <font>
        <b val="1"/>
        <i val="0"/>
        <color rgb="FFC00000"/>
      </font>
      <numFmt numFmtId="178" formatCode="&quot;性&quot;&quot;热&quot;"/>
    </dxf>
    <dxf>
      <font>
        <b val="1"/>
        <i val="0"/>
        <color rgb="FFC00000"/>
      </font>
    </dxf>
    <dxf>
      <font>
        <b val="1"/>
        <i val="0"/>
        <color theme="3" tint="0.399945066682943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left style="thin">
          <color theme="9" tint="-0.249946592608417"/>
        </left>
        <right style="thin">
          <color theme="9" tint="-0.249946592608417"/>
        </right>
        <top style="thin">
          <color theme="9" tint="-0.249946592608417"/>
        </top>
        <bottom style="thin">
          <color theme="9" tint="-0.249946592608417"/>
        </bottom>
      </border>
    </dxf>
    <dxf>
      <font>
        <color rgb="FF7030A0"/>
      </font>
      <fill>
        <patternFill patternType="none"/>
      </fill>
    </dxf>
    <dxf>
      <font>
        <color rgb="FF008E40"/>
      </font>
      <fill>
        <patternFill patternType="none"/>
      </fill>
    </dxf>
    <dxf>
      <font>
        <color rgb="FFFF0000"/>
      </font>
      <fill>
        <patternFill patternType="none"/>
      </fill>
    </dxf>
    <dxf>
      <numFmt numFmtId="179" formatCode="&quot;性&quot;&quot;平&quot;"/>
    </dxf>
    <dxf>
      <fill>
        <patternFill patternType="solid">
          <bgColor theme="0" tint="-0.0499893185216834"/>
        </patternFill>
      </fill>
    </dxf>
    <dxf>
      <fill>
        <patternFill patternType="solid">
          <bgColor theme="0" tint="-0.14996795556505"/>
        </patternFill>
      </fill>
    </dxf>
  </dxfs>
  <tableStyles count="1" defaultTableStyle="表样式 1" defaultPivotStyle="PivotStyleLight16">
    <tableStyle name="表样式 1" pivot="0" count="2">
      <tableStyleElement type="headerRow" dxfId="79"/>
      <tableStyleElement type="secondRowStripe" dxfId="78"/>
    </tableStyle>
  </tableStyles>
  <colors>
    <mruColors>
      <color rgb="00008E40"/>
      <color rgb="00007033"/>
      <color rgb="00FFFF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36</xdr:col>
      <xdr:colOff>726140</xdr:colOff>
      <xdr:row>1</xdr:row>
      <xdr:rowOff>8964</xdr:rowOff>
    </xdr:from>
    <xdr:to>
      <xdr:col>49</xdr:col>
      <xdr:colOff>618562</xdr:colOff>
      <xdr:row>28</xdr:row>
      <xdr:rowOff>193855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9800" y="427990"/>
          <a:ext cx="8943340" cy="5819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O128" totalsRowShown="0">
  <autoFilter ref="A1:O128"/>
  <tableColumns count="15">
    <tableColumn id="1" name="品级" dataDxfId="0"/>
    <tableColumn id="2" name="丹药名称" dataDxfId="1"/>
    <tableColumn id="3" name="效果/效果上限" dataDxfId="2"/>
    <tableColumn id="4" name="主药" dataDxfId="3"/>
    <tableColumn id="5" name="数量" dataDxfId="4"/>
    <tableColumn id="6" name="主药2" dataDxfId="5"/>
    <tableColumn id="7" name="数量2" dataDxfId="6"/>
    <tableColumn id="8" name="辅药" dataDxfId="7"/>
    <tableColumn id="9" name="数量3" dataDxfId="8"/>
    <tableColumn id="10" name="辅药2" dataDxfId="9"/>
    <tableColumn id="11" name="数量4" dataDxfId="10"/>
    <tableColumn id="12" name="药引" dataDxfId="11"/>
    <tableColumn id="13" name="数量5" dataDxfId="12"/>
    <tableColumn id="14" name="丹炉" dataDxfId="13"/>
    <tableColumn id="15" name="药材总数" dataDxfId="14"/>
  </tableColumns>
  <tableStyleInfo name="表样式 1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AK128" totalsRowShown="0">
  <autoFilter ref="A1:AK128"/>
  <tableColumns count="37">
    <tableColumn id="1" name="序号" dataDxfId="25"/>
    <tableColumn id="2" name="丹药名称" dataDxfId="26"/>
    <tableColumn id="3" name="品级" dataDxfId="27"/>
    <tableColumn id="4" name="效果/效果上限" dataDxfId="28"/>
    <tableColumn id="5" name="总主药需求" dataDxfId="29"/>
    <tableColumn id="6" name="主需求1" dataDxfId="30"/>
    <tableColumn id="7" name="药性需求" dataDxfId="31"/>
    <tableColumn id="8" name="主药1" dataDxfId="32"/>
    <tableColumn id="9" name="数量" dataDxfId="33"/>
    <tableColumn id="10" name="主需求2" dataDxfId="34"/>
    <tableColumn id="11" name="药性需求2" dataDxfId="35"/>
    <tableColumn id="12" name="主药2" dataDxfId="36"/>
    <tableColumn id="13" name="数量2" dataDxfId="37"/>
    <tableColumn id="14" name="总辅需求" dataDxfId="38"/>
    <tableColumn id="15" name="辅需求" dataDxfId="39"/>
    <tableColumn id="16" name="药性需求3" dataDxfId="40"/>
    <tableColumn id="17" name="辅药1" dataDxfId="41"/>
    <tableColumn id="18" name="数量3" dataDxfId="42"/>
    <tableColumn id="19" name="辅需求2" dataDxfId="43"/>
    <tableColumn id="20" name="药性需求4" dataDxfId="44"/>
    <tableColumn id="21" name="辅药2" dataDxfId="45"/>
    <tableColumn id="22" name="数量4" dataDxfId="46"/>
    <tableColumn id="23" name="寒热" dataDxfId="47"/>
    <tableColumn id="24" name="药性需求5" dataDxfId="48"/>
    <tableColumn id="25" name="药引" dataDxfId="49"/>
    <tableColumn id="26" name="数量5" dataDxfId="50"/>
    <tableColumn id="27" name="丹炉" dataDxfId="51"/>
    <tableColumn id="28" name="丹炉品阶" dataDxfId="52"/>
    <tableColumn id="29" name="丹炉耐久消耗领悟" dataDxfId="53"/>
    <tableColumn id="30" name="丹炉耐久消耗" dataDxfId="54"/>
    <tableColumn id="31" name="药材总数" dataDxfId="55"/>
    <tableColumn id="32" name="丹炉价值消耗" dataDxfId="56"/>
    <tableColumn id="33" name="购买药材理论价值" dataDxfId="57"/>
    <tableColumn id="34" name="商店卖出价格" dataDxfId="58"/>
    <tableColumn id="35" name="价格差" dataDxfId="59"/>
    <tableColumn id="36" name="倍乘价格差" dataDxfId="60"/>
    <tableColumn id="37" name="倍乘系数" dataDxfId="61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"/>
  <sheetViews>
    <sheetView zoomScale="85" zoomScaleNormal="85" workbookViewId="0">
      <pane xSplit="2" ySplit="1" topLeftCell="C26" activePane="bottomRight" state="frozen"/>
      <selection/>
      <selection pane="topRight"/>
      <selection pane="bottomLeft"/>
      <selection pane="bottomRight" activeCell="Q4" sqref="Q4:U11"/>
    </sheetView>
  </sheetViews>
  <sheetFormatPr defaultColWidth="9" defaultRowHeight="13.5"/>
  <cols>
    <col min="1" max="1" width="8.33333333333333" style="65" customWidth="1"/>
    <col min="2" max="2" width="15.4416666666667" customWidth="1"/>
    <col min="3" max="3" width="71.5583333333333" customWidth="1"/>
    <col min="4" max="4" width="18" customWidth="1"/>
    <col min="5" max="5" width="8.88333333333333" customWidth="1"/>
    <col min="6" max="6" width="18" hidden="1" customWidth="1"/>
    <col min="7" max="7" width="8.88333333333333" hidden="1" customWidth="1"/>
    <col min="8" max="8" width="18" customWidth="1"/>
    <col min="9" max="9" width="8.88333333333333" customWidth="1"/>
    <col min="10" max="10" width="18" customWidth="1"/>
    <col min="11" max="11" width="8.88333333333333" customWidth="1"/>
    <col min="12" max="12" width="18" customWidth="1"/>
    <col min="13" max="13" width="8.88333333333333" customWidth="1"/>
    <col min="14" max="15" width="12.1083333333333" customWidth="1"/>
  </cols>
  <sheetData>
    <row r="1" ht="22.2" customHeight="1" spans="1:15">
      <c r="A1" s="55" t="s">
        <v>0</v>
      </c>
      <c r="B1" s="55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9" t="s">
        <v>14</v>
      </c>
    </row>
    <row r="2" ht="16.5" spans="1:15">
      <c r="A2" s="66">
        <f>IFERROR(IF(药方模拟器!C2="","",药方模拟器!C2),"")</f>
        <v>1</v>
      </c>
      <c r="B2" s="66" t="str">
        <f>IFERROR(IF(药方模拟器!B2="","",药方模拟器!B2),"")</f>
        <v>化淤丹</v>
      </c>
      <c r="C2" s="67" t="str">
        <f>IFERROR(IF(药方模拟器!D2="","",药方模拟器!D2),"")</f>
        <v>20血</v>
      </c>
      <c r="D2" s="66" t="str">
        <f>IFERROR(IF(药方模拟器!H2="","",药方模拟器!H2),"")</f>
        <v>天青花(1阶)</v>
      </c>
      <c r="E2" s="58">
        <f>IFERROR(IF(药方模拟器!I2="","",药方模拟器!I2),"")</f>
        <v>1</v>
      </c>
      <c r="F2" s="66" t="str">
        <f>IFERROR(IF(药方模拟器!L2="","",药方模拟器!L2),"")</f>
        <v/>
      </c>
      <c r="G2" s="58" t="str">
        <f>IFERROR(IF(药方模拟器!M2="","",药方模拟器!M2),"")</f>
        <v/>
      </c>
      <c r="H2" s="66" t="str">
        <f>IFERROR(IF(药方模拟器!Q2="","",药方模拟器!Q2),"")</f>
        <v>流莹草(1阶)</v>
      </c>
      <c r="I2" s="58">
        <f>IFERROR(IF(药方模拟器!R2="","",药方模拟器!R2),"")</f>
        <v>1</v>
      </c>
      <c r="J2" s="66" t="str">
        <f>IFERROR(IF(药方模拟器!U2="","",药方模拟器!U2),"")</f>
        <v/>
      </c>
      <c r="K2" s="58" t="str">
        <f>IFERROR(IF(药方模拟器!V2="","",药方模拟器!V2),"")</f>
        <v/>
      </c>
      <c r="L2" s="66" t="str">
        <f>IFERROR(IF(药方模拟器!Y2="","",药方模拟器!Y2),"")</f>
        <v>宁神花(1阶)</v>
      </c>
      <c r="M2" s="58">
        <f>IFERROR(IF(药方模拟器!Z2="","",药方模拟器!Z2),"")</f>
        <v>1</v>
      </c>
      <c r="N2" s="66" t="str">
        <f>IFERROR(IF(药方模拟器!AA2="","",药方模拟器!AA2),"")</f>
        <v>普通丹炉</v>
      </c>
      <c r="O2" s="68">
        <f>IFERROR(IF(药方模拟器!AE2="","",药方模拟器!AE2),"")</f>
        <v>3</v>
      </c>
    </row>
    <row r="3" ht="16.5" spans="1:15">
      <c r="A3" s="66">
        <f>IFERROR(IF(药方模拟器!C3="","",药方模拟器!C3),"")</f>
        <v>1</v>
      </c>
      <c r="B3" s="66" t="str">
        <f>IFERROR(IF(药方模拟器!B3="","",药方模拟器!B3),"")</f>
        <v>一阶废丹</v>
      </c>
      <c r="C3" s="67" t="str">
        <f>IFERROR(IF(药方模拟器!D3="","",药方模拟器!D3),"")</f>
        <v>修为+132（需神秘贝壳）</v>
      </c>
      <c r="D3" s="66" t="str">
        <f>IFERROR(IF(药方模拟器!H3="","",药方模拟器!H3),"")</f>
        <v>天青花(1阶)</v>
      </c>
      <c r="E3" s="58">
        <f>IFERROR(IF(药方模拟器!I3="","",药方模拟器!I3),"")</f>
        <v>1</v>
      </c>
      <c r="F3" s="66" t="str">
        <f>IFERROR(IF(药方模拟器!L3="","",药方模拟器!L3),"")</f>
        <v/>
      </c>
      <c r="G3" s="58" t="str">
        <f>IFERROR(IF(药方模拟器!M3="","",药方模拟器!M3),"")</f>
        <v/>
      </c>
      <c r="H3" s="66" t="str">
        <f>IFERROR(IF(药方模拟器!Q3="","",药方模拟器!Q3),"")</f>
        <v>流莹草(1阶)</v>
      </c>
      <c r="I3" s="58">
        <f>IFERROR(IF(药方模拟器!R3="","",药方模拟器!R3),"")</f>
        <v>1</v>
      </c>
      <c r="J3" s="66" t="str">
        <f>IFERROR(IF(药方模拟器!U3="","",药方模拟器!U3),"")</f>
        <v/>
      </c>
      <c r="K3" s="58" t="str">
        <f>IFERROR(IF(药方模拟器!V3="","",药方模拟器!V3),"")</f>
        <v/>
      </c>
      <c r="L3" s="66" t="str">
        <f>IFERROR(IF(药方模拟器!Y3="","",药方模拟器!Y3),"")</f>
        <v/>
      </c>
      <c r="M3" s="58" t="str">
        <f>IFERROR(IF(药方模拟器!Z3="","",药方模拟器!Z3),"")</f>
        <v/>
      </c>
      <c r="N3" s="66" t="str">
        <f>IFERROR(IF(药方模拟器!AA3="","",药方模拟器!AA3),"")</f>
        <v>普通丹炉</v>
      </c>
      <c r="O3" s="68">
        <f>IFERROR(IF(药方模拟器!AE3="","",药方模拟器!AE3),"")</f>
        <v>2</v>
      </c>
    </row>
    <row r="4" ht="15.6" customHeight="1" spans="1:21">
      <c r="A4" s="66">
        <f>IFERROR(IF(药方模拟器!C4="","",药方模拟器!C4),"")</f>
        <v>1</v>
      </c>
      <c r="B4" s="66" t="str">
        <f>IFERROR(IF(药方模拟器!B4="","",药方模拟器!B4),"")</f>
        <v>洗髓丹</v>
      </c>
      <c r="C4" s="67" t="str">
        <f>IFERROR(IF(药方模拟器!D4="","",药方模拟器!D4),"")</f>
        <v>修为+180</v>
      </c>
      <c r="D4" s="66" t="str">
        <f>IFERROR(IF(药方模拟器!H4="","",药方模拟器!H4),"")</f>
        <v>何首乌(2阶)</v>
      </c>
      <c r="E4" s="58">
        <f>IFERROR(IF(药方模拟器!I4="","",药方模拟器!I4),"")</f>
        <v>5</v>
      </c>
      <c r="F4" s="66" t="str">
        <f>IFERROR(IF(药方模拟器!L4="","",药方模拟器!L4),"")</f>
        <v/>
      </c>
      <c r="G4" s="58" t="str">
        <f>IFERROR(IF(药方模拟器!M4="","",药方模拟器!M4),"")</f>
        <v/>
      </c>
      <c r="H4" s="66" t="str">
        <f>IFERROR(IF(药方模拟器!Q4="","",药方模拟器!Q4),"")</f>
        <v/>
      </c>
      <c r="I4" s="58" t="str">
        <f>IFERROR(IF(药方模拟器!R4="","",药方模拟器!R4),"")</f>
        <v/>
      </c>
      <c r="J4" s="66" t="str">
        <f>IFERROR(IF(药方模拟器!U4="","",药方模拟器!U4),"")</f>
        <v/>
      </c>
      <c r="K4" s="58" t="str">
        <f>IFERROR(IF(药方模拟器!V4="","",药方模拟器!V4),"")</f>
        <v/>
      </c>
      <c r="L4" s="66" t="str">
        <f>IFERROR(IF(药方模拟器!Y4="","",药方模拟器!Y4),"")</f>
        <v>宁神花(1阶)</v>
      </c>
      <c r="M4" s="58">
        <f>IFERROR(IF(药方模拟器!Z4="","",药方模拟器!Z4),"")</f>
        <v>1</v>
      </c>
      <c r="N4" s="66" t="str">
        <f>IFERROR(IF(药方模拟器!AA4="","",药方模拟器!AA4),"")</f>
        <v>普通丹炉</v>
      </c>
      <c r="O4" s="68">
        <f>IFERROR(IF(药方模拟器!AE4="","",药方模拟器!AE4),"")</f>
        <v>6</v>
      </c>
      <c r="Q4" s="69" t="s">
        <v>15</v>
      </c>
      <c r="R4" s="69"/>
      <c r="S4" s="69"/>
      <c r="T4" s="69"/>
      <c r="U4" s="69"/>
    </row>
    <row r="5" ht="16.5" spans="1:21">
      <c r="A5" s="66">
        <f>IFERROR(IF(药方模拟器!C5="","",药方模拟器!C5),"")</f>
        <v>1</v>
      </c>
      <c r="B5" s="66" t="str">
        <f>IFERROR(IF(药方模拟器!B5="","",药方模拟器!B5),"")</f>
        <v>生骨丹</v>
      </c>
      <c r="C5" s="67" t="str">
        <f>IFERROR(IF(药方模拟器!D5="","",药方模拟器!D5),"")</f>
        <v>35血</v>
      </c>
      <c r="D5" s="66" t="str">
        <f>IFERROR(IF(药方模拟器!H5="","",药方模拟器!H5),"")</f>
        <v>天青花(1阶)</v>
      </c>
      <c r="E5" s="58">
        <f>IFERROR(IF(药方模拟器!I5="","",药方模拟器!I5),"")</f>
        <v>1</v>
      </c>
      <c r="F5" s="66" t="str">
        <f>IFERROR(IF(药方模拟器!L5="","",药方模拟器!L5),"")</f>
        <v/>
      </c>
      <c r="G5" s="58" t="str">
        <f>IFERROR(IF(药方模拟器!M5="","",药方模拟器!M5),"")</f>
        <v/>
      </c>
      <c r="H5" s="66" t="str">
        <f>IFERROR(IF(药方模拟器!Q5="","",药方模拟器!Q5),"")</f>
        <v>银月花(1阶)</v>
      </c>
      <c r="I5" s="58">
        <f>IFERROR(IF(药方模拟器!R5="","",药方模拟器!R5),"")</f>
        <v>3</v>
      </c>
      <c r="J5" s="66" t="str">
        <f>IFERROR(IF(药方模拟器!U5="","",药方模拟器!U5),"")</f>
        <v/>
      </c>
      <c r="K5" s="58" t="str">
        <f>IFERROR(IF(药方模拟器!V5="","",药方模拟器!V5),"")</f>
        <v/>
      </c>
      <c r="L5" s="66" t="str">
        <f>IFERROR(IF(药方模拟器!Y5="","",药方模拟器!Y5),"")</f>
        <v>凝血草(1阶)</v>
      </c>
      <c r="M5" s="58">
        <f>IFERROR(IF(药方模拟器!Z5="","",药方模拟器!Z5),"")</f>
        <v>1</v>
      </c>
      <c r="N5" s="66" t="str">
        <f>IFERROR(IF(药方模拟器!AA5="","",药方模拟器!AA5),"")</f>
        <v>普通丹炉</v>
      </c>
      <c r="O5" s="68">
        <f>IFERROR(IF(药方模拟器!AE5="","",药方模拟器!AE5),"")</f>
        <v>5</v>
      </c>
      <c r="Q5" s="69"/>
      <c r="R5" s="69"/>
      <c r="S5" s="69"/>
      <c r="T5" s="69"/>
      <c r="U5" s="69"/>
    </row>
    <row r="6" ht="16.5" spans="1:21">
      <c r="A6" s="66">
        <f>IFERROR(IF(药方模拟器!C6="","",药方模拟器!C6),"")</f>
        <v>1</v>
      </c>
      <c r="B6" s="66" t="str">
        <f>IFERROR(IF(药方模拟器!B6="","",药方模拟器!B6),"")</f>
        <v>冰心丹</v>
      </c>
      <c r="C6" s="67" t="str">
        <f>IFERROR(IF(药方模拟器!D6="","",药方模拟器!D6),"")</f>
        <v>心境+1/30</v>
      </c>
      <c r="D6" s="66" t="str">
        <f>IFERROR(IF(药方模拟器!H6="","",药方模拟器!H6),"")</f>
        <v>天元果(2阶)</v>
      </c>
      <c r="E6" s="58">
        <f>IFERROR(IF(药方模拟器!I6="","",药方模拟器!I6),"")</f>
        <v>2</v>
      </c>
      <c r="F6" s="66" t="str">
        <f>IFERROR(IF(药方模拟器!L6="","",药方模拟器!L6),"")</f>
        <v/>
      </c>
      <c r="G6" s="58" t="str">
        <f>IFERROR(IF(药方模拟器!M6="","",药方模拟器!M6),"")</f>
        <v/>
      </c>
      <c r="H6" s="66" t="str">
        <f>IFERROR(IF(药方模拟器!Q6="","",药方模拟器!Q6),"")</f>
        <v>宁心草(1阶)</v>
      </c>
      <c r="I6" s="58">
        <f>IFERROR(IF(药方模拟器!R6="","",药方模拟器!R6),"")</f>
        <v>3</v>
      </c>
      <c r="J6" s="66" t="str">
        <f>IFERROR(IF(药方模拟器!U6="","",药方模拟器!U6),"")</f>
        <v/>
      </c>
      <c r="K6" s="58" t="str">
        <f>IFERROR(IF(药方模拟器!V6="","",药方模拟器!V6),"")</f>
        <v/>
      </c>
      <c r="L6" s="66" t="str">
        <f>IFERROR(IF(药方模拟器!Y6="","",药方模拟器!Y6),"")</f>
        <v>凝血草(1阶)</v>
      </c>
      <c r="M6" s="58">
        <f>IFERROR(IF(药方模拟器!Z6="","",药方模拟器!Z6),"")</f>
        <v>3</v>
      </c>
      <c r="N6" s="66" t="str">
        <f>IFERROR(IF(药方模拟器!AA6="","",药方模拟器!AA6),"")</f>
        <v>普通丹炉</v>
      </c>
      <c r="O6" s="68">
        <f>IFERROR(IF(药方模拟器!AE6="","",药方模拟器!AE6),"")</f>
        <v>8</v>
      </c>
      <c r="Q6" s="69"/>
      <c r="R6" s="69"/>
      <c r="S6" s="69"/>
      <c r="T6" s="69"/>
      <c r="U6" s="69"/>
    </row>
    <row r="7" ht="16.5" spans="1:21">
      <c r="A7" s="66">
        <f>IFERROR(IF(药方模拟器!C7="","",药方模拟器!C7),"")</f>
        <v>1</v>
      </c>
      <c r="B7" s="66" t="str">
        <f>IFERROR(IF(药方模拟器!B7="","",药方模拟器!B7),"")</f>
        <v>凝神丹</v>
      </c>
      <c r="C7" s="67" t="str">
        <f>IFERROR(IF(药方模拟器!D7="","",药方模拟器!D7),"")</f>
        <v>下场战斗神识+1</v>
      </c>
      <c r="D7" s="66" t="str">
        <f>IFERROR(IF(药方模拟器!H7="","",药方模拟器!H7),"")</f>
        <v>宁心草(1阶)</v>
      </c>
      <c r="E7" s="58">
        <f>IFERROR(IF(药方模拟器!I7="","",药方模拟器!I7),"")</f>
        <v>3</v>
      </c>
      <c r="F7" s="66" t="str">
        <f>IFERROR(IF(药方模拟器!L7="","",药方模拟器!L7),"")</f>
        <v/>
      </c>
      <c r="G7" s="58" t="str">
        <f>IFERROR(IF(药方模拟器!M7="","",药方模拟器!M7),"")</f>
        <v/>
      </c>
      <c r="H7" s="66" t="str">
        <f>IFERROR(IF(药方模拟器!Q7="","",药方模拟器!Q7),"")</f>
        <v>宁神花(1阶)</v>
      </c>
      <c r="I7" s="58">
        <f>IFERROR(IF(药方模拟器!R7="","",药方模拟器!R7),"")</f>
        <v>1</v>
      </c>
      <c r="J7" s="66" t="str">
        <f>IFERROR(IF(药方模拟器!U7="","",药方模拟器!U7),"")</f>
        <v/>
      </c>
      <c r="K7" s="58" t="str">
        <f>IFERROR(IF(药方模拟器!V7="","",药方模拟器!V7),"")</f>
        <v/>
      </c>
      <c r="L7" s="66" t="str">
        <f>IFERROR(IF(药方模拟器!Y7="","",药方模拟器!Y7),"")</f>
        <v>天青花(1阶)</v>
      </c>
      <c r="M7" s="58">
        <f>IFERROR(IF(药方模拟器!Z7="","",药方模拟器!Z7),"")</f>
        <v>3</v>
      </c>
      <c r="N7" s="66" t="str">
        <f>IFERROR(IF(药方模拟器!AA7="","",药方模拟器!AA7),"")</f>
        <v>普通丹炉</v>
      </c>
      <c r="O7" s="68">
        <f>IFERROR(IF(药方模拟器!AE7="","",药方模拟器!AE7),"")</f>
        <v>7</v>
      </c>
      <c r="Q7" s="69"/>
      <c r="R7" s="69"/>
      <c r="S7" s="69"/>
      <c r="T7" s="69"/>
      <c r="U7" s="69"/>
    </row>
    <row r="8" ht="16.5" spans="1:21">
      <c r="A8" s="66">
        <f>IFERROR(IF(药方模拟器!C8="","",药方模拟器!C8),"")</f>
        <v>1</v>
      </c>
      <c r="B8" s="66" t="str">
        <f>IFERROR(IF(药方模拟器!B8="","",药方模拟器!B8),"")</f>
        <v>龙虎丹</v>
      </c>
      <c r="C8" s="67" t="str">
        <f>IFERROR(IF(药方模拟器!D8="","",药方模拟器!D8),"")</f>
        <v>第1回合伤害+1</v>
      </c>
      <c r="D8" s="66" t="str">
        <f>IFERROR(IF(药方模拟器!H8="","",药方模拟器!H8),"")</f>
        <v>火精枣(2阶)</v>
      </c>
      <c r="E8" s="58">
        <f>IFERROR(IF(药方模拟器!I8="","",药方模拟器!I8),"")</f>
        <v>2</v>
      </c>
      <c r="F8" s="66" t="str">
        <f>IFERROR(IF(药方模拟器!L8="","",药方模拟器!L8),"")</f>
        <v/>
      </c>
      <c r="G8" s="58" t="str">
        <f>IFERROR(IF(药方模拟器!M8="","",药方模拟器!M8),"")</f>
        <v/>
      </c>
      <c r="H8" s="66" t="str">
        <f>IFERROR(IF(药方模拟器!Q8="","",药方模拟器!Q8),"")</f>
        <v>凝血草(1阶)</v>
      </c>
      <c r="I8" s="58">
        <f>IFERROR(IF(药方模拟器!R8="","",药方模拟器!R8),"")</f>
        <v>3</v>
      </c>
      <c r="J8" s="66" t="str">
        <f>IFERROR(IF(药方模拟器!U8="","",药方模拟器!U8),"")</f>
        <v/>
      </c>
      <c r="K8" s="58" t="str">
        <f>IFERROR(IF(药方模拟器!V8="","",药方模拟器!V8),"")</f>
        <v/>
      </c>
      <c r="L8" s="66" t="str">
        <f>IFERROR(IF(药方模拟器!Y8="","",药方模拟器!Y8),"")</f>
        <v>宁神花(1阶)</v>
      </c>
      <c r="M8" s="58">
        <f>IFERROR(IF(药方模拟器!Z8="","",药方模拟器!Z8),"")</f>
        <v>1</v>
      </c>
      <c r="N8" s="66" t="str">
        <f>IFERROR(IF(药方模拟器!AA8="","",药方模拟器!AA8),"")</f>
        <v>普通丹炉</v>
      </c>
      <c r="O8" s="68">
        <f>IFERROR(IF(药方模拟器!AE8="","",药方模拟器!AE8),"")</f>
        <v>6</v>
      </c>
      <c r="Q8" s="69"/>
      <c r="R8" s="69"/>
      <c r="S8" s="69"/>
      <c r="T8" s="69"/>
      <c r="U8" s="69"/>
    </row>
    <row r="9" ht="16.5" spans="1:21">
      <c r="A9" s="66">
        <f>IFERROR(IF(药方模拟器!C9="","",药方模拟器!C9),"")</f>
        <v>1</v>
      </c>
      <c r="B9" s="66" t="str">
        <f>IFERROR(IF(药方模拟器!B9="","",药方模拟器!B9),"")</f>
        <v>引灵丹</v>
      </c>
      <c r="C9" s="67" t="str">
        <f>IFERROR(IF(药方模拟器!D9="","",药方模拟器!D9),"")</f>
        <v>抽1张灵气牌</v>
      </c>
      <c r="D9" s="66" t="str">
        <f>IFERROR(IF(药方模拟器!H9="","",药方模拟器!H9),"")</f>
        <v>宁心草(1阶)</v>
      </c>
      <c r="E9" s="58">
        <f>IFERROR(IF(药方模拟器!I9="","",药方模拟器!I9),"")</f>
        <v>3</v>
      </c>
      <c r="F9" s="66" t="str">
        <f>IFERROR(IF(药方模拟器!L9="","",药方模拟器!L9),"")</f>
        <v/>
      </c>
      <c r="G9" s="58" t="str">
        <f>IFERROR(IF(药方模拟器!M9="","",药方模拟器!M9),"")</f>
        <v/>
      </c>
      <c r="H9" s="66" t="str">
        <f>IFERROR(IF(药方模拟器!Q9="","",药方模拟器!Q9),"")</f>
        <v>蛇涎果(2阶)</v>
      </c>
      <c r="I9" s="58">
        <f>IFERROR(IF(药方模拟器!R9="","",药方模拟器!R9),"")</f>
        <v>1</v>
      </c>
      <c r="J9" s="66" t="str">
        <f>IFERROR(IF(药方模拟器!U9="","",药方模拟器!U9),"")</f>
        <v/>
      </c>
      <c r="K9" s="58" t="str">
        <f>IFERROR(IF(药方模拟器!V9="","",药方模拟器!V9),"")</f>
        <v/>
      </c>
      <c r="L9" s="66" t="str">
        <f>IFERROR(IF(药方模拟器!Y9="","",药方模拟器!Y9),"")</f>
        <v>凝血草(1阶)</v>
      </c>
      <c r="M9" s="58">
        <f>IFERROR(IF(药方模拟器!Z9="","",药方模拟器!Z9),"")</f>
        <v>1</v>
      </c>
      <c r="N9" s="66" t="str">
        <f>IFERROR(IF(药方模拟器!AA9="","",药方模拟器!AA9),"")</f>
        <v>普通丹炉</v>
      </c>
      <c r="O9" s="68">
        <f>IFERROR(IF(药方模拟器!AE9="","",药方模拟器!AE9),"")</f>
        <v>5</v>
      </c>
      <c r="Q9" s="69"/>
      <c r="R9" s="69"/>
      <c r="S9" s="69"/>
      <c r="T9" s="69"/>
      <c r="U9" s="69"/>
    </row>
    <row r="10" ht="16.5" spans="1:21">
      <c r="A10" s="66">
        <f>IFERROR(IF(药方模拟器!C10="","",药方模拟器!C10),"")</f>
        <v>1</v>
      </c>
      <c r="B10" s="66" t="str">
        <f>IFERROR(IF(药方模拟器!B10="","",药方模拟器!B10),"")</f>
        <v>聚甲丹</v>
      </c>
      <c r="C10" s="67" t="str">
        <f>IFERROR(IF(药方模拟器!D10="","",药方模拟器!D10),"")</f>
        <v>下场战斗获得1点护罩</v>
      </c>
      <c r="D10" s="66" t="str">
        <f>IFERROR(IF(药方模拟器!H10="","",药方模拟器!H10),"")</f>
        <v>地黄参(2阶)</v>
      </c>
      <c r="E10" s="58">
        <f>IFERROR(IF(药方模拟器!I10="","",药方模拟器!I10),"")</f>
        <v>2</v>
      </c>
      <c r="F10" s="66" t="str">
        <f>IFERROR(IF(药方模拟器!L10="","",药方模拟器!L10),"")</f>
        <v/>
      </c>
      <c r="G10" s="58" t="str">
        <f>IFERROR(IF(药方模拟器!M10="","",药方模拟器!M10),"")</f>
        <v/>
      </c>
      <c r="H10" s="66" t="str">
        <f>IFERROR(IF(药方模拟器!Q10="","",药方模拟器!Q10),"")</f>
        <v>银月花(1阶)</v>
      </c>
      <c r="I10" s="58">
        <f>IFERROR(IF(药方模拟器!R10="","",药方模拟器!R10),"")</f>
        <v>3</v>
      </c>
      <c r="J10" s="66" t="str">
        <f>IFERROR(IF(药方模拟器!U10="","",药方模拟器!U10),"")</f>
        <v/>
      </c>
      <c r="K10" s="58" t="str">
        <f>IFERROR(IF(药方模拟器!V10="","",药方模拟器!V10),"")</f>
        <v/>
      </c>
      <c r="L10" s="66" t="str">
        <f>IFERROR(IF(药方模拟器!Y10="","",药方模拟器!Y10),"")</f>
        <v>凝血草(1阶)</v>
      </c>
      <c r="M10" s="58">
        <f>IFERROR(IF(药方模拟器!Z10="","",药方模拟器!Z10),"")</f>
        <v>1</v>
      </c>
      <c r="N10" s="66" t="str">
        <f>IFERROR(IF(药方模拟器!AA10="","",药方模拟器!AA10),"")</f>
        <v>普通丹炉</v>
      </c>
      <c r="O10" s="68">
        <f>IFERROR(IF(药方模拟器!AE10="","",药方模拟器!AE10),"")</f>
        <v>6</v>
      </c>
      <c r="Q10" s="69"/>
      <c r="R10" s="69"/>
      <c r="S10" s="69"/>
      <c r="T10" s="69"/>
      <c r="U10" s="69"/>
    </row>
    <row r="11" ht="16.5" spans="1:21">
      <c r="A11" s="66">
        <f>IFERROR(IF(药方模拟器!C11="","",药方模拟器!C11),"")</f>
        <v>1</v>
      </c>
      <c r="B11" s="66" t="str">
        <f>IFERROR(IF(药方模拟器!B11="","",药方模拟器!B11),"")</f>
        <v>龟灵丹</v>
      </c>
      <c r="C11" s="67" t="str">
        <f>IFERROR(IF(药方模拟器!D11="","",药方模拟器!D11),"")</f>
        <v>下场战斗获得减伤*1</v>
      </c>
      <c r="D11" s="66" t="str">
        <f>IFERROR(IF(药方模拟器!H11="","",药方模拟器!H11),"")</f>
        <v>地黄参(2阶)</v>
      </c>
      <c r="E11" s="58">
        <f>IFERROR(IF(药方模拟器!I11="","",药方模拟器!I11),"")</f>
        <v>1</v>
      </c>
      <c r="F11" s="66" t="str">
        <f>IFERROR(IF(药方模拟器!L11="","",药方模拟器!L11),"")</f>
        <v/>
      </c>
      <c r="G11" s="58" t="str">
        <f>IFERROR(IF(药方模拟器!M11="","",药方模拟器!M11),"")</f>
        <v/>
      </c>
      <c r="H11" s="66" t="str">
        <f>IFERROR(IF(药方模拟器!Q11="","",药方模拟器!Q11),"")</f>
        <v>凝血草(1阶)</v>
      </c>
      <c r="I11" s="58">
        <f>IFERROR(IF(药方模拟器!R11="","",药方模拟器!R11),"")</f>
        <v>4</v>
      </c>
      <c r="J11" s="66" t="str">
        <f>IFERROR(IF(药方模拟器!U11="","",药方模拟器!U11),"")</f>
        <v/>
      </c>
      <c r="K11" s="58" t="str">
        <f>IFERROR(IF(药方模拟器!V11="","",药方模拟器!V11),"")</f>
        <v/>
      </c>
      <c r="L11" s="66" t="str">
        <f>IFERROR(IF(药方模拟器!Y11="","",药方模拟器!Y11),"")</f>
        <v>宁神花(1阶)</v>
      </c>
      <c r="M11" s="58">
        <f>IFERROR(IF(药方模拟器!Z11="","",药方模拟器!Z11),"")</f>
        <v>3</v>
      </c>
      <c r="N11" s="66" t="str">
        <f>IFERROR(IF(药方模拟器!AA11="","",药方模拟器!AA11),"")</f>
        <v>普通丹炉</v>
      </c>
      <c r="O11" s="68">
        <f>IFERROR(IF(药方模拟器!AE11="","",药方模拟器!AE11),"")</f>
        <v>8</v>
      </c>
      <c r="Q11" s="69"/>
      <c r="R11" s="69"/>
      <c r="S11" s="69"/>
      <c r="T11" s="69"/>
      <c r="U11" s="69"/>
    </row>
    <row r="12" ht="16.5" spans="1:15">
      <c r="A12" s="66">
        <f>IFERROR(IF(药方模拟器!C12="","",药方模拟器!C12),"")</f>
        <v>2</v>
      </c>
      <c r="B12" s="66" t="str">
        <f>IFERROR(IF(药方模拟器!B12="","",药方模拟器!B12),"")</f>
        <v>培元丹</v>
      </c>
      <c r="C12" s="67" t="str">
        <f>IFERROR(IF(药方模拟器!D12="","",药方模拟器!D12),"")</f>
        <v>70血</v>
      </c>
      <c r="D12" s="66" t="str">
        <f>IFERROR(IF(药方模拟器!H12="","",药方模拟器!H12),"")</f>
        <v>天青花(1阶)</v>
      </c>
      <c r="E12" s="58">
        <f>IFERROR(IF(药方模拟器!I12="","",药方模拟器!I12),"")</f>
        <v>6</v>
      </c>
      <c r="F12" s="66" t="str">
        <f>IFERROR(IF(药方模拟器!L12="","",药方模拟器!L12),"")</f>
        <v/>
      </c>
      <c r="G12" s="58" t="str">
        <f>IFERROR(IF(药方模拟器!M12="","",药方模拟器!M12),"")</f>
        <v/>
      </c>
      <c r="H12" s="66" t="str">
        <f>IFERROR(IF(药方模拟器!Q12="","",药方模拟器!Q12),"")</f>
        <v>何首乌(2阶)</v>
      </c>
      <c r="I12" s="58">
        <f>IFERROR(IF(药方模拟器!R12="","",药方模拟器!R12),"")</f>
        <v>1</v>
      </c>
      <c r="J12" s="66" t="str">
        <f>IFERROR(IF(药方模拟器!U12="","",药方模拟器!U12),"")</f>
        <v/>
      </c>
      <c r="K12" s="58" t="str">
        <f>IFERROR(IF(药方模拟器!V12="","",药方模拟器!V12),"")</f>
        <v/>
      </c>
      <c r="L12" s="66" t="str">
        <f>IFERROR(IF(药方模拟器!Y12="","",药方模拟器!Y12),"")</f>
        <v>宁神花(1阶)</v>
      </c>
      <c r="M12" s="58">
        <f>IFERROR(IF(药方模拟器!Z12="","",药方模拟器!Z12),"")</f>
        <v>3</v>
      </c>
      <c r="N12" s="66" t="str">
        <f>IFERROR(IF(药方模拟器!AA12="","",药方模拟器!AA12),"")</f>
        <v>陨铁炉</v>
      </c>
      <c r="O12" s="68">
        <f>IFERROR(IF(药方模拟器!AE12="","",药方模拟器!AE12),"")</f>
        <v>10</v>
      </c>
    </row>
    <row r="13" ht="16.5" spans="1:15">
      <c r="A13" s="66">
        <f>IFERROR(IF(药方模拟器!C13="","",药方模拟器!C13),"")</f>
        <v>2</v>
      </c>
      <c r="B13" s="66" t="str">
        <f>IFERROR(IF(药方模拟器!B13="","",药方模拟器!B13),"")</f>
        <v>二阶废丹</v>
      </c>
      <c r="C13" s="67" t="str">
        <f>IFERROR(IF(药方模拟器!D13="","",药方模拟器!D13),"")</f>
        <v>修为+539（需神秘贝壳）</v>
      </c>
      <c r="D13" s="66" t="str">
        <f>IFERROR(IF(药方模拟器!H13="","",药方模拟器!H13),"")</f>
        <v>天青花(1阶)</v>
      </c>
      <c r="E13" s="58">
        <f>IFERROR(IF(药方模拟器!I13="","",药方模拟器!I13),"")</f>
        <v>6</v>
      </c>
      <c r="F13" s="66" t="str">
        <f>IFERROR(IF(药方模拟器!L13="","",药方模拟器!L13),"")</f>
        <v/>
      </c>
      <c r="G13" s="58" t="str">
        <f>IFERROR(IF(药方模拟器!M13="","",药方模拟器!M13),"")</f>
        <v/>
      </c>
      <c r="H13" s="66" t="str">
        <f>IFERROR(IF(药方模拟器!Q13="","",药方模拟器!Q13),"")</f>
        <v>银月花(1阶)</v>
      </c>
      <c r="I13" s="58">
        <f>IFERROR(IF(药方模拟器!R13="","",药方模拟器!R13),"")</f>
        <v>3</v>
      </c>
      <c r="J13" s="66" t="str">
        <f>IFERROR(IF(药方模拟器!U13="","",药方模拟器!U13),"")</f>
        <v/>
      </c>
      <c r="K13" s="58" t="str">
        <f>IFERROR(IF(药方模拟器!V13="","",药方模拟器!V13),"")</f>
        <v/>
      </c>
      <c r="L13" s="66" t="str">
        <f>IFERROR(IF(药方模拟器!Y13="","",药方模拟器!Y13),"")</f>
        <v/>
      </c>
      <c r="M13" s="58" t="str">
        <f>IFERROR(IF(药方模拟器!Z13="","",药方模拟器!Z13),"")</f>
        <v/>
      </c>
      <c r="N13" s="66" t="str">
        <f>IFERROR(IF(药方模拟器!AA13="","",药方模拟器!AA13),"")</f>
        <v>陨铁炉</v>
      </c>
      <c r="O13" s="68">
        <f>IFERROR(IF(药方模拟器!AE13="","",药方模拟器!AE13),"")</f>
        <v>9</v>
      </c>
    </row>
    <row r="14" ht="16.5" spans="1:15">
      <c r="A14" s="66">
        <f>IFERROR(IF(药方模拟器!C14="","",药方模拟器!C14),"")</f>
        <v>2</v>
      </c>
      <c r="B14" s="66" t="str">
        <f>IFERROR(IF(药方模拟器!B14="","",药方模拟器!B14),"")</f>
        <v>养气丹</v>
      </c>
      <c r="C14" s="67" t="str">
        <f>IFERROR(IF(药方模拟器!D14="","",药方模拟器!D14),"")</f>
        <v>修为+553</v>
      </c>
      <c r="D14" s="66" t="str">
        <f>IFERROR(IF(药方模拟器!H14="","",药方模拟器!H14),"")</f>
        <v>何首乌(2阶)</v>
      </c>
      <c r="E14" s="58">
        <f>IFERROR(IF(药方模拟器!I14="","",药方模拟器!I14),"")</f>
        <v>3</v>
      </c>
      <c r="F14" s="66" t="str">
        <f>IFERROR(IF(药方模拟器!L14="","",药方模拟器!L14),"")</f>
        <v/>
      </c>
      <c r="G14" s="58" t="str">
        <f>IFERROR(IF(药方模拟器!M14="","",药方模拟器!M14),"")</f>
        <v/>
      </c>
      <c r="H14" s="66" t="str">
        <f>IFERROR(IF(药方模拟器!Q14="","",药方模拟器!Q14),"")</f>
        <v>轻灵草(2阶)</v>
      </c>
      <c r="I14" s="58">
        <f>IFERROR(IF(药方模拟器!R14="","",药方模拟器!R14),"")</f>
        <v>7</v>
      </c>
      <c r="J14" s="66" t="str">
        <f>IFERROR(IF(药方模拟器!U14="","",药方模拟器!U14),"")</f>
        <v/>
      </c>
      <c r="K14" s="58" t="str">
        <f>IFERROR(IF(药方模拟器!V14="","",药方模拟器!V14),"")</f>
        <v/>
      </c>
      <c r="L14" s="66" t="str">
        <f>IFERROR(IF(药方模拟器!Y14="","",药方模拟器!Y14),"")</f>
        <v>罗犀草(2阶)</v>
      </c>
      <c r="M14" s="58">
        <f>IFERROR(IF(药方模拟器!Z14="","",药方模拟器!Z14),"")</f>
        <v>1</v>
      </c>
      <c r="N14" s="66" t="str">
        <f>IFERROR(IF(药方模拟器!AA14="","",药方模拟器!AA14),"")</f>
        <v>雕花紫铜炉</v>
      </c>
      <c r="O14" s="68">
        <f>IFERROR(IF(药方模拟器!AE14="","",药方模拟器!AE14),"")</f>
        <v>11</v>
      </c>
    </row>
    <row r="15" ht="16.5" spans="1:15">
      <c r="A15" s="66">
        <f>IFERROR(IF(药方模拟器!C15="","",药方模拟器!C15),"")</f>
        <v>2</v>
      </c>
      <c r="B15" s="66" t="str">
        <f>IFERROR(IF(药方模拟器!B15="","",药方模拟器!B15),"")</f>
        <v>疾行丹</v>
      </c>
      <c r="C15" s="67" t="str">
        <f>IFERROR(IF(药方模拟器!D15="","",药方模拟器!D15),"")</f>
        <v>战斗中遁速+5</v>
      </c>
      <c r="D15" s="66" t="str">
        <f>IFERROR(IF(药方模拟器!H15="","",药方模拟器!H15),"")</f>
        <v>宁心草(1阶)</v>
      </c>
      <c r="E15" s="58">
        <f>IFERROR(IF(药方模拟器!I15="","",药方模拟器!I15),"")</f>
        <v>3</v>
      </c>
      <c r="F15" s="66" t="str">
        <f>IFERROR(IF(药方模拟器!L15="","",药方模拟器!L15),"")</f>
        <v/>
      </c>
      <c r="G15" s="58" t="str">
        <f>IFERROR(IF(药方模拟器!M15="","",药方模拟器!M15),"")</f>
        <v/>
      </c>
      <c r="H15" s="66" t="str">
        <f>IFERROR(IF(药方模拟器!Q15="","",药方模拟器!Q15),"")</f>
        <v>夏枯草(2阶)</v>
      </c>
      <c r="I15" s="58">
        <f>IFERROR(IF(药方模拟器!R15="","",药方模拟器!R15),"")</f>
        <v>1</v>
      </c>
      <c r="J15" s="66" t="str">
        <f>IFERROR(IF(药方模拟器!U15="","",药方模拟器!U15),"")</f>
        <v/>
      </c>
      <c r="K15" s="58" t="str">
        <f>IFERROR(IF(药方模拟器!V15="","",药方模拟器!V15),"")</f>
        <v/>
      </c>
      <c r="L15" s="66" t="str">
        <f>IFERROR(IF(药方模拟器!Y15="","",药方模拟器!Y15),"")</f>
        <v>凝血草(1阶)</v>
      </c>
      <c r="M15" s="58">
        <f>IFERROR(IF(药方模拟器!Z15="","",药方模拟器!Z15),"")</f>
        <v>1</v>
      </c>
      <c r="N15" s="66" t="str">
        <f>IFERROR(IF(药方模拟器!AA15="","",药方模拟器!AA15),"")</f>
        <v>陨铁炉</v>
      </c>
      <c r="O15" s="68">
        <f>IFERROR(IF(药方模拟器!AE15="","",药方模拟器!AE15),"")</f>
        <v>5</v>
      </c>
    </row>
    <row r="16" ht="16.5" spans="1:15">
      <c r="A16" s="66">
        <f>IFERROR(IF(药方模拟器!C16="","",药方模拟器!C16),"")</f>
        <v>2</v>
      </c>
      <c r="B16" s="66" t="str">
        <f>IFERROR(IF(药方模拟器!B16="","",药方模拟器!B16),"")</f>
        <v>黄龙丹</v>
      </c>
      <c r="C16" s="67" t="str">
        <f>IFERROR(IF(药方模拟器!D16="","",药方模拟器!D16),"")</f>
        <v>150血</v>
      </c>
      <c r="D16" s="66" t="str">
        <f>IFERROR(IF(药方模拟器!H16="","",药方模拟器!H16),"")</f>
        <v>天青花(1阶)</v>
      </c>
      <c r="E16" s="58">
        <f>IFERROR(IF(药方模拟器!I16="","",药方模拟器!I16),"")</f>
        <v>3</v>
      </c>
      <c r="F16" s="66" t="str">
        <f>IFERROR(IF(药方模拟器!L16="","",药方模拟器!L16),"")</f>
        <v/>
      </c>
      <c r="G16" s="58" t="str">
        <f>IFERROR(IF(药方模拟器!M16="","",药方模拟器!M16),"")</f>
        <v/>
      </c>
      <c r="H16" s="66" t="str">
        <f>IFERROR(IF(药方模拟器!Q16="","",药方模拟器!Q16),"")</f>
        <v>红绫草(2阶)</v>
      </c>
      <c r="I16" s="58">
        <f>IFERROR(IF(药方模拟器!R16="","",药方模拟器!R16),"")</f>
        <v>6</v>
      </c>
      <c r="J16" s="66" t="str">
        <f>IFERROR(IF(药方模拟器!U16="","",药方模拟器!U16),"")</f>
        <v/>
      </c>
      <c r="K16" s="58" t="str">
        <f>IFERROR(IF(药方模拟器!V16="","",药方模拟器!V16),"")</f>
        <v/>
      </c>
      <c r="L16" s="66" t="str">
        <f>IFERROR(IF(药方模拟器!Y16="","",药方模拟器!Y16),"")</f>
        <v>龙葵(2阶)</v>
      </c>
      <c r="M16" s="58">
        <f>IFERROR(IF(药方模拟器!Z16="","",药方模拟器!Z16),"")</f>
        <v>1</v>
      </c>
      <c r="N16" s="66" t="str">
        <f>IFERROR(IF(药方模拟器!AA16="","",药方模拟器!AA16),"")</f>
        <v>陨铁炉</v>
      </c>
      <c r="O16" s="68">
        <f>IFERROR(IF(药方模拟器!AE16="","",药方模拟器!AE16),"")</f>
        <v>10</v>
      </c>
    </row>
    <row r="17" ht="16.5" spans="1:15">
      <c r="A17" s="66">
        <f>IFERROR(IF(药方模拟器!C17="","",药方模拟器!C17),"")</f>
        <v>2</v>
      </c>
      <c r="B17" s="66" t="str">
        <f>IFERROR(IF(药方模拟器!B17="","",药方模拟器!B17),"")</f>
        <v>炼血丹</v>
      </c>
      <c r="C17" s="67" t="str">
        <f>IFERROR(IF(药方模拟器!D17="","",药方模拟器!D17),"")</f>
        <v>修为+6000</v>
      </c>
      <c r="D17" s="66" t="str">
        <f>IFERROR(IF(药方模拟器!H17="","",药方模拟器!H17),"")</f>
        <v>炼魂珠(3阶)</v>
      </c>
      <c r="E17" s="58">
        <f>IFERROR(IF(药方模拟器!I17="","",药方模拟器!I17),"")</f>
        <v>1</v>
      </c>
      <c r="F17" s="66" t="str">
        <f>IFERROR(IF(药方模拟器!L17="","",药方模拟器!L17),"")</f>
        <v/>
      </c>
      <c r="G17" s="58" t="str">
        <f>IFERROR(IF(药方模拟器!M17="","",药方模拟器!M17),"")</f>
        <v/>
      </c>
      <c r="H17" s="66" t="str">
        <f>IFERROR(IF(药方模拟器!Q17="","",药方模拟器!Q17),"")</f>
        <v/>
      </c>
      <c r="I17" s="58" t="str">
        <f>IFERROR(IF(药方模拟器!R17="","",药方模拟器!R17),"")</f>
        <v/>
      </c>
      <c r="J17" s="66" t="str">
        <f>IFERROR(IF(药方模拟器!U17="","",药方模拟器!U17),"")</f>
        <v/>
      </c>
      <c r="K17" s="58" t="str">
        <f>IFERROR(IF(药方模拟器!V17="","",药方模拟器!V17),"")</f>
        <v/>
      </c>
      <c r="L17" s="66" t="str">
        <f>IFERROR(IF(药方模拟器!Y17="","",药方模拟器!Y17),"")</f>
        <v>天青花(1阶)</v>
      </c>
      <c r="M17" s="58">
        <f>IFERROR(IF(药方模拟器!Z17="","",药方模拟器!Z17),"")</f>
        <v>3</v>
      </c>
      <c r="N17" s="66" t="str">
        <f>IFERROR(IF(药方模拟器!AA17="","",药方模拟器!AA17),"")</f>
        <v>陨铁炉</v>
      </c>
      <c r="O17" s="68">
        <f>IFERROR(IF(药方模拟器!AE17="","",药方模拟器!AE17),"")</f>
        <v>4</v>
      </c>
    </row>
    <row r="18" ht="16.5" spans="1:15">
      <c r="A18" s="66">
        <f>IFERROR(IF(药方模拟器!C18="","",药方模拟器!C18),"")</f>
        <v>2</v>
      </c>
      <c r="B18" s="66" t="str">
        <f>IFERROR(IF(药方模拟器!B18="","",药方模拟器!B18),"")</f>
        <v>锐金丹</v>
      </c>
      <c r="C18" s="67" t="str">
        <f>IFERROR(IF(药方模拟器!D18="","",药方模拟器!D18),"")</f>
        <v>战斗中金伤害+1</v>
      </c>
      <c r="D18" s="66" t="str">
        <f>IFERROR(IF(药方模拟器!H18="","",药方模拟器!H18),"")</f>
        <v>宁心草(1阶)</v>
      </c>
      <c r="E18" s="58">
        <f>IFERROR(IF(药方模拟器!I18="","",药方模拟器!I18),"")</f>
        <v>3</v>
      </c>
      <c r="F18" s="66" t="str">
        <f>IFERROR(IF(药方模拟器!L18="","",药方模拟器!L18),"")</f>
        <v/>
      </c>
      <c r="G18" s="58" t="str">
        <f>IFERROR(IF(药方模拟器!M18="","",药方模拟器!M18),"")</f>
        <v/>
      </c>
      <c r="H18" s="66" t="str">
        <f>IFERROR(IF(药方模拟器!Q18="","",药方模拟器!Q18),"")</f>
        <v>罗犀草(2阶)</v>
      </c>
      <c r="I18" s="58">
        <f>IFERROR(IF(药方模拟器!R18="","",药方模拟器!R18),"")</f>
        <v>1</v>
      </c>
      <c r="J18" s="66" t="str">
        <f>IFERROR(IF(药方模拟器!U18="","",药方模拟器!U18),"")</f>
        <v>凝血草(1阶)</v>
      </c>
      <c r="K18" s="58">
        <f>IFERROR(IF(药方模拟器!V18="","",药方模拟器!V18),"")</f>
        <v>3</v>
      </c>
      <c r="L18" s="66" t="str">
        <f>IFERROR(IF(药方模拟器!Y18="","",药方模拟器!Y18),"")</f>
        <v>天青花(1阶)</v>
      </c>
      <c r="M18" s="58">
        <f>IFERROR(IF(药方模拟器!Z18="","",药方模拟器!Z18),"")</f>
        <v>3</v>
      </c>
      <c r="N18" s="66" t="str">
        <f>IFERROR(IF(药方模拟器!AA18="","",药方模拟器!AA18),"")</f>
        <v>陨铁炉</v>
      </c>
      <c r="O18" s="68">
        <f>IFERROR(IF(药方模拟器!AE18="","",药方模拟器!AE18),"")</f>
        <v>10</v>
      </c>
    </row>
    <row r="19" ht="16.5" spans="1:15">
      <c r="A19" s="66">
        <f>IFERROR(IF(药方模拟器!C19="","",药方模拟器!C19),"")</f>
        <v>2</v>
      </c>
      <c r="B19" s="66" t="str">
        <f>IFERROR(IF(药方模拟器!B19="","",药方模拟器!B19),"")</f>
        <v>乙木丹</v>
      </c>
      <c r="C19" s="67" t="str">
        <f>IFERROR(IF(药方模拟器!D19="","",药方模拟器!D19),"")</f>
        <v>战斗中木伤害+1</v>
      </c>
      <c r="D19" s="66" t="str">
        <f>IFERROR(IF(药方模拟器!H19="","",药方模拟器!H19),"")</f>
        <v>宁心草(1阶)</v>
      </c>
      <c r="E19" s="58">
        <f>IFERROR(IF(药方模拟器!I19="","",药方模拟器!I19),"")</f>
        <v>3</v>
      </c>
      <c r="F19" s="66" t="str">
        <f>IFERROR(IF(药方模拟器!L19="","",药方模拟器!L19),"")</f>
        <v/>
      </c>
      <c r="G19" s="58" t="str">
        <f>IFERROR(IF(药方模拟器!M19="","",药方模拟器!M19),"")</f>
        <v/>
      </c>
      <c r="H19" s="66" t="str">
        <f>IFERROR(IF(药方模拟器!Q19="","",药方模拟器!Q19),"")</f>
        <v>风灵花(2阶)</v>
      </c>
      <c r="I19" s="58">
        <f>IFERROR(IF(药方模拟器!R19="","",药方模拟器!R19),"")</f>
        <v>1</v>
      </c>
      <c r="J19" s="66" t="str">
        <f>IFERROR(IF(药方模拟器!U19="","",药方模拟器!U19),"")</f>
        <v>凝血草(1阶)</v>
      </c>
      <c r="K19" s="58">
        <f>IFERROR(IF(药方模拟器!V19="","",药方模拟器!V19),"")</f>
        <v>3</v>
      </c>
      <c r="L19" s="66" t="str">
        <f>IFERROR(IF(药方模拟器!Y19="","",药方模拟器!Y19),"")</f>
        <v>天青花(1阶)</v>
      </c>
      <c r="M19" s="58">
        <f>IFERROR(IF(药方模拟器!Z19="","",药方模拟器!Z19),"")</f>
        <v>3</v>
      </c>
      <c r="N19" s="66" t="str">
        <f>IFERROR(IF(药方模拟器!AA19="","",药方模拟器!AA19),"")</f>
        <v>陨铁炉</v>
      </c>
      <c r="O19" s="68">
        <f>IFERROR(IF(药方模拟器!AE19="","",药方模拟器!AE19),"")</f>
        <v>10</v>
      </c>
    </row>
    <row r="20" ht="16.5" spans="1:15">
      <c r="A20" s="66">
        <f>IFERROR(IF(药方模拟器!C20="","",药方模拟器!C20),"")</f>
        <v>2</v>
      </c>
      <c r="B20" s="66" t="str">
        <f>IFERROR(IF(药方模拟器!B20="","",药方模拟器!B20),"")</f>
        <v>葵水丹</v>
      </c>
      <c r="C20" s="67" t="str">
        <f>IFERROR(IF(药方模拟器!D20="","",药方模拟器!D20),"")</f>
        <v>战斗中水伤害+1</v>
      </c>
      <c r="D20" s="66" t="str">
        <f>IFERROR(IF(药方模拟器!H20="","",药方模拟器!H20),"")</f>
        <v>宁心草(1阶)</v>
      </c>
      <c r="E20" s="58">
        <f>IFERROR(IF(药方模拟器!I20="","",药方模拟器!I20),"")</f>
        <v>3</v>
      </c>
      <c r="F20" s="66" t="str">
        <f>IFERROR(IF(药方模拟器!L20="","",药方模拟器!L20),"")</f>
        <v/>
      </c>
      <c r="G20" s="58" t="str">
        <f>IFERROR(IF(药方模拟器!M20="","",药方模拟器!M20),"")</f>
        <v/>
      </c>
      <c r="H20" s="66" t="str">
        <f>IFERROR(IF(药方模拟器!Q20="","",药方模拟器!Q20),"")</f>
        <v>弗兰草(2阶)</v>
      </c>
      <c r="I20" s="58">
        <f>IFERROR(IF(药方模拟器!R20="","",药方模拟器!R20),"")</f>
        <v>1</v>
      </c>
      <c r="J20" s="66" t="str">
        <f>IFERROR(IF(药方模拟器!U20="","",药方模拟器!U20),"")</f>
        <v>凝血草(1阶)</v>
      </c>
      <c r="K20" s="58">
        <f>IFERROR(IF(药方模拟器!V20="","",药方模拟器!V20),"")</f>
        <v>3</v>
      </c>
      <c r="L20" s="66" t="str">
        <f>IFERROR(IF(药方模拟器!Y20="","",药方模拟器!Y20),"")</f>
        <v>天青花(1阶)</v>
      </c>
      <c r="M20" s="58">
        <f>IFERROR(IF(药方模拟器!Z20="","",药方模拟器!Z20),"")</f>
        <v>3</v>
      </c>
      <c r="N20" s="66" t="str">
        <f>IFERROR(IF(药方模拟器!AA20="","",药方模拟器!AA20),"")</f>
        <v>陨铁炉</v>
      </c>
      <c r="O20" s="68">
        <f>IFERROR(IF(药方模拟器!AE20="","",药方模拟器!AE20),"")</f>
        <v>10</v>
      </c>
    </row>
    <row r="21" ht="16.5" spans="1:15">
      <c r="A21" s="66">
        <f>IFERROR(IF(药方模拟器!C21="","",药方模拟器!C21),"")</f>
        <v>2</v>
      </c>
      <c r="B21" s="66" t="str">
        <f>IFERROR(IF(药方模拟器!B21="","",药方模拟器!B21),"")</f>
        <v>三阳丹</v>
      </c>
      <c r="C21" s="67" t="str">
        <f>IFERROR(IF(药方模拟器!D21="","",药方模拟器!D21),"")</f>
        <v>战斗中火伤害+1</v>
      </c>
      <c r="D21" s="66" t="str">
        <f>IFERROR(IF(药方模拟器!H21="","",药方模拟器!H21),"")</f>
        <v>宁心草(1阶)</v>
      </c>
      <c r="E21" s="58">
        <f>IFERROR(IF(药方模拟器!I21="","",药方模拟器!I21),"")</f>
        <v>3</v>
      </c>
      <c r="F21" s="66" t="str">
        <f>IFERROR(IF(药方模拟器!L21="","",药方模拟器!L21),"")</f>
        <v/>
      </c>
      <c r="G21" s="58" t="str">
        <f>IFERROR(IF(药方模拟器!M21="","",药方模拟器!M21),"")</f>
        <v/>
      </c>
      <c r="H21" s="66" t="str">
        <f>IFERROR(IF(药方模拟器!Q21="","",药方模拟器!Q21),"")</f>
        <v>火精枣(2阶)</v>
      </c>
      <c r="I21" s="58">
        <f>IFERROR(IF(药方模拟器!R21="","",药方模拟器!R21),"")</f>
        <v>1</v>
      </c>
      <c r="J21" s="66" t="str">
        <f>IFERROR(IF(药方模拟器!U21="","",药方模拟器!U21),"")</f>
        <v>凝血草(1阶)</v>
      </c>
      <c r="K21" s="58">
        <f>IFERROR(IF(药方模拟器!V21="","",药方模拟器!V21),"")</f>
        <v>3</v>
      </c>
      <c r="L21" s="66" t="str">
        <f>IFERROR(IF(药方模拟器!Y21="","",药方模拟器!Y21),"")</f>
        <v>凝血草(1阶)</v>
      </c>
      <c r="M21" s="58">
        <f>IFERROR(IF(药方模拟器!Z21="","",药方模拟器!Z21),"")</f>
        <v>3</v>
      </c>
      <c r="N21" s="66" t="str">
        <f>IFERROR(IF(药方模拟器!AA21="","",药方模拟器!AA21),"")</f>
        <v>陨铁炉</v>
      </c>
      <c r="O21" s="68">
        <f>IFERROR(IF(药方模拟器!AE21="","",药方模拟器!AE21),"")</f>
        <v>10</v>
      </c>
    </row>
    <row r="22" ht="16.5" spans="1:15">
      <c r="A22" s="66">
        <f>IFERROR(IF(药方模拟器!C22="","",药方模拟器!C22),"")</f>
        <v>2</v>
      </c>
      <c r="B22" s="66" t="str">
        <f>IFERROR(IF(药方模拟器!B22="","",药方模拟器!B22),"")</f>
        <v>厚土丹</v>
      </c>
      <c r="C22" s="67" t="str">
        <f>IFERROR(IF(药方模拟器!D22="","",药方模拟器!D22),"")</f>
        <v>战斗中土伤害+1</v>
      </c>
      <c r="D22" s="66" t="str">
        <f>IFERROR(IF(药方模拟器!H22="","",药方模拟器!H22),"")</f>
        <v>宁心草(1阶)</v>
      </c>
      <c r="E22" s="58">
        <f>IFERROR(IF(药方模拟器!I22="","",药方模拟器!I22),"")</f>
        <v>3</v>
      </c>
      <c r="F22" s="66" t="str">
        <f>IFERROR(IF(药方模拟器!L22="","",药方模拟器!L22),"")</f>
        <v/>
      </c>
      <c r="G22" s="58" t="str">
        <f>IFERROR(IF(药方模拟器!M22="","",药方模拟器!M22),"")</f>
        <v/>
      </c>
      <c r="H22" s="66" t="str">
        <f>IFERROR(IF(药方模拟器!Q22="","",药方模拟器!Q22),"")</f>
        <v>地黄参(2阶)</v>
      </c>
      <c r="I22" s="58">
        <f>IFERROR(IF(药方模拟器!R22="","",药方模拟器!R22),"")</f>
        <v>1</v>
      </c>
      <c r="J22" s="66" t="str">
        <f>IFERROR(IF(药方模拟器!U22="","",药方模拟器!U22),"")</f>
        <v>凝血草(1阶)</v>
      </c>
      <c r="K22" s="58">
        <f>IFERROR(IF(药方模拟器!V22="","",药方模拟器!V22),"")</f>
        <v>3</v>
      </c>
      <c r="L22" s="66" t="str">
        <f>IFERROR(IF(药方模拟器!Y22="","",药方模拟器!Y22),"")</f>
        <v>凝血草(1阶)</v>
      </c>
      <c r="M22" s="58">
        <f>IFERROR(IF(药方模拟器!Z22="","",药方模拟器!Z22),"")</f>
        <v>3</v>
      </c>
      <c r="N22" s="66" t="str">
        <f>IFERROR(IF(药方模拟器!AA22="","",药方模拟器!AA22),"")</f>
        <v>陨铁炉</v>
      </c>
      <c r="O22" s="68">
        <f>IFERROR(IF(药方模拟器!AE22="","",药方模拟器!AE22),"")</f>
        <v>10</v>
      </c>
    </row>
    <row r="23" ht="16.5" spans="1:15">
      <c r="A23" s="66">
        <f>IFERROR(IF(药方模拟器!C23="","",药方模拟器!C23),"")</f>
        <v>2</v>
      </c>
      <c r="B23" s="66" t="str">
        <f>IFERROR(IF(药方模拟器!B23="","",药方模拟器!B23),"")</f>
        <v>净血丹</v>
      </c>
      <c r="C23" s="67" t="str">
        <f>IFERROR(IF(药方模拟器!D23="","",药方模拟器!D23),"")</f>
        <v>丹毒-2</v>
      </c>
      <c r="D23" s="66" t="str">
        <f>IFERROR(IF(药方模拟器!H23="","",药方模拟器!H23),"")</f>
        <v>锦地罗(3阶)</v>
      </c>
      <c r="E23" s="58">
        <f>IFERROR(IF(药方模拟器!I23="","",药方模拟器!I23),"")</f>
        <v>1</v>
      </c>
      <c r="F23" s="66" t="str">
        <f>IFERROR(IF(药方模拟器!L23="","",药方模拟器!L23),"")</f>
        <v/>
      </c>
      <c r="G23" s="58" t="str">
        <f>IFERROR(IF(药方模拟器!M23="","",药方模拟器!M23),"")</f>
        <v/>
      </c>
      <c r="H23" s="66" t="str">
        <f>IFERROR(IF(药方模拟器!Q23="","",药方模拟器!Q23),"")</f>
        <v>龙葵(2阶)</v>
      </c>
      <c r="I23" s="58">
        <f>IFERROR(IF(药方模拟器!R23="","",药方模拟器!R23),"")</f>
        <v>2</v>
      </c>
      <c r="J23" s="66" t="str">
        <f>IFERROR(IF(药方模拟器!U23="","",药方模拟器!U23),"")</f>
        <v/>
      </c>
      <c r="K23" s="58" t="str">
        <f>IFERROR(IF(药方模拟器!V23="","",药方模拟器!V23),"")</f>
        <v/>
      </c>
      <c r="L23" s="66" t="str">
        <f>IFERROR(IF(药方模拟器!Y23="","",药方模拟器!Y23),"")</f>
        <v>凝血草(1阶)</v>
      </c>
      <c r="M23" s="58">
        <f>IFERROR(IF(药方模拟器!Z23="","",药方模拟器!Z23),"")</f>
        <v>3</v>
      </c>
      <c r="N23" s="66" t="str">
        <f>IFERROR(IF(药方模拟器!AA23="","",药方模拟器!AA23),"")</f>
        <v>陨铁炉</v>
      </c>
      <c r="O23" s="68">
        <f>IFERROR(IF(药方模拟器!AE23="","",药方模拟器!AE23),"")</f>
        <v>6</v>
      </c>
    </row>
    <row r="24" ht="16.5" spans="1:15">
      <c r="A24" s="66">
        <f>IFERROR(IF(药方模拟器!C24="","",药方模拟器!C24),"")</f>
        <v>2</v>
      </c>
      <c r="B24" s="66" t="str">
        <f>IFERROR(IF(药方模拟器!B24="","",药方模拟器!B24),"")</f>
        <v>明心丹</v>
      </c>
      <c r="C24" s="67" t="str">
        <f>IFERROR(IF(药方模拟器!D24="","",药方模拟器!D24),"")</f>
        <v>心境+4/200</v>
      </c>
      <c r="D24" s="66" t="str">
        <f>IFERROR(IF(药方模拟器!H24="","",药方模拟器!H24),"")</f>
        <v>天元果(2阶)</v>
      </c>
      <c r="E24" s="58">
        <f>IFERROR(IF(药方模拟器!I24="","",药方模拟器!I24),"")</f>
        <v>3</v>
      </c>
      <c r="F24" s="66" t="str">
        <f>IFERROR(IF(药方模拟器!L24="","",药方模拟器!L24),"")</f>
        <v/>
      </c>
      <c r="G24" s="58" t="str">
        <f>IFERROR(IF(药方模拟器!M24="","",药方模拟器!M24),"")</f>
        <v/>
      </c>
      <c r="H24" s="66" t="str">
        <f>IFERROR(IF(药方模拟器!Q24="","",药方模拟器!Q24),"")</f>
        <v>七星草(2阶)</v>
      </c>
      <c r="I24" s="58">
        <f>IFERROR(IF(药方模拟器!R24="","",药方模拟器!R24),"")</f>
        <v>4</v>
      </c>
      <c r="J24" s="66" t="str">
        <f>IFERROR(IF(药方模拟器!U24="","",药方模拟器!U24),"")</f>
        <v>百草露(2阶)</v>
      </c>
      <c r="K24" s="58">
        <f>IFERROR(IF(药方模拟器!V24="","",药方模拟器!V24),"")</f>
        <v>2</v>
      </c>
      <c r="L24" s="66" t="str">
        <f>IFERROR(IF(药方模拟器!Y24="","",药方模拟器!Y24),"")</f>
        <v>龙葵(2阶)</v>
      </c>
      <c r="M24" s="58">
        <f>IFERROR(IF(药方模拟器!Z24="","",药方模拟器!Z24),"")</f>
        <v>1</v>
      </c>
      <c r="N24" s="66" t="str">
        <f>IFERROR(IF(药方模拟器!AA24="","",药方模拟器!AA24),"")</f>
        <v>陨铁炉</v>
      </c>
      <c r="O24" s="68">
        <f>IFERROR(IF(药方模拟器!AE24="","",药方模拟器!AE24),"")</f>
        <v>10</v>
      </c>
    </row>
    <row r="25" ht="16.5" spans="1:15">
      <c r="A25" s="66">
        <f>IFERROR(IF(药方模拟器!C25="","",药方模拟器!C25),"")</f>
        <v>2</v>
      </c>
      <c r="B25" s="66" t="str">
        <f>IFERROR(IF(药方模拟器!B25="","",药方模拟器!B25),"")</f>
        <v>御剑丹</v>
      </c>
      <c r="C25" s="67" t="str">
        <f>IFERROR(IF(药方模拟器!D25="","",药方模拟器!D25),"")</f>
        <v>下场战斗获得剑气*1</v>
      </c>
      <c r="D25" s="66" t="str">
        <f>IFERROR(IF(药方模拟器!H25="","",药方模拟器!H25),"")</f>
        <v>百草露(2阶)</v>
      </c>
      <c r="E25" s="58">
        <f>IFERROR(IF(药方模拟器!I25="","",药方模拟器!I25),"")</f>
        <v>2</v>
      </c>
      <c r="F25" s="66" t="str">
        <f>IFERROR(IF(药方模拟器!L25="","",药方模拟器!L25),"")</f>
        <v/>
      </c>
      <c r="G25" s="58" t="str">
        <f>IFERROR(IF(药方模拟器!M25="","",药方模拟器!M25),"")</f>
        <v/>
      </c>
      <c r="H25" s="66" t="str">
        <f>IFERROR(IF(药方模拟器!Q25="","",药方模拟器!Q25),"")</f>
        <v>剑芦(2阶)</v>
      </c>
      <c r="I25" s="58">
        <f>IFERROR(IF(药方模拟器!R25="","",药方模拟器!R25),"")</f>
        <v>4</v>
      </c>
      <c r="J25" s="66" t="str">
        <f>IFERROR(IF(药方模拟器!U25="","",药方模拟器!U25),"")</f>
        <v/>
      </c>
      <c r="K25" s="58" t="str">
        <f>IFERROR(IF(药方模拟器!V25="","",药方模拟器!V25),"")</f>
        <v/>
      </c>
      <c r="L25" s="66" t="str">
        <f>IFERROR(IF(药方模拟器!Y25="","",药方模拟器!Y25),"")</f>
        <v>凝血草(1阶)</v>
      </c>
      <c r="M25" s="58">
        <f>IFERROR(IF(药方模拟器!Z25="","",药方模拟器!Z25),"")</f>
        <v>3</v>
      </c>
      <c r="N25" s="66" t="str">
        <f>IFERROR(IF(药方模拟器!AA25="","",药方模拟器!AA25),"")</f>
        <v>陨铁炉</v>
      </c>
      <c r="O25" s="68">
        <f>IFERROR(IF(药方模拟器!AE25="","",药方模拟器!AE25),"")</f>
        <v>9</v>
      </c>
    </row>
    <row r="26" ht="16.5" spans="1:15">
      <c r="A26" s="66">
        <f>IFERROR(IF(药方模拟器!C26="","",药方模拟器!C26),"")</f>
        <v>2</v>
      </c>
      <c r="B26" s="66" t="str">
        <f>IFERROR(IF(药方模拟器!B26="","",药方模拟器!B26),"")</f>
        <v>真金丹</v>
      </c>
      <c r="C26" s="67" t="str">
        <f>IFERROR(IF(药方模拟器!D26="","",药方模拟器!D26),"")</f>
        <v>金灵根权重+10获得易伤*1</v>
      </c>
      <c r="D26" s="66" t="str">
        <f>IFERROR(IF(药方模拟器!H26="","",药方模拟器!H26),"")</f>
        <v>百草露(2阶)</v>
      </c>
      <c r="E26" s="58">
        <f>IFERROR(IF(药方模拟器!I26="","",药方模拟器!I26),"")</f>
        <v>3</v>
      </c>
      <c r="F26" s="66" t="str">
        <f>IFERROR(IF(药方模拟器!L26="","",药方模拟器!L26),"")</f>
        <v/>
      </c>
      <c r="G26" s="58" t="str">
        <f>IFERROR(IF(药方模拟器!M26="","",药方模拟器!M26),"")</f>
        <v/>
      </c>
      <c r="H26" s="66" t="str">
        <f>IFERROR(IF(药方模拟器!Q26="","",药方模拟器!Q26),"")</f>
        <v>罗犀草(2阶)</v>
      </c>
      <c r="I26" s="58">
        <f>IFERROR(IF(药方模拟器!R26="","",药方模拟器!R26),"")</f>
        <v>2</v>
      </c>
      <c r="J26" s="66" t="str">
        <f>IFERROR(IF(药方模拟器!U26="","",药方模拟器!U26),"")</f>
        <v/>
      </c>
      <c r="K26" s="58" t="str">
        <f>IFERROR(IF(药方模拟器!V26="","",药方模拟器!V26),"")</f>
        <v/>
      </c>
      <c r="L26" s="66" t="str">
        <f>IFERROR(IF(药方模拟器!Y26="","",药方模拟器!Y26),"")</f>
        <v>凝血草(1阶)</v>
      </c>
      <c r="M26" s="58">
        <f>IFERROR(IF(药方模拟器!Z26="","",药方模拟器!Z26),"")</f>
        <v>3</v>
      </c>
      <c r="N26" s="66" t="str">
        <f>IFERROR(IF(药方模拟器!AA26="","",药方模拟器!AA26),"")</f>
        <v>陨铁炉</v>
      </c>
      <c r="O26" s="68">
        <f>IFERROR(IF(药方模拟器!AE26="","",药方模拟器!AE26),"")</f>
        <v>8</v>
      </c>
    </row>
    <row r="27" ht="16.5" spans="1:15">
      <c r="A27" s="66">
        <f>IFERROR(IF(药方模拟器!C27="","",药方模拟器!C27),"")</f>
        <v>2</v>
      </c>
      <c r="B27" s="66" t="str">
        <f>IFERROR(IF(药方模拟器!B27="","",药方模拟器!B27),"")</f>
        <v>森木丹</v>
      </c>
      <c r="C27" s="67" t="str">
        <f>IFERROR(IF(药方模拟器!D27="","",药方模拟器!D27),"")</f>
        <v>木灵根权重+10获得易伤*1</v>
      </c>
      <c r="D27" s="66" t="str">
        <f>IFERROR(IF(药方模拟器!H27="","",药方模拟器!H27),"")</f>
        <v>百草露(2阶)</v>
      </c>
      <c r="E27" s="58">
        <f>IFERROR(IF(药方模拟器!I27="","",药方模拟器!I27),"")</f>
        <v>3</v>
      </c>
      <c r="F27" s="66" t="str">
        <f>IFERROR(IF(药方模拟器!L27="","",药方模拟器!L27),"")</f>
        <v/>
      </c>
      <c r="G27" s="58" t="str">
        <f>IFERROR(IF(药方模拟器!M27="","",药方模拟器!M27),"")</f>
        <v/>
      </c>
      <c r="H27" s="66" t="str">
        <f>IFERROR(IF(药方模拟器!Q27="","",药方模拟器!Q27),"")</f>
        <v>风灵花(2阶)</v>
      </c>
      <c r="I27" s="58">
        <f>IFERROR(IF(药方模拟器!R27="","",药方模拟器!R27),"")</f>
        <v>2</v>
      </c>
      <c r="J27" s="66" t="str">
        <f>IFERROR(IF(药方模拟器!U27="","",药方模拟器!U27),"")</f>
        <v/>
      </c>
      <c r="K27" s="58" t="str">
        <f>IFERROR(IF(药方模拟器!V27="","",药方模拟器!V27),"")</f>
        <v/>
      </c>
      <c r="L27" s="66" t="str">
        <f>IFERROR(IF(药方模拟器!Y27="","",药方模拟器!Y27),"")</f>
        <v>凝血草(1阶)</v>
      </c>
      <c r="M27" s="58">
        <f>IFERROR(IF(药方模拟器!Z27="","",药方模拟器!Z27),"")</f>
        <v>3</v>
      </c>
      <c r="N27" s="66" t="str">
        <f>IFERROR(IF(药方模拟器!AA27="","",药方模拟器!AA27),"")</f>
        <v>陨铁炉</v>
      </c>
      <c r="O27" s="68">
        <f>IFERROR(IF(药方模拟器!AE27="","",药方模拟器!AE27),"")</f>
        <v>8</v>
      </c>
    </row>
    <row r="28" ht="16.5" spans="1:15">
      <c r="A28" s="66">
        <f>IFERROR(IF(药方模拟器!C28="","",药方模拟器!C28),"")</f>
        <v>2</v>
      </c>
      <c r="B28" s="66" t="str">
        <f>IFERROR(IF(药方模拟器!B28="","",药方模拟器!B28),"")</f>
        <v>生水丹</v>
      </c>
      <c r="C28" s="67" t="str">
        <f>IFERROR(IF(药方模拟器!D28="","",药方模拟器!D28),"")</f>
        <v>水灵根权重+10获得易伤*1</v>
      </c>
      <c r="D28" s="66" t="str">
        <f>IFERROR(IF(药方模拟器!H28="","",药方模拟器!H28),"")</f>
        <v>百草露(2阶)</v>
      </c>
      <c r="E28" s="58">
        <f>IFERROR(IF(药方模拟器!I28="","",药方模拟器!I28),"")</f>
        <v>3</v>
      </c>
      <c r="F28" s="66" t="str">
        <f>IFERROR(IF(药方模拟器!L28="","",药方模拟器!L28),"")</f>
        <v/>
      </c>
      <c r="G28" s="58" t="str">
        <f>IFERROR(IF(药方模拟器!M28="","",药方模拟器!M28),"")</f>
        <v/>
      </c>
      <c r="H28" s="66" t="str">
        <f>IFERROR(IF(药方模拟器!Q28="","",药方模拟器!Q28),"")</f>
        <v>弗兰草(2阶)</v>
      </c>
      <c r="I28" s="58">
        <f>IFERROR(IF(药方模拟器!R28="","",药方模拟器!R28),"")</f>
        <v>2</v>
      </c>
      <c r="J28" s="66" t="str">
        <f>IFERROR(IF(药方模拟器!U28="","",药方模拟器!U28),"")</f>
        <v/>
      </c>
      <c r="K28" s="58" t="str">
        <f>IFERROR(IF(药方模拟器!V28="","",药方模拟器!V28),"")</f>
        <v/>
      </c>
      <c r="L28" s="66" t="str">
        <f>IFERROR(IF(药方模拟器!Y28="","",药方模拟器!Y28),"")</f>
        <v>天青花(1阶)</v>
      </c>
      <c r="M28" s="58">
        <f>IFERROR(IF(药方模拟器!Z28="","",药方模拟器!Z28),"")</f>
        <v>3</v>
      </c>
      <c r="N28" s="66" t="str">
        <f>IFERROR(IF(药方模拟器!AA28="","",药方模拟器!AA28),"")</f>
        <v>陨铁炉</v>
      </c>
      <c r="O28" s="68">
        <f>IFERROR(IF(药方模拟器!AE28="","",药方模拟器!AE28),"")</f>
        <v>8</v>
      </c>
    </row>
    <row r="29" ht="16.5" spans="1:15">
      <c r="A29" s="66">
        <f>IFERROR(IF(药方模拟器!C29="","",药方模拟器!C29),"")</f>
        <v>2</v>
      </c>
      <c r="B29" s="66" t="str">
        <f>IFERROR(IF(药方模拟器!B29="","",药方模拟器!B29),"")</f>
        <v>聚火丹</v>
      </c>
      <c r="C29" s="67" t="str">
        <f>IFERROR(IF(药方模拟器!D29="","",药方模拟器!D29),"")</f>
        <v>火灵根权重+10获得易伤*1</v>
      </c>
      <c r="D29" s="66" t="str">
        <f>IFERROR(IF(药方模拟器!H29="","",药方模拟器!H29),"")</f>
        <v>百草露(2阶)</v>
      </c>
      <c r="E29" s="58">
        <f>IFERROR(IF(药方模拟器!I29="","",药方模拟器!I29),"")</f>
        <v>3</v>
      </c>
      <c r="F29" s="66" t="str">
        <f>IFERROR(IF(药方模拟器!L29="","",药方模拟器!L29),"")</f>
        <v/>
      </c>
      <c r="G29" s="58" t="str">
        <f>IFERROR(IF(药方模拟器!M29="","",药方模拟器!M29),"")</f>
        <v/>
      </c>
      <c r="H29" s="66" t="str">
        <f>IFERROR(IF(药方模拟器!Q29="","",药方模拟器!Q29),"")</f>
        <v>火精枣(2阶)</v>
      </c>
      <c r="I29" s="58">
        <f>IFERROR(IF(药方模拟器!R29="","",药方模拟器!R29),"")</f>
        <v>2</v>
      </c>
      <c r="J29" s="66" t="str">
        <f>IFERROR(IF(药方模拟器!U29="","",药方模拟器!U29),"")</f>
        <v/>
      </c>
      <c r="K29" s="58" t="str">
        <f>IFERROR(IF(药方模拟器!V29="","",药方模拟器!V29),"")</f>
        <v/>
      </c>
      <c r="L29" s="66" t="str">
        <f>IFERROR(IF(药方模拟器!Y29="","",药方模拟器!Y29),"")</f>
        <v>宁神花(1阶)</v>
      </c>
      <c r="M29" s="58">
        <f>IFERROR(IF(药方模拟器!Z29="","",药方模拟器!Z29),"")</f>
        <v>3</v>
      </c>
      <c r="N29" s="66" t="str">
        <f>IFERROR(IF(药方模拟器!AA29="","",药方模拟器!AA29),"")</f>
        <v>陨铁炉</v>
      </c>
      <c r="O29" s="68">
        <f>IFERROR(IF(药方模拟器!AE29="","",药方模拟器!AE29),"")</f>
        <v>8</v>
      </c>
    </row>
    <row r="30" ht="16.5" spans="1:15">
      <c r="A30" s="66">
        <f>IFERROR(IF(药方模拟器!C30="","",药方模拟器!C30),"")</f>
        <v>2</v>
      </c>
      <c r="B30" s="66" t="str">
        <f>IFERROR(IF(药方模拟器!B30="","",药方模拟器!B30),"")</f>
        <v>玄土丹</v>
      </c>
      <c r="C30" s="67" t="str">
        <f>IFERROR(IF(药方模拟器!D30="","",药方模拟器!D30),"")</f>
        <v>土灵根权重+10获得易伤*1</v>
      </c>
      <c r="D30" s="66" t="str">
        <f>IFERROR(IF(药方模拟器!H30="","",药方模拟器!H30),"")</f>
        <v>百草露(2阶)</v>
      </c>
      <c r="E30" s="58">
        <f>IFERROR(IF(药方模拟器!I30="","",药方模拟器!I30),"")</f>
        <v>3</v>
      </c>
      <c r="F30" s="66" t="str">
        <f>IFERROR(IF(药方模拟器!L30="","",药方模拟器!L30),"")</f>
        <v/>
      </c>
      <c r="G30" s="58" t="str">
        <f>IFERROR(IF(药方模拟器!M30="","",药方模拟器!M30),"")</f>
        <v/>
      </c>
      <c r="H30" s="66" t="str">
        <f>IFERROR(IF(药方模拟器!Q30="","",药方模拟器!Q30),"")</f>
        <v>地黄参(2阶)</v>
      </c>
      <c r="I30" s="58">
        <f>IFERROR(IF(药方模拟器!R30="","",药方模拟器!R30),"")</f>
        <v>2</v>
      </c>
      <c r="J30" s="66" t="str">
        <f>IFERROR(IF(药方模拟器!U30="","",药方模拟器!U30),"")</f>
        <v/>
      </c>
      <c r="K30" s="58" t="str">
        <f>IFERROR(IF(药方模拟器!V30="","",药方模拟器!V30),"")</f>
        <v/>
      </c>
      <c r="L30" s="66" t="str">
        <f>IFERROR(IF(药方模拟器!Y30="","",药方模拟器!Y30),"")</f>
        <v>宁神花(1阶)</v>
      </c>
      <c r="M30" s="58">
        <f>IFERROR(IF(药方模拟器!Z30="","",药方模拟器!Z30),"")</f>
        <v>3</v>
      </c>
      <c r="N30" s="66" t="str">
        <f>IFERROR(IF(药方模拟器!AA30="","",药方模拟器!AA30),"")</f>
        <v>陨铁炉</v>
      </c>
      <c r="O30" s="68">
        <f>IFERROR(IF(药方模拟器!AE30="","",药方模拟器!AE30),"")</f>
        <v>8</v>
      </c>
    </row>
    <row r="31" ht="16.5" spans="1:15">
      <c r="A31" s="66">
        <f>IFERROR(IF(药方模拟器!C31="","",药方模拟器!C31),"")</f>
        <v>2</v>
      </c>
      <c r="B31" s="66" t="str">
        <f>IFERROR(IF(药方模拟器!B31="","",药方模拟器!B31),"")</f>
        <v>续命丹</v>
      </c>
      <c r="C31" s="67" t="str">
        <f>IFERROR(IF(药方模拟器!D31="","",药方模拟器!D31),"")</f>
        <v>寿元+5/10</v>
      </c>
      <c r="D31" s="66" t="str">
        <f>IFERROR(IF(药方模拟器!H31="","",药方模拟器!H31),"")</f>
        <v>天元果(2阶)</v>
      </c>
      <c r="E31" s="58">
        <f>IFERROR(IF(药方模拟器!I31="","",药方模拟器!I31),"")</f>
        <v>3</v>
      </c>
      <c r="F31" s="66" t="str">
        <f>IFERROR(IF(药方模拟器!L31="","",药方模拟器!L31),"")</f>
        <v/>
      </c>
      <c r="G31" s="58" t="str">
        <f>IFERROR(IF(药方模拟器!M31="","",药方模拟器!M31),"")</f>
        <v/>
      </c>
      <c r="H31" s="66" t="str">
        <f>IFERROR(IF(药方模拟器!Q31="","",药方模拟器!Q31),"")</f>
        <v>玉龙参(3阶)</v>
      </c>
      <c r="I31" s="58">
        <f>IFERROR(IF(药方模拟器!R31="","",药方模拟器!R31),"")</f>
        <v>3</v>
      </c>
      <c r="J31" s="66" t="str">
        <f>IFERROR(IF(药方模拟器!U31="","",药方模拟器!U31),"")</f>
        <v/>
      </c>
      <c r="K31" s="58" t="str">
        <f>IFERROR(IF(药方模拟器!V31="","",药方模拟器!V31),"")</f>
        <v/>
      </c>
      <c r="L31" s="66" t="str">
        <f>IFERROR(IF(药方模拟器!Y31="","",药方模拟器!Y31),"")</f>
        <v>凝血草(1阶)</v>
      </c>
      <c r="M31" s="58">
        <f>IFERROR(IF(药方模拟器!Z31="","",药方模拟器!Z31),"")</f>
        <v>3</v>
      </c>
      <c r="N31" s="66" t="str">
        <f>IFERROR(IF(药方模拟器!AA31="","",药方模拟器!AA31),"")</f>
        <v>陨铁炉</v>
      </c>
      <c r="O31" s="68">
        <f>IFERROR(IF(药方模拟器!AE31="","",药方模拟器!AE31),"")</f>
        <v>9</v>
      </c>
    </row>
    <row r="32" ht="16.5" spans="1:15">
      <c r="A32" s="66">
        <f>IFERROR(IF(药方模拟器!C32="","",药方模拟器!C32),"")</f>
        <v>2</v>
      </c>
      <c r="B32" s="66" t="str">
        <f>IFERROR(IF(药方模拟器!B32="","",药方模拟器!B32),"")</f>
        <v>炼甲丹</v>
      </c>
      <c r="C32" s="67" t="str">
        <f>IFERROR(IF(药方模拟器!D32="","",药方模拟器!D32),"")</f>
        <v>下场战斗获得5点护罩</v>
      </c>
      <c r="D32" s="66" t="str">
        <f>IFERROR(IF(药方模拟器!H32="","",药方模拟器!H32),"")</f>
        <v>地黄参(2阶)</v>
      </c>
      <c r="E32" s="58">
        <f>IFERROR(IF(药方模拟器!I32="","",药方模拟器!I32),"")</f>
        <v>3</v>
      </c>
      <c r="F32" s="66" t="str">
        <f>IFERROR(IF(药方模拟器!L32="","",药方模拟器!L32),"")</f>
        <v/>
      </c>
      <c r="G32" s="58" t="str">
        <f>IFERROR(IF(药方模拟器!M32="","",药方模拟器!M32),"")</f>
        <v/>
      </c>
      <c r="H32" s="66" t="str">
        <f>IFERROR(IF(药方模拟器!Q32="","",药方模拟器!Q32),"")</f>
        <v>何首乌(2阶)</v>
      </c>
      <c r="I32" s="58">
        <f>IFERROR(IF(药方模拟器!R32="","",药方模拟器!R32),"")</f>
        <v>3</v>
      </c>
      <c r="J32" s="66" t="str">
        <f>IFERROR(IF(药方模拟器!U32="","",药方模拟器!U32),"")</f>
        <v/>
      </c>
      <c r="K32" s="58" t="str">
        <f>IFERROR(IF(药方模拟器!V32="","",药方模拟器!V32),"")</f>
        <v/>
      </c>
      <c r="L32" s="66" t="str">
        <f>IFERROR(IF(药方模拟器!Y32="","",药方模拟器!Y32),"")</f>
        <v>宁神花(1阶)</v>
      </c>
      <c r="M32" s="58">
        <f>IFERROR(IF(药方模拟器!Z32="","",药方模拟器!Z32),"")</f>
        <v>3</v>
      </c>
      <c r="N32" s="66" t="str">
        <f>IFERROR(IF(药方模拟器!AA32="","",药方模拟器!AA32),"")</f>
        <v>陨铁炉</v>
      </c>
      <c r="O32" s="68">
        <f>IFERROR(IF(药方模拟器!AE32="","",药方模拟器!AE32),"")</f>
        <v>9</v>
      </c>
    </row>
    <row r="33" ht="16.5" spans="1:15">
      <c r="A33" s="66">
        <f>IFERROR(IF(药方模拟器!C33="","",药方模拟器!C33),"")</f>
        <v>2</v>
      </c>
      <c r="B33" s="66" t="str">
        <f>IFERROR(IF(药方模拟器!B33="","",药方模拟器!B33),"")</f>
        <v>龟甲丹</v>
      </c>
      <c r="C33" s="67" t="str">
        <f>IFERROR(IF(药方模拟器!D33="","",药方模拟器!D33),"")</f>
        <v>战斗中受到的技能伤害-1</v>
      </c>
      <c r="D33" s="66" t="str">
        <f>IFERROR(IF(药方模拟器!H33="","",药方模拟器!H33),"")</f>
        <v>地黄参(2阶)</v>
      </c>
      <c r="E33" s="58">
        <f>IFERROR(IF(药方模拟器!I33="","",药方模拟器!I33),"")</f>
        <v>2</v>
      </c>
      <c r="F33" s="66" t="str">
        <f>IFERROR(IF(药方模拟器!L33="","",药方模拟器!L33),"")</f>
        <v/>
      </c>
      <c r="G33" s="58" t="str">
        <f>IFERROR(IF(药方模拟器!M33="","",药方模拟器!M33),"")</f>
        <v/>
      </c>
      <c r="H33" s="66" t="str">
        <f>IFERROR(IF(药方模拟器!Q33="","",药方模拟器!Q33),"")</f>
        <v>锦地罗(3阶)</v>
      </c>
      <c r="I33" s="58">
        <f>IFERROR(IF(药方模拟器!R33="","",药方模拟器!R33),"")</f>
        <v>1</v>
      </c>
      <c r="J33" s="66" t="str">
        <f>IFERROR(IF(药方模拟器!U33="","",药方模拟器!U33),"")</f>
        <v>凝血草(1阶)</v>
      </c>
      <c r="K33" s="58">
        <f>IFERROR(IF(药方模拟器!V33="","",药方模拟器!V33),"")</f>
        <v>3</v>
      </c>
      <c r="L33" s="66" t="str">
        <f>IFERROR(IF(药方模拟器!Y33="","",药方模拟器!Y33),"")</f>
        <v>宁神花(1阶)</v>
      </c>
      <c r="M33" s="58">
        <f>IFERROR(IF(药方模拟器!Z33="","",药方模拟器!Z33),"")</f>
        <v>3</v>
      </c>
      <c r="N33" s="66" t="str">
        <f>IFERROR(IF(药方模拟器!AA33="","",药方模拟器!AA33),"")</f>
        <v>陨铁炉</v>
      </c>
      <c r="O33" s="68">
        <f>IFERROR(IF(药方模拟器!AE33="","",药方模拟器!AE33),"")</f>
        <v>9</v>
      </c>
    </row>
    <row r="34" ht="16.5" spans="1:15">
      <c r="A34" s="66">
        <f>IFERROR(IF(药方模拟器!C34="","",药方模拟器!C34),"")</f>
        <v>3</v>
      </c>
      <c r="B34" s="66" t="str">
        <f>IFERROR(IF(药方模拟器!B34="","",药方模拟器!B34),"")</f>
        <v>回元丹</v>
      </c>
      <c r="C34" s="67" t="str">
        <f>IFERROR(IF(药方模拟器!D34="","",药方模拟器!D34),"")</f>
        <v>150血</v>
      </c>
      <c r="D34" s="66" t="str">
        <f>IFERROR(IF(药方模拟器!H34="","",药方模拟器!H34),"")</f>
        <v>龙葵(2阶)</v>
      </c>
      <c r="E34" s="58">
        <f>IFERROR(IF(药方模拟器!I34="","",药方模拟器!I34),"")</f>
        <v>2</v>
      </c>
      <c r="F34" s="66" t="str">
        <f>IFERROR(IF(药方模拟器!L34="","",药方模拟器!L34),"")</f>
        <v/>
      </c>
      <c r="G34" s="58" t="str">
        <f>IFERROR(IF(药方模拟器!M34="","",药方模拟器!M34),"")</f>
        <v/>
      </c>
      <c r="H34" s="66" t="str">
        <f>IFERROR(IF(药方模拟器!Q34="","",药方模拟器!Q34),"")</f>
        <v>银月花(1阶)</v>
      </c>
      <c r="I34" s="58">
        <f>IFERROR(IF(药方模拟器!R34="","",药方模拟器!R34),"")</f>
        <v>6</v>
      </c>
      <c r="J34" s="66" t="str">
        <f>IFERROR(IF(药方模拟器!U34="","",药方模拟器!U34),"")</f>
        <v/>
      </c>
      <c r="K34" s="58" t="str">
        <f>IFERROR(IF(药方模拟器!V34="","",药方模拟器!V34),"")</f>
        <v/>
      </c>
      <c r="L34" s="66" t="str">
        <f>IFERROR(IF(药方模拟器!Y34="","",药方模拟器!Y34),"")</f>
        <v>天青花(1阶)</v>
      </c>
      <c r="M34" s="58">
        <f>IFERROR(IF(药方模拟器!Z34="","",药方模拟器!Z34),"")</f>
        <v>3</v>
      </c>
      <c r="N34" s="66" t="str">
        <f>IFERROR(IF(药方模拟器!AA34="","",药方模拟器!AA34),"")</f>
        <v>雕花紫铜炉</v>
      </c>
      <c r="O34" s="68">
        <f>IFERROR(IF(药方模拟器!AE34="","",药方模拟器!AE34),"")</f>
        <v>11</v>
      </c>
    </row>
    <row r="35" ht="16.5" spans="1:15">
      <c r="A35" s="66">
        <f>IFERROR(IF(药方模拟器!C35="","",药方模拟器!C35),"")</f>
        <v>3</v>
      </c>
      <c r="B35" s="66" t="str">
        <f>IFERROR(IF(药方模拟器!B35="","",药方模拟器!B35),"")</f>
        <v>三阶废丹</v>
      </c>
      <c r="C35" s="67" t="str">
        <f>IFERROR(IF(药方模拟器!D35="","",药方模拟器!D35),"")</f>
        <v>修为+1320（需神秘贝壳）</v>
      </c>
      <c r="D35" s="66" t="str">
        <f>IFERROR(IF(药方模拟器!H35="","",药方模拟器!H35),"")</f>
        <v>天青花(1阶)</v>
      </c>
      <c r="E35" s="58">
        <f>IFERROR(IF(药方模拟器!I35="","",药方模拟器!I35),"")</f>
        <v>6</v>
      </c>
      <c r="F35" s="66" t="str">
        <f>IFERROR(IF(药方模拟器!L35="","",药方模拟器!L35),"")</f>
        <v/>
      </c>
      <c r="G35" s="58" t="str">
        <f>IFERROR(IF(药方模拟器!M35="","",药方模拟器!M35),"")</f>
        <v/>
      </c>
      <c r="H35" s="66" t="str">
        <f>IFERROR(IF(药方模拟器!Q35="","",药方模拟器!Q35),"")</f>
        <v>何首乌(2阶)</v>
      </c>
      <c r="I35" s="58">
        <f>IFERROR(IF(药方模拟器!R35="","",药方模拟器!R35),"")</f>
        <v>1</v>
      </c>
      <c r="J35" s="66" t="str">
        <f>IFERROR(IF(药方模拟器!U35="","",药方模拟器!U35),"")</f>
        <v>银月花(1阶)</v>
      </c>
      <c r="K35" s="58">
        <f>IFERROR(IF(药方模拟器!V35="","",药方模拟器!V35),"")</f>
        <v>3</v>
      </c>
      <c r="L35" s="66" t="str">
        <f>IFERROR(IF(药方模拟器!Y35="","",药方模拟器!Y35),"")</f>
        <v/>
      </c>
      <c r="M35" s="58" t="str">
        <f>IFERROR(IF(药方模拟器!Z35="","",药方模拟器!Z35),"")</f>
        <v/>
      </c>
      <c r="N35" s="66" t="str">
        <f>IFERROR(IF(药方模拟器!AA35="","",药方模拟器!AA35),"")</f>
        <v>雕花紫铜炉</v>
      </c>
      <c r="O35" s="68">
        <f>IFERROR(IF(药方模拟器!AE35="","",药方模拟器!AE35),"")</f>
        <v>10</v>
      </c>
    </row>
    <row r="36" ht="16.5" spans="1:15">
      <c r="A36" s="66">
        <f>IFERROR(IF(药方模拟器!C36="","",药方模拟器!C36),"")</f>
        <v>3</v>
      </c>
      <c r="B36" s="66" t="str">
        <f>IFERROR(IF(药方模拟器!B36="","",药方模拟器!B36),"")</f>
        <v>九转丹</v>
      </c>
      <c r="C36" s="67" t="str">
        <f>IFERROR(IF(药方模拟器!D36="","",药方模拟器!D36),"")</f>
        <v>修为+5940（境界不足筑基期时服用，丹毒+30）</v>
      </c>
      <c r="D36" s="66" t="str">
        <f>IFERROR(IF(药方模拟器!H36="","",药方模拟器!H36),"")</f>
        <v>菩提花(3阶)</v>
      </c>
      <c r="E36" s="58">
        <f>IFERROR(IF(药方模拟器!I36="","",药方模拟器!I36),"")</f>
        <v>4</v>
      </c>
      <c r="F36" s="66" t="str">
        <f>IFERROR(IF(药方模拟器!L36="","",药方模拟器!L36),"")</f>
        <v/>
      </c>
      <c r="G36" s="58" t="str">
        <f>IFERROR(IF(药方模拟器!M36="","",药方模拟器!M36),"")</f>
        <v/>
      </c>
      <c r="H36" s="66" t="str">
        <f>IFERROR(IF(药方模拟器!Q36="","",药方模拟器!Q36),"")</f>
        <v>补天芝(3阶)</v>
      </c>
      <c r="I36" s="58">
        <f>IFERROR(IF(药方模拟器!R36="","",药方模拟器!R36),"")</f>
        <v>5</v>
      </c>
      <c r="J36" s="66" t="str">
        <f>IFERROR(IF(药方模拟器!U36="","",药方模拟器!U36),"")</f>
        <v>菩提花(3阶)</v>
      </c>
      <c r="K36" s="58">
        <f>IFERROR(IF(药方模拟器!V36="","",药方模拟器!V36),"")</f>
        <v>2</v>
      </c>
      <c r="L36" s="66" t="str">
        <f>IFERROR(IF(药方模拟器!Y36="","",药方模拟器!Y36),"")</f>
        <v>石龙芮(3阶)</v>
      </c>
      <c r="M36" s="58">
        <f>IFERROR(IF(药方模拟器!Z36="","",药方模拟器!Z36),"")</f>
        <v>1</v>
      </c>
      <c r="N36" s="66" t="str">
        <f>IFERROR(IF(药方模拟器!AA36="","",药方模拟器!AA36),"")</f>
        <v>庚金龙纹炉</v>
      </c>
      <c r="O36" s="68">
        <f>IFERROR(IF(药方模拟器!AE36="","",药方模拟器!AE36),"")</f>
        <v>12</v>
      </c>
    </row>
    <row r="37" ht="16.5" spans="1:15">
      <c r="A37" s="66">
        <f>IFERROR(IF(药方模拟器!C37="","",药方模拟器!C37),"")</f>
        <v>3</v>
      </c>
      <c r="B37" s="66" t="str">
        <f>IFERROR(IF(药方模拟器!B37="","",药方模拟器!B37),"")</f>
        <v>清蕴丹</v>
      </c>
      <c r="C37" s="67" t="str">
        <f>IFERROR(IF(药方模拟器!D37="","",药方模拟器!D37),"")</f>
        <v>免毒</v>
      </c>
      <c r="D37" s="66" t="str">
        <f>IFERROR(IF(药方模拟器!H37="","",药方模拟器!H37),"")</f>
        <v>地黄参(2阶)</v>
      </c>
      <c r="E37" s="58">
        <f>IFERROR(IF(药方模拟器!I37="","",药方模拟器!I37),"")</f>
        <v>6</v>
      </c>
      <c r="F37" s="66" t="str">
        <f>IFERROR(IF(药方模拟器!L37="","",药方模拟器!L37),"")</f>
        <v/>
      </c>
      <c r="G37" s="58" t="str">
        <f>IFERROR(IF(药方模拟器!M37="","",药方模拟器!M37),"")</f>
        <v/>
      </c>
      <c r="H37" s="66" t="str">
        <f>IFERROR(IF(药方模拟器!Q37="","",药方模拟器!Q37),"")</f>
        <v>龙葵(2阶)</v>
      </c>
      <c r="I37" s="58">
        <f>IFERROR(IF(药方模拟器!R37="","",药方模拟器!R37),"")</f>
        <v>3</v>
      </c>
      <c r="J37" s="66" t="str">
        <f>IFERROR(IF(药方模拟器!U37="","",药方模拟器!U37),"")</f>
        <v/>
      </c>
      <c r="K37" s="58" t="str">
        <f>IFERROR(IF(药方模拟器!V37="","",药方模拟器!V37),"")</f>
        <v/>
      </c>
      <c r="L37" s="66" t="str">
        <f>IFERROR(IF(药方模拟器!Y37="","",药方模拟器!Y37),"")</f>
        <v>伏龙参(3阶)</v>
      </c>
      <c r="M37" s="58">
        <f>IFERROR(IF(药方模拟器!Z37="","",药方模拟器!Z37),"")</f>
        <v>1</v>
      </c>
      <c r="N37" s="66" t="str">
        <f>IFERROR(IF(药方模拟器!AA37="","",药方模拟器!AA37),"")</f>
        <v>雕花紫铜炉</v>
      </c>
      <c r="O37" s="68">
        <f>IFERROR(IF(药方模拟器!AE37="","",药方模拟器!AE37),"")</f>
        <v>10</v>
      </c>
    </row>
    <row r="38" ht="16.5" spans="1:15">
      <c r="A38" s="66">
        <f>IFERROR(IF(药方模拟器!C38="","",药方模拟器!C38),"")</f>
        <v>3</v>
      </c>
      <c r="B38" s="66" t="str">
        <f>IFERROR(IF(药方模拟器!B38="","",药方模拟器!B38),"")</f>
        <v>冰元丹</v>
      </c>
      <c r="C38" s="67" t="str">
        <f>IFERROR(IF(药方模拟器!D38="","",药方模拟器!D38),"")</f>
        <v>免烧</v>
      </c>
      <c r="D38" s="66" t="str">
        <f>IFERROR(IF(药方模拟器!H38="","",药方模拟器!H38),"")</f>
        <v>地黄参(2阶)</v>
      </c>
      <c r="E38" s="58">
        <f>IFERROR(IF(药方模拟器!I38="","",药方模拟器!I38),"")</f>
        <v>6</v>
      </c>
      <c r="F38" s="66" t="str">
        <f>IFERROR(IF(药方模拟器!L38="","",药方模拟器!L38),"")</f>
        <v/>
      </c>
      <c r="G38" s="58" t="str">
        <f>IFERROR(IF(药方模拟器!M38="","",药方模拟器!M38),"")</f>
        <v/>
      </c>
      <c r="H38" s="66" t="str">
        <f>IFERROR(IF(药方模拟器!Q38="","",药方模拟器!Q38),"")</f>
        <v>弗兰草(2阶)</v>
      </c>
      <c r="I38" s="58">
        <f>IFERROR(IF(药方模拟器!R38="","",药方模拟器!R38),"")</f>
        <v>3</v>
      </c>
      <c r="J38" s="66" t="str">
        <f>IFERROR(IF(药方模拟器!U38="","",药方模拟器!U38),"")</f>
        <v/>
      </c>
      <c r="K38" s="58" t="str">
        <f>IFERROR(IF(药方模拟器!V38="","",药方模拟器!V38),"")</f>
        <v/>
      </c>
      <c r="L38" s="66" t="str">
        <f>IFERROR(IF(药方模拟器!Y38="","",药方模拟器!Y38),"")</f>
        <v>伏龙参(3阶)</v>
      </c>
      <c r="M38" s="58">
        <f>IFERROR(IF(药方模拟器!Z38="","",药方模拟器!Z38),"")</f>
        <v>1</v>
      </c>
      <c r="N38" s="66" t="str">
        <f>IFERROR(IF(药方模拟器!AA38="","",药方模拟器!AA38),"")</f>
        <v>雕花紫铜炉</v>
      </c>
      <c r="O38" s="68">
        <f>IFERROR(IF(药方模拟器!AE38="","",药方模拟器!AE38),"")</f>
        <v>10</v>
      </c>
    </row>
    <row r="39" ht="16.5" spans="1:15">
      <c r="A39" s="66">
        <f>IFERROR(IF(药方模拟器!C39="","",药方模拟器!C39),"")</f>
        <v>3</v>
      </c>
      <c r="B39" s="66" t="str">
        <f>IFERROR(IF(药方模拟器!B39="","",药方模拟器!B39),"")</f>
        <v>筑基丹</v>
      </c>
      <c r="C39" s="67" t="str">
        <f>IFERROR(IF(药方模拟器!D39="","",药方模拟器!D39),"")</f>
        <v>筑基</v>
      </c>
      <c r="D39" s="66" t="str">
        <f>IFERROR(IF(药方模拟器!H39="","",药方模拟器!H39),"")</f>
        <v>玄冰花(3阶)</v>
      </c>
      <c r="E39" s="58">
        <f>IFERROR(IF(药方模拟器!I39="","",药方模拟器!I39),"")</f>
        <v>3</v>
      </c>
      <c r="F39" s="66" t="str">
        <f>IFERROR(IF(药方模拟器!L39="","",药方模拟器!L39),"")</f>
        <v/>
      </c>
      <c r="G39" s="58" t="str">
        <f>IFERROR(IF(药方模拟器!M39="","",药方模拟器!M39),"")</f>
        <v/>
      </c>
      <c r="H39" s="66" t="str">
        <f>IFERROR(IF(药方模拟器!Q39="","",药方模拟器!Q39),"")</f>
        <v>天灵果(3阶)</v>
      </c>
      <c r="I39" s="58">
        <f>IFERROR(IF(药方模拟器!R39="","",药方模拟器!R39),"")</f>
        <v>1</v>
      </c>
      <c r="J39" s="66" t="str">
        <f>IFERROR(IF(药方模拟器!U39="","",药方模拟器!U39),"")</f>
        <v>百草露(2阶)</v>
      </c>
      <c r="K39" s="58">
        <f>IFERROR(IF(药方模拟器!V39="","",药方模拟器!V39),"")</f>
        <v>3</v>
      </c>
      <c r="L39" s="66" t="str">
        <f>IFERROR(IF(药方模拟器!Y39="","",药方模拟器!Y39),"")</f>
        <v>百草露(2阶)</v>
      </c>
      <c r="M39" s="58">
        <f>IFERROR(IF(药方模拟器!Z39="","",药方模拟器!Z39),"")</f>
        <v>3</v>
      </c>
      <c r="N39" s="66" t="str">
        <f>IFERROR(IF(药方模拟器!AA39="","",药方模拟器!AA39),"")</f>
        <v>雕花紫铜炉</v>
      </c>
      <c r="O39" s="68">
        <f>IFERROR(IF(药方模拟器!AE39="","",药方模拟器!AE39),"")</f>
        <v>10</v>
      </c>
    </row>
    <row r="40" ht="16.5" spans="1:15">
      <c r="A40" s="66">
        <f>IFERROR(IF(药方模拟器!C40="","",药方模拟器!C40),"")</f>
        <v>3</v>
      </c>
      <c r="B40" s="66" t="str">
        <f>IFERROR(IF(药方模拟器!B40="","",药方模拟器!B40),"")</f>
        <v>养魂丹</v>
      </c>
      <c r="C40" s="67" t="str">
        <f>IFERROR(IF(药方模拟器!D40="","",药方模拟器!D40),"")</f>
        <v>神识+1/3</v>
      </c>
      <c r="D40" s="66" t="str">
        <f>IFERROR(IF(药方模拟器!H40="","",药方模拟器!H40),"")</f>
        <v>夜交藤(2阶)</v>
      </c>
      <c r="E40" s="58">
        <f>IFERROR(IF(药方模拟器!I40="","",药方模拟器!I40),"")</f>
        <v>6</v>
      </c>
      <c r="F40" s="66" t="str">
        <f>IFERROR(IF(药方模拟器!L40="","",药方模拟器!L40),"")</f>
        <v/>
      </c>
      <c r="G40" s="58" t="str">
        <f>IFERROR(IF(药方模拟器!M40="","",药方模拟器!M40),"")</f>
        <v/>
      </c>
      <c r="H40" s="66" t="str">
        <f>IFERROR(IF(药方模拟器!Q40="","",药方模拟器!Q40),"")</f>
        <v>炼魂珠(3阶)</v>
      </c>
      <c r="I40" s="58">
        <f>IFERROR(IF(药方模拟器!R40="","",药方模拟器!R40),"")</f>
        <v>2</v>
      </c>
      <c r="J40" s="66" t="str">
        <f>IFERROR(IF(药方模拟器!U40="","",药方模拟器!U40),"")</f>
        <v/>
      </c>
      <c r="K40" s="58" t="str">
        <f>IFERROR(IF(药方模拟器!V40="","",药方模拟器!V40),"")</f>
        <v/>
      </c>
      <c r="L40" s="66" t="str">
        <f>IFERROR(IF(药方模拟器!Y40="","",药方模拟器!Y40),"")</f>
        <v>灯心草(3阶)</v>
      </c>
      <c r="M40" s="58">
        <f>IFERROR(IF(药方模拟器!Z40="","",药方模拟器!Z40),"")</f>
        <v>4</v>
      </c>
      <c r="N40" s="66" t="str">
        <f>IFERROR(IF(药方模拟器!AA40="","",药方模拟器!AA40),"")</f>
        <v>庚金龙纹炉</v>
      </c>
      <c r="O40" s="68">
        <f>IFERROR(IF(药方模拟器!AE40="","",药方模拟器!AE40),"")</f>
        <v>12</v>
      </c>
    </row>
    <row r="41" ht="16.5" spans="1:15">
      <c r="A41" s="66">
        <f>IFERROR(IF(药方模拟器!C41="","",药方模拟器!C41),"")</f>
        <v>3</v>
      </c>
      <c r="B41" s="66" t="str">
        <f>IFERROR(IF(药方模拟器!B41="","",药方模拟器!B41),"")</f>
        <v>启灵丹</v>
      </c>
      <c r="C41" s="67" t="str">
        <f>IFERROR(IF(药方模拟器!D41="","",药方模拟器!D41),"")</f>
        <v>悟性+1/3</v>
      </c>
      <c r="D41" s="66" t="str">
        <f>IFERROR(IF(药方模拟器!H41="","",药方模拟器!H41),"")</f>
        <v>天灵果(3阶)</v>
      </c>
      <c r="E41" s="58">
        <f>IFERROR(IF(药方模拟器!I41="","",药方模拟器!I41),"")</f>
        <v>4</v>
      </c>
      <c r="F41" s="66" t="str">
        <f>IFERROR(IF(药方模拟器!L41="","",药方模拟器!L41),"")</f>
        <v/>
      </c>
      <c r="G41" s="58" t="str">
        <f>IFERROR(IF(药方模拟器!M41="","",药方模拟器!M41),"")</f>
        <v/>
      </c>
      <c r="H41" s="66" t="str">
        <f>IFERROR(IF(药方模拟器!Q41="","",药方模拟器!Q41),"")</f>
        <v>冰灵果(3阶)</v>
      </c>
      <c r="I41" s="58">
        <f>IFERROR(IF(药方模拟器!R41="","",药方模拟器!R41),"")</f>
        <v>4</v>
      </c>
      <c r="J41" s="66" t="str">
        <f>IFERROR(IF(药方模拟器!U41="","",药方模拟器!U41),"")</f>
        <v>冰灵果(3阶)</v>
      </c>
      <c r="K41" s="58">
        <f>IFERROR(IF(药方模拟器!V41="","",药方模拟器!V41),"")</f>
        <v>3</v>
      </c>
      <c r="L41" s="66" t="str">
        <f>IFERROR(IF(药方模拟器!Y41="","",药方模拟器!Y41),"")</f>
        <v>凌风花(3阶)</v>
      </c>
      <c r="M41" s="58">
        <f>IFERROR(IF(药方模拟器!Z41="","",药方模拟器!Z41),"")</f>
        <v>1</v>
      </c>
      <c r="N41" s="66" t="str">
        <f>IFERROR(IF(药方模拟器!AA41="","",药方模拟器!AA41),"")</f>
        <v>庚金龙纹炉</v>
      </c>
      <c r="O41" s="68">
        <f>IFERROR(IF(药方模拟器!AE41="","",药方模拟器!AE41),"")</f>
        <v>12</v>
      </c>
    </row>
    <row r="42" ht="16.5" spans="1:15">
      <c r="A42" s="66">
        <f>IFERROR(IF(药方模拟器!C42="","",药方模拟器!C42),"")</f>
        <v>3</v>
      </c>
      <c r="B42" s="66" t="str">
        <f>IFERROR(IF(药方模拟器!B42="","",药方模拟器!B42),"")</f>
        <v>草还丹</v>
      </c>
      <c r="C42" s="67" t="str">
        <f>IFERROR(IF(药方模拟器!D42="","",药方模拟器!D42),"")</f>
        <v>资质+1/3</v>
      </c>
      <c r="D42" s="66" t="str">
        <f>IFERROR(IF(药方模拟器!H42="","",药方模拟器!H42),"")</f>
        <v>天灵果(3阶)</v>
      </c>
      <c r="E42" s="58">
        <f>IFERROR(IF(药方模拟器!I42="","",药方模拟器!I42),"")</f>
        <v>4</v>
      </c>
      <c r="F42" s="66" t="str">
        <f>IFERROR(IF(药方模拟器!L42="","",药方模拟器!L42),"")</f>
        <v/>
      </c>
      <c r="G42" s="58" t="str">
        <f>IFERROR(IF(药方模拟器!M42="","",药方模拟器!M42),"")</f>
        <v/>
      </c>
      <c r="H42" s="66" t="str">
        <f>IFERROR(IF(药方模拟器!Q42="","",药方模拟器!Q42),"")</f>
        <v>九叶芝(3阶)</v>
      </c>
      <c r="I42" s="58">
        <f>IFERROR(IF(药方模拟器!R42="","",药方模拟器!R42),"")</f>
        <v>4</v>
      </c>
      <c r="J42" s="66" t="str">
        <f>IFERROR(IF(药方模拟器!U42="","",药方模拟器!U42),"")</f>
        <v>九叶芝(3阶)</v>
      </c>
      <c r="K42" s="58">
        <f>IFERROR(IF(药方模拟器!V42="","",药方模拟器!V42),"")</f>
        <v>2</v>
      </c>
      <c r="L42" s="66" t="str">
        <f>IFERROR(IF(药方模拟器!Y42="","",药方模拟器!Y42),"")</f>
        <v>凌风花(3阶)</v>
      </c>
      <c r="M42" s="58">
        <f>IFERROR(IF(药方模拟器!Z42="","",药方模拟器!Z42),"")</f>
        <v>1</v>
      </c>
      <c r="N42" s="66" t="str">
        <f>IFERROR(IF(药方模拟器!AA42="","",药方模拟器!AA42),"")</f>
        <v>雕花紫铜炉</v>
      </c>
      <c r="O42" s="68">
        <f>IFERROR(IF(药方模拟器!AE42="","",药方模拟器!AE42),"")</f>
        <v>11</v>
      </c>
    </row>
    <row r="43" ht="16.5" spans="1:15">
      <c r="A43" s="66">
        <f>IFERROR(IF(药方模拟器!C43="","",药方模拟器!C43),"")</f>
        <v>3</v>
      </c>
      <c r="B43" s="66" t="str">
        <f>IFERROR(IF(药方模拟器!B43="","",药方模拟器!B43),"")</f>
        <v>煅体丹</v>
      </c>
      <c r="C43" s="67" t="str">
        <f>IFERROR(IF(药方模拟器!D43="","",药方模拟器!D43),"")</f>
        <v>血量上限+3/15</v>
      </c>
      <c r="D43" s="66" t="str">
        <f>IFERROR(IF(药方模拟器!H43="","",药方模拟器!H43),"")</f>
        <v>天灵果(3阶)</v>
      </c>
      <c r="E43" s="58">
        <f>IFERROR(IF(药方模拟器!I43="","",药方模拟器!I43),"")</f>
        <v>3</v>
      </c>
      <c r="F43" s="66" t="str">
        <f>IFERROR(IF(药方模拟器!L43="","",药方模拟器!L43),"")</f>
        <v/>
      </c>
      <c r="G43" s="58" t="str">
        <f>IFERROR(IF(药方模拟器!M43="","",药方模拟器!M43),"")</f>
        <v/>
      </c>
      <c r="H43" s="66" t="str">
        <f>IFERROR(IF(药方模拟器!Q43="","",药方模拟器!Q43),"")</f>
        <v>龙鳞果(3阶)</v>
      </c>
      <c r="I43" s="58">
        <f>IFERROR(IF(药方模拟器!R43="","",药方模拟器!R43),"")</f>
        <v>3</v>
      </c>
      <c r="J43" s="66" t="str">
        <f>IFERROR(IF(药方模拟器!U43="","",药方模拟器!U43),"")</f>
        <v/>
      </c>
      <c r="K43" s="58" t="str">
        <f>IFERROR(IF(药方模拟器!V43="","",药方模拟器!V43),"")</f>
        <v/>
      </c>
      <c r="L43" s="66" t="str">
        <f>IFERROR(IF(药方模拟器!Y43="","",药方模拟器!Y43),"")</f>
        <v>龙葵(2阶)</v>
      </c>
      <c r="M43" s="58">
        <f>IFERROR(IF(药方模拟器!Z43="","",药方模拟器!Z43),"")</f>
        <v>3</v>
      </c>
      <c r="N43" s="66" t="str">
        <f>IFERROR(IF(药方模拟器!AA43="","",药方模拟器!AA43),"")</f>
        <v>雕花紫铜炉</v>
      </c>
      <c r="O43" s="68">
        <f>IFERROR(IF(药方模拟器!AE43="","",药方模拟器!AE43),"")</f>
        <v>9</v>
      </c>
    </row>
    <row r="44" ht="16.5" spans="1:15">
      <c r="A44" s="66">
        <f>IFERROR(IF(药方模拟器!C44="","",药方模拟器!C44),"")</f>
        <v>3</v>
      </c>
      <c r="B44" s="66" t="str">
        <f>IFERROR(IF(药方模拟器!B44="","",药方模拟器!B44),"")</f>
        <v>御风丹</v>
      </c>
      <c r="C44" s="67" t="str">
        <f>IFERROR(IF(药方模拟器!D44="","",药方模拟器!D44),"")</f>
        <v>遁速+1/5</v>
      </c>
      <c r="D44" s="66" t="str">
        <f>IFERROR(IF(药方模拟器!H44="","",药方模拟器!H44),"")</f>
        <v>天灵果(3阶)</v>
      </c>
      <c r="E44" s="58">
        <f>IFERROR(IF(药方模拟器!I44="","",药方模拟器!I44),"")</f>
        <v>3</v>
      </c>
      <c r="F44" s="66" t="str">
        <f>IFERROR(IF(药方模拟器!L44="","",药方模拟器!L44),"")</f>
        <v/>
      </c>
      <c r="G44" s="58" t="str">
        <f>IFERROR(IF(药方模拟器!M44="","",药方模拟器!M44),"")</f>
        <v/>
      </c>
      <c r="H44" s="66" t="str">
        <f>IFERROR(IF(药方模拟器!Q44="","",药方模拟器!Q44),"")</f>
        <v>夏枯草(2阶)</v>
      </c>
      <c r="I44" s="58">
        <f>IFERROR(IF(药方模拟器!R44="","",药方模拟器!R44),"")</f>
        <v>6</v>
      </c>
      <c r="J44" s="66" t="str">
        <f>IFERROR(IF(药方模拟器!U44="","",药方模拟器!U44),"")</f>
        <v/>
      </c>
      <c r="K44" s="58" t="str">
        <f>IFERROR(IF(药方模拟器!V44="","",药方模拟器!V44),"")</f>
        <v/>
      </c>
      <c r="L44" s="66" t="str">
        <f>IFERROR(IF(药方模拟器!Y44="","",药方模拟器!Y44),"")</f>
        <v>龙葵(2阶)</v>
      </c>
      <c r="M44" s="58">
        <f>IFERROR(IF(药方模拟器!Z44="","",药方模拟器!Z44),"")</f>
        <v>1</v>
      </c>
      <c r="N44" s="66" t="str">
        <f>IFERROR(IF(药方模拟器!AA44="","",药方模拟器!AA44),"")</f>
        <v>雕花紫铜炉</v>
      </c>
      <c r="O44" s="68">
        <f>IFERROR(IF(药方模拟器!AE44="","",药方模拟器!AE44),"")</f>
        <v>10</v>
      </c>
    </row>
    <row r="45" ht="16.5" spans="1:15">
      <c r="A45" s="66">
        <f>IFERROR(IF(药方模拟器!C45="","",药方模拟器!C45),"")</f>
        <v>3</v>
      </c>
      <c r="B45" s="66" t="str">
        <f>IFERROR(IF(药方模拟器!B45="","",药方模拟器!B45),"")</f>
        <v>延寿丹</v>
      </c>
      <c r="C45" s="67" t="str">
        <f>IFERROR(IF(药方模拟器!D45="","",药方模拟器!D45),"")</f>
        <v>寿元+10/30</v>
      </c>
      <c r="D45" s="66" t="str">
        <f>IFERROR(IF(药方模拟器!H45="","",药方模拟器!H45),"")</f>
        <v>龙鳞果(3阶)</v>
      </c>
      <c r="E45" s="58">
        <f>IFERROR(IF(药方模拟器!I45="","",药方模拟器!I45),"")</f>
        <v>6</v>
      </c>
      <c r="F45" s="66" t="str">
        <f>IFERROR(IF(药方模拟器!L45="","",药方模拟器!L45),"")</f>
        <v/>
      </c>
      <c r="G45" s="58" t="str">
        <f>IFERROR(IF(药方模拟器!M45="","",药方模拟器!M45),"")</f>
        <v/>
      </c>
      <c r="H45" s="66" t="str">
        <f>IFERROR(IF(药方模拟器!Q45="","",药方模拟器!Q45),"")</f>
        <v>玉龙参(3阶)</v>
      </c>
      <c r="I45" s="58">
        <f>IFERROR(IF(药方模拟器!R45="","",药方模拟器!R45),"")</f>
        <v>4</v>
      </c>
      <c r="J45" s="66" t="str">
        <f>IFERROR(IF(药方模拟器!U45="","",药方模拟器!U45),"")</f>
        <v/>
      </c>
      <c r="K45" s="58" t="str">
        <f>IFERROR(IF(药方模拟器!V45="","",药方模拟器!V45),"")</f>
        <v/>
      </c>
      <c r="L45" s="66" t="str">
        <f>IFERROR(IF(药方模拟器!Y45="","",药方模拟器!Y45),"")</f>
        <v>天元果(2阶)</v>
      </c>
      <c r="M45" s="58">
        <f>IFERROR(IF(药方模拟器!Z45="","",药方模拟器!Z45),"")</f>
        <v>1</v>
      </c>
      <c r="N45" s="66" t="str">
        <f>IFERROR(IF(药方模拟器!AA45="","",药方模拟器!AA45),"")</f>
        <v>雕花紫铜炉</v>
      </c>
      <c r="O45" s="68">
        <f>IFERROR(IF(药方模拟器!AE45="","",药方模拟器!AE45),"")</f>
        <v>11</v>
      </c>
    </row>
    <row r="46" ht="16.5" spans="1:15">
      <c r="A46" s="66">
        <f>IFERROR(IF(药方模拟器!C46="","",药方模拟器!C46),"")</f>
        <v>3</v>
      </c>
      <c r="B46" s="66" t="str">
        <f>IFERROR(IF(药方模拟器!B46="","",药方模拟器!B46),"")</f>
        <v>清脉丹</v>
      </c>
      <c r="C46" s="67" t="str">
        <f>IFERROR(IF(药方模拟器!D46="","",药方模拟器!D46),"")</f>
        <v>丹毒-10</v>
      </c>
      <c r="D46" s="66" t="str">
        <f>IFERROR(IF(药方模拟器!H46="","",药方模拟器!H46),"")</f>
        <v>锦地罗(3阶)</v>
      </c>
      <c r="E46" s="58">
        <f>IFERROR(IF(药方模拟器!I46="","",药方模拟器!I46),"")</f>
        <v>3</v>
      </c>
      <c r="F46" s="66" t="str">
        <f>IFERROR(IF(药方模拟器!L46="","",药方模拟器!L46),"")</f>
        <v/>
      </c>
      <c r="G46" s="58" t="str">
        <f>IFERROR(IF(药方模拟器!M46="","",药方模拟器!M46),"")</f>
        <v/>
      </c>
      <c r="H46" s="66" t="str">
        <f>IFERROR(IF(药方模拟器!Q46="","",药方模拟器!Q46),"")</f>
        <v>龙葵(2阶)</v>
      </c>
      <c r="I46" s="58">
        <f>IFERROR(IF(药方模拟器!R46="","",药方模拟器!R46),"")</f>
        <v>7</v>
      </c>
      <c r="J46" s="66" t="str">
        <f>IFERROR(IF(药方模拟器!U46="","",药方模拟器!U46),"")</f>
        <v/>
      </c>
      <c r="K46" s="58" t="str">
        <f>IFERROR(IF(药方模拟器!V46="","",药方模拟器!V46),"")</f>
        <v/>
      </c>
      <c r="L46" s="66" t="str">
        <f>IFERROR(IF(药方模拟器!Y46="","",药方模拟器!Y46),"")</f>
        <v>罗犀草(2阶)</v>
      </c>
      <c r="M46" s="58">
        <f>IFERROR(IF(药方模拟器!Z46="","",药方模拟器!Z46),"")</f>
        <v>1</v>
      </c>
      <c r="N46" s="66" t="str">
        <f>IFERROR(IF(药方模拟器!AA46="","",药方模拟器!AA46),"")</f>
        <v>雕花紫铜炉</v>
      </c>
      <c r="O46" s="68">
        <f>IFERROR(IF(药方模拟器!AE46="","",药方模拟器!AE46),"")</f>
        <v>11</v>
      </c>
    </row>
    <row r="47" ht="16.5" spans="1:15">
      <c r="A47" s="66">
        <f>IFERROR(IF(药方模拟器!C47="","",药方模拟器!C47),"")</f>
        <v>3</v>
      </c>
      <c r="B47" s="66" t="str">
        <f>IFERROR(IF(药方模拟器!B47="","",药方模拟器!B47),"")</f>
        <v>幻心玄丹</v>
      </c>
      <c r="C47" s="67" t="str">
        <f>IFERROR(IF(药方模拟器!D47="","",药方模拟器!D47),"")</f>
        <v>心境+6/300</v>
      </c>
      <c r="D47" s="66" t="str">
        <f>IFERROR(IF(药方模拟器!H47="","",药方模拟器!H47),"")</f>
        <v>天灵果(3阶)</v>
      </c>
      <c r="E47" s="58">
        <f>IFERROR(IF(药方模拟器!I47="","",药方模拟器!I47),"")</f>
        <v>3</v>
      </c>
      <c r="F47" s="66" t="str">
        <f>IFERROR(IF(药方模拟器!L47="","",药方模拟器!L47),"")</f>
        <v/>
      </c>
      <c r="G47" s="58" t="str">
        <f>IFERROR(IF(药方模拟器!M47="","",药方模拟器!M47),"")</f>
        <v/>
      </c>
      <c r="H47" s="66" t="str">
        <f>IFERROR(IF(药方模拟器!Q47="","",药方模拟器!Q47),"")</f>
        <v>七星草(2阶)</v>
      </c>
      <c r="I47" s="58">
        <f>IFERROR(IF(药方模拟器!R47="","",药方模拟器!R47),"")</f>
        <v>3</v>
      </c>
      <c r="J47" s="66" t="str">
        <f>IFERROR(IF(药方模拟器!U47="","",药方模拟器!U47),"")</f>
        <v>百草露(2阶)</v>
      </c>
      <c r="K47" s="58">
        <f>IFERROR(IF(药方模拟器!V47="","",药方模拟器!V47),"")</f>
        <v>3</v>
      </c>
      <c r="L47" s="66" t="str">
        <f>IFERROR(IF(药方模拟器!Y47="","",药方模拟器!Y47),"")</f>
        <v>龙葵(2阶)</v>
      </c>
      <c r="M47" s="58">
        <f>IFERROR(IF(药方模拟器!Z47="","",药方模拟器!Z47),"")</f>
        <v>3</v>
      </c>
      <c r="N47" s="66" t="str">
        <f>IFERROR(IF(药方模拟器!AA47="","",药方模拟器!AA47),"")</f>
        <v>庚金龙纹炉</v>
      </c>
      <c r="O47" s="68">
        <f>IFERROR(IF(药方模拟器!AE47="","",药方模拟器!AE47),"")</f>
        <v>12</v>
      </c>
    </row>
    <row r="48" ht="16.5" spans="1:15">
      <c r="A48" s="66">
        <f>IFERROR(IF(药方模拟器!C48="","",药方模拟器!C48),"")</f>
        <v>3</v>
      </c>
      <c r="B48" s="66" t="str">
        <f>IFERROR(IF(药方模拟器!B48="","",药方模拟器!B48),"")</f>
        <v>溯金丹</v>
      </c>
      <c r="C48" s="67" t="str">
        <f>IFERROR(IF(药方模拟器!D48="","",药方模拟器!D48),"")</f>
        <v>下场战斗 金灵根权重+30</v>
      </c>
      <c r="D48" s="66" t="str">
        <f>IFERROR(IF(药方模拟器!H48="","",药方模拟器!H48),"")</f>
        <v>百草露(2阶)</v>
      </c>
      <c r="E48" s="58">
        <f>IFERROR(IF(药方模拟器!I48="","",药方模拟器!I48),"")</f>
        <v>3</v>
      </c>
      <c r="F48" s="66" t="str">
        <f>IFERROR(IF(药方模拟器!L48="","",药方模拟器!L48),"")</f>
        <v/>
      </c>
      <c r="G48" s="58" t="str">
        <f>IFERROR(IF(药方模拟器!M48="","",药方模拟器!M48),"")</f>
        <v/>
      </c>
      <c r="H48" s="66" t="str">
        <f>IFERROR(IF(药方模拟器!Q48="","",药方模拟器!Q48),"")</f>
        <v>罗犀草(2阶)</v>
      </c>
      <c r="I48" s="58">
        <f>IFERROR(IF(药方模拟器!R48="","",药方模拟器!R48),"")</f>
        <v>3</v>
      </c>
      <c r="J48" s="66" t="str">
        <f>IFERROR(IF(药方模拟器!U48="","",药方模拟器!U48),"")</f>
        <v>百草露(2阶)</v>
      </c>
      <c r="K48" s="58">
        <f>IFERROR(IF(药方模拟器!V48="","",药方模拟器!V48),"")</f>
        <v>3</v>
      </c>
      <c r="L48" s="66" t="str">
        <f>IFERROR(IF(药方模拟器!Y48="","",药方模拟器!Y48),"")</f>
        <v>百草露(2阶)</v>
      </c>
      <c r="M48" s="58">
        <f>IFERROR(IF(药方模拟器!Z48="","",药方模拟器!Z48),"")</f>
        <v>1</v>
      </c>
      <c r="N48" s="66" t="str">
        <f>IFERROR(IF(药方模拟器!AA48="","",药方模拟器!AA48),"")</f>
        <v>雕花紫铜炉</v>
      </c>
      <c r="O48" s="68">
        <f>IFERROR(IF(药方模拟器!AE48="","",药方模拟器!AE48),"")</f>
        <v>10</v>
      </c>
    </row>
    <row r="49" ht="16.5" spans="1:15">
      <c r="A49" s="66">
        <f>IFERROR(IF(药方模拟器!C49="","",药方模拟器!C49),"")</f>
        <v>3</v>
      </c>
      <c r="B49" s="66" t="str">
        <f>IFERROR(IF(药方模拟器!B49="","",药方模拟器!B49),"")</f>
        <v>万木丹</v>
      </c>
      <c r="C49" s="67" t="str">
        <f>IFERROR(IF(药方模拟器!D49="","",药方模拟器!D49),"")</f>
        <v>下场战斗 木灵根权重+30</v>
      </c>
      <c r="D49" s="66" t="str">
        <f>IFERROR(IF(药方模拟器!H49="","",药方模拟器!H49),"")</f>
        <v>百草露(2阶)</v>
      </c>
      <c r="E49" s="58">
        <f>IFERROR(IF(药方模拟器!I49="","",药方模拟器!I49),"")</f>
        <v>3</v>
      </c>
      <c r="F49" s="66" t="str">
        <f>IFERROR(IF(药方模拟器!L49="","",药方模拟器!L49),"")</f>
        <v/>
      </c>
      <c r="G49" s="58" t="str">
        <f>IFERROR(IF(药方模拟器!M49="","",药方模拟器!M49),"")</f>
        <v/>
      </c>
      <c r="H49" s="66" t="str">
        <f>IFERROR(IF(药方模拟器!Q49="","",药方模拟器!Q49),"")</f>
        <v>风灵花(2阶)</v>
      </c>
      <c r="I49" s="58">
        <f>IFERROR(IF(药方模拟器!R49="","",药方模拟器!R49),"")</f>
        <v>3</v>
      </c>
      <c r="J49" s="66" t="str">
        <f>IFERROR(IF(药方模拟器!U49="","",药方模拟器!U49),"")</f>
        <v>百草露(2阶)</v>
      </c>
      <c r="K49" s="58">
        <f>IFERROR(IF(药方模拟器!V49="","",药方模拟器!V49),"")</f>
        <v>3</v>
      </c>
      <c r="L49" s="66" t="str">
        <f>IFERROR(IF(药方模拟器!Y49="","",药方模拟器!Y49),"")</f>
        <v>百草露(2阶)</v>
      </c>
      <c r="M49" s="58">
        <f>IFERROR(IF(药方模拟器!Z49="","",药方模拟器!Z49),"")</f>
        <v>1</v>
      </c>
      <c r="N49" s="66" t="str">
        <f>IFERROR(IF(药方模拟器!AA49="","",药方模拟器!AA49),"")</f>
        <v>雕花紫铜炉</v>
      </c>
      <c r="O49" s="68">
        <f>IFERROR(IF(药方模拟器!AE49="","",药方模拟器!AE49),"")</f>
        <v>10</v>
      </c>
    </row>
    <row r="50" ht="16.5" spans="1:15">
      <c r="A50" s="66">
        <f>IFERROR(IF(药方模拟器!C50="","",药方模拟器!C50),"")</f>
        <v>3</v>
      </c>
      <c r="B50" s="66" t="str">
        <f>IFERROR(IF(药方模拟器!B50="","",药方模拟器!B50),"")</f>
        <v>玄水丹</v>
      </c>
      <c r="C50" s="67" t="str">
        <f>IFERROR(IF(药方模拟器!D50="","",药方模拟器!D50),"")</f>
        <v>下场战斗 水灵根权重+30</v>
      </c>
      <c r="D50" s="66" t="str">
        <f>IFERROR(IF(药方模拟器!H50="","",药方模拟器!H50),"")</f>
        <v>百草露(2阶)</v>
      </c>
      <c r="E50" s="58">
        <f>IFERROR(IF(药方模拟器!I50="","",药方模拟器!I50),"")</f>
        <v>3</v>
      </c>
      <c r="F50" s="66" t="str">
        <f>IFERROR(IF(药方模拟器!L50="","",药方模拟器!L50),"")</f>
        <v/>
      </c>
      <c r="G50" s="58" t="str">
        <f>IFERROR(IF(药方模拟器!M50="","",药方模拟器!M50),"")</f>
        <v/>
      </c>
      <c r="H50" s="66" t="str">
        <f>IFERROR(IF(药方模拟器!Q50="","",药方模拟器!Q50),"")</f>
        <v>弗兰草(2阶)</v>
      </c>
      <c r="I50" s="58">
        <f>IFERROR(IF(药方模拟器!R50="","",药方模拟器!R50),"")</f>
        <v>3</v>
      </c>
      <c r="J50" s="66" t="str">
        <f>IFERROR(IF(药方模拟器!U50="","",药方模拟器!U50),"")</f>
        <v>百草露(2阶)</v>
      </c>
      <c r="K50" s="58">
        <f>IFERROR(IF(药方模拟器!V50="","",药方模拟器!V50),"")</f>
        <v>3</v>
      </c>
      <c r="L50" s="66" t="str">
        <f>IFERROR(IF(药方模拟器!Y50="","",药方模拟器!Y50),"")</f>
        <v>天元果(2阶)</v>
      </c>
      <c r="M50" s="58">
        <f>IFERROR(IF(药方模拟器!Z50="","",药方模拟器!Z50),"")</f>
        <v>1</v>
      </c>
      <c r="N50" s="66" t="str">
        <f>IFERROR(IF(药方模拟器!AA50="","",药方模拟器!AA50),"")</f>
        <v>雕花紫铜炉</v>
      </c>
      <c r="O50" s="68">
        <f>IFERROR(IF(药方模拟器!AE50="","",药方模拟器!AE50),"")</f>
        <v>10</v>
      </c>
    </row>
    <row r="51" ht="16.5" spans="1:15">
      <c r="A51" s="66">
        <f>IFERROR(IF(药方模拟器!C51="","",药方模拟器!C51),"")</f>
        <v>3</v>
      </c>
      <c r="B51" s="66" t="str">
        <f>IFERROR(IF(药方模拟器!B51="","",药方模拟器!B51),"")</f>
        <v>真阳丹</v>
      </c>
      <c r="C51" s="67" t="str">
        <f>IFERROR(IF(药方模拟器!D51="","",药方模拟器!D51),"")</f>
        <v>下场战斗 火灵根权重+30</v>
      </c>
      <c r="D51" s="66" t="str">
        <f>IFERROR(IF(药方模拟器!H51="","",药方模拟器!H51),"")</f>
        <v>百草露(2阶)</v>
      </c>
      <c r="E51" s="58">
        <f>IFERROR(IF(药方模拟器!I51="","",药方模拟器!I51),"")</f>
        <v>3</v>
      </c>
      <c r="F51" s="66" t="str">
        <f>IFERROR(IF(药方模拟器!L51="","",药方模拟器!L51),"")</f>
        <v/>
      </c>
      <c r="G51" s="58" t="str">
        <f>IFERROR(IF(药方模拟器!M51="","",药方模拟器!M51),"")</f>
        <v/>
      </c>
      <c r="H51" s="66" t="str">
        <f>IFERROR(IF(药方模拟器!Q51="","",药方模拟器!Q51),"")</f>
        <v>火精枣(2阶)</v>
      </c>
      <c r="I51" s="58">
        <f>IFERROR(IF(药方模拟器!R51="","",药方模拟器!R51),"")</f>
        <v>3</v>
      </c>
      <c r="J51" s="66" t="str">
        <f>IFERROR(IF(药方模拟器!U51="","",药方模拟器!U51),"")</f>
        <v>百草露(2阶)</v>
      </c>
      <c r="K51" s="58">
        <f>IFERROR(IF(药方模拟器!V51="","",药方模拟器!V51),"")</f>
        <v>3</v>
      </c>
      <c r="L51" s="66" t="str">
        <f>IFERROR(IF(药方模拟器!Y51="","",药方模拟器!Y51),"")</f>
        <v>龙葵(2阶)</v>
      </c>
      <c r="M51" s="58">
        <f>IFERROR(IF(药方模拟器!Z51="","",药方模拟器!Z51),"")</f>
        <v>1</v>
      </c>
      <c r="N51" s="66" t="str">
        <f>IFERROR(IF(药方模拟器!AA51="","",药方模拟器!AA51),"")</f>
        <v>雕花紫铜炉</v>
      </c>
      <c r="O51" s="68">
        <f>IFERROR(IF(药方模拟器!AE51="","",药方模拟器!AE51),"")</f>
        <v>10</v>
      </c>
    </row>
    <row r="52" ht="16.5" spans="1:15">
      <c r="A52" s="66">
        <f>IFERROR(IF(药方模拟器!C52="","",药方模拟器!C52),"")</f>
        <v>3</v>
      </c>
      <c r="B52" s="66" t="str">
        <f>IFERROR(IF(药方模拟器!B52="","",药方模拟器!B52),"")</f>
        <v>地元丹</v>
      </c>
      <c r="C52" s="67" t="str">
        <f>IFERROR(IF(药方模拟器!D52="","",药方模拟器!D52),"")</f>
        <v>下场战斗 土灵根权重+30</v>
      </c>
      <c r="D52" s="66" t="str">
        <f>IFERROR(IF(药方模拟器!H52="","",药方模拟器!H52),"")</f>
        <v>百草露(2阶)</v>
      </c>
      <c r="E52" s="58">
        <f>IFERROR(IF(药方模拟器!I52="","",药方模拟器!I52),"")</f>
        <v>3</v>
      </c>
      <c r="F52" s="66" t="str">
        <f>IFERROR(IF(药方模拟器!L52="","",药方模拟器!L52),"")</f>
        <v/>
      </c>
      <c r="G52" s="58" t="str">
        <f>IFERROR(IF(药方模拟器!M52="","",药方模拟器!M52),"")</f>
        <v/>
      </c>
      <c r="H52" s="66" t="str">
        <f>IFERROR(IF(药方模拟器!Q52="","",药方模拟器!Q52),"")</f>
        <v>地黄参(2阶)</v>
      </c>
      <c r="I52" s="58">
        <f>IFERROR(IF(药方模拟器!R52="","",药方模拟器!R52),"")</f>
        <v>3</v>
      </c>
      <c r="J52" s="66" t="str">
        <f>IFERROR(IF(药方模拟器!U52="","",药方模拟器!U52),"")</f>
        <v>百草露(2阶)</v>
      </c>
      <c r="K52" s="58">
        <f>IFERROR(IF(药方模拟器!V52="","",药方模拟器!V52),"")</f>
        <v>3</v>
      </c>
      <c r="L52" s="66" t="str">
        <f>IFERROR(IF(药方模拟器!Y52="","",药方模拟器!Y52),"")</f>
        <v>龙葵(2阶)</v>
      </c>
      <c r="M52" s="58">
        <f>IFERROR(IF(药方模拟器!Z52="","",药方模拟器!Z52),"")</f>
        <v>1</v>
      </c>
      <c r="N52" s="66" t="str">
        <f>IFERROR(IF(药方模拟器!AA52="","",药方模拟器!AA52),"")</f>
        <v>雕花紫铜炉</v>
      </c>
      <c r="O52" s="68">
        <f>IFERROR(IF(药方模拟器!AE52="","",药方模拟器!AE52),"")</f>
        <v>10</v>
      </c>
    </row>
    <row r="53" ht="16.5" spans="1:15">
      <c r="A53" s="66">
        <f>IFERROR(IF(药方模拟器!C53="","",药方模拟器!C53),"")</f>
        <v>3</v>
      </c>
      <c r="B53" s="66" t="str">
        <f>IFERROR(IF(药方模拟器!B53="","",药方模拟器!B53),"")</f>
        <v>奕剑丹</v>
      </c>
      <c r="C53" s="67" t="str">
        <f>IFERROR(IF(药方模拟器!D53="","",药方模拟器!D53),"")</f>
        <v>下场战斗获得剑气*5</v>
      </c>
      <c r="D53" s="66" t="str">
        <f>IFERROR(IF(药方模拟器!H53="","",药方模拟器!H53),"")</f>
        <v>百草露(2阶)</v>
      </c>
      <c r="E53" s="58">
        <f>IFERROR(IF(药方模拟器!I53="","",药方模拟器!I53),"")</f>
        <v>4</v>
      </c>
      <c r="F53" s="66" t="str">
        <f>IFERROR(IF(药方模拟器!L53="","",药方模拟器!L53),"")</f>
        <v/>
      </c>
      <c r="G53" s="58" t="str">
        <f>IFERROR(IF(药方模拟器!M53="","",药方模拟器!M53),"")</f>
        <v/>
      </c>
      <c r="H53" s="66" t="str">
        <f>IFERROR(IF(药方模拟器!Q53="","",药方模拟器!Q53),"")</f>
        <v>剑芦(2阶)</v>
      </c>
      <c r="I53" s="58">
        <f>IFERROR(IF(药方模拟器!R53="","",药方模拟器!R53),"")</f>
        <v>6</v>
      </c>
      <c r="J53" s="66" t="str">
        <f>IFERROR(IF(药方模拟器!U53="","",药方模拟器!U53),"")</f>
        <v/>
      </c>
      <c r="K53" s="58" t="str">
        <f>IFERROR(IF(药方模拟器!V53="","",药方模拟器!V53),"")</f>
        <v/>
      </c>
      <c r="L53" s="66" t="str">
        <f>IFERROR(IF(药方模拟器!Y53="","",药方模拟器!Y53),"")</f>
        <v>伏龙参(3阶)</v>
      </c>
      <c r="M53" s="58">
        <f>IFERROR(IF(药方模拟器!Z53="","",药方模拟器!Z53),"")</f>
        <v>1</v>
      </c>
      <c r="N53" s="66" t="str">
        <f>IFERROR(IF(药方模拟器!AA53="","",药方模拟器!AA53),"")</f>
        <v>雕花紫铜炉</v>
      </c>
      <c r="O53" s="68">
        <f>IFERROR(IF(药方模拟器!AE53="","",药方模拟器!AE53),"")</f>
        <v>11</v>
      </c>
    </row>
    <row r="54" ht="16.5" spans="1:15">
      <c r="A54" s="66">
        <f>IFERROR(IF(药方模拟器!C54="","",药方模拟器!C54),"")</f>
        <v>3</v>
      </c>
      <c r="B54" s="66" t="str">
        <f>IFERROR(IF(药方模拟器!B54="","",药方模拟器!B54),"")</f>
        <v>凝金丹</v>
      </c>
      <c r="C54" s="67" t="str">
        <f>IFERROR(IF(药方模拟器!D54="","",药方模拟器!D54),"")</f>
        <v>结丹时 金灵根权重+20</v>
      </c>
      <c r="D54" s="66" t="str">
        <f>IFERROR(IF(药方模拟器!H54="","",药方模拟器!H54),"")</f>
        <v>灯心草(3阶)</v>
      </c>
      <c r="E54" s="58">
        <f>IFERROR(IF(药方模拟器!I54="","",药方模拟器!I54),"")</f>
        <v>1</v>
      </c>
      <c r="F54" s="66" t="str">
        <f>IFERROR(IF(药方模拟器!L54="","",药方模拟器!L54),"")</f>
        <v/>
      </c>
      <c r="G54" s="58" t="str">
        <f>IFERROR(IF(药方模拟器!M54="","",药方模拟器!M54),"")</f>
        <v/>
      </c>
      <c r="H54" s="66" t="str">
        <f>IFERROR(IF(药方模拟器!Q54="","",药方模拟器!Q54),"")</f>
        <v>罗犀草(2阶)</v>
      </c>
      <c r="I54" s="58">
        <f>IFERROR(IF(药方模拟器!R54="","",药方模拟器!R54),"")</f>
        <v>6</v>
      </c>
      <c r="J54" s="66" t="str">
        <f>IFERROR(IF(药方模拟器!U54="","",药方模拟器!U54),"")</f>
        <v>乌椆木(3阶)</v>
      </c>
      <c r="K54" s="58">
        <f>IFERROR(IF(药方模拟器!V54="","",药方模拟器!V54),"")</f>
        <v>1</v>
      </c>
      <c r="L54" s="66" t="str">
        <f>IFERROR(IF(药方模拟器!Y54="","",药方模拟器!Y54),"")</f>
        <v>罗犀草(2阶)</v>
      </c>
      <c r="M54" s="58">
        <f>IFERROR(IF(药方模拟器!Z54="","",药方模拟器!Z54),"")</f>
        <v>3</v>
      </c>
      <c r="N54" s="66" t="str">
        <f>IFERROR(IF(药方模拟器!AA54="","",药方模拟器!AA54),"")</f>
        <v>雕花紫铜炉</v>
      </c>
      <c r="O54" s="68">
        <f>IFERROR(IF(药方模拟器!AE54="","",药方模拟器!AE54),"")</f>
        <v>11</v>
      </c>
    </row>
    <row r="55" ht="16.5" spans="1:15">
      <c r="A55" s="66">
        <f>IFERROR(IF(药方模拟器!C55="","",药方模拟器!C55),"")</f>
        <v>3</v>
      </c>
      <c r="B55" s="66" t="str">
        <f>IFERROR(IF(药方模拟器!B55="","",药方模拟器!B55),"")</f>
        <v>凝木丹</v>
      </c>
      <c r="C55" s="67" t="str">
        <f>IFERROR(IF(药方模拟器!D55="","",药方模拟器!D55),"")</f>
        <v>结丹时 木灵根权重+20</v>
      </c>
      <c r="D55" s="66" t="str">
        <f>IFERROR(IF(药方模拟器!H55="","",药方模拟器!H55),"")</f>
        <v>灯心草(3阶)</v>
      </c>
      <c r="E55" s="58">
        <f>IFERROR(IF(药方模拟器!I55="","",药方模拟器!I55),"")</f>
        <v>1</v>
      </c>
      <c r="F55" s="66" t="str">
        <f>IFERROR(IF(药方模拟器!L55="","",药方模拟器!L55),"")</f>
        <v/>
      </c>
      <c r="G55" s="58" t="str">
        <f>IFERROR(IF(药方模拟器!M55="","",药方模拟器!M55),"")</f>
        <v/>
      </c>
      <c r="H55" s="66" t="str">
        <f>IFERROR(IF(药方模拟器!Q55="","",药方模拟器!Q55),"")</f>
        <v>风灵花(2阶)</v>
      </c>
      <c r="I55" s="58">
        <f>IFERROR(IF(药方模拟器!R55="","",药方模拟器!R55),"")</f>
        <v>6</v>
      </c>
      <c r="J55" s="66" t="str">
        <f>IFERROR(IF(药方模拟器!U55="","",药方模拟器!U55),"")</f>
        <v>乌椆木(3阶)</v>
      </c>
      <c r="K55" s="58">
        <f>IFERROR(IF(药方模拟器!V55="","",药方模拟器!V55),"")</f>
        <v>1</v>
      </c>
      <c r="L55" s="66" t="str">
        <f>IFERROR(IF(药方模拟器!Y55="","",药方模拟器!Y55),"")</f>
        <v>罗犀草(2阶)</v>
      </c>
      <c r="M55" s="58">
        <f>IFERROR(IF(药方模拟器!Z55="","",药方模拟器!Z55),"")</f>
        <v>3</v>
      </c>
      <c r="N55" s="66" t="str">
        <f>IFERROR(IF(药方模拟器!AA55="","",药方模拟器!AA55),"")</f>
        <v>雕花紫铜炉</v>
      </c>
      <c r="O55" s="68">
        <f>IFERROR(IF(药方模拟器!AE55="","",药方模拟器!AE55),"")</f>
        <v>11</v>
      </c>
    </row>
    <row r="56" ht="16.5" spans="1:15">
      <c r="A56" s="66">
        <f>IFERROR(IF(药方模拟器!C56="","",药方模拟器!C56),"")</f>
        <v>3</v>
      </c>
      <c r="B56" s="66" t="str">
        <f>IFERROR(IF(药方模拟器!B56="","",药方模拟器!B56),"")</f>
        <v>凝水丹</v>
      </c>
      <c r="C56" s="67" t="str">
        <f>IFERROR(IF(药方模拟器!D56="","",药方模拟器!D56),"")</f>
        <v>结丹时 水灵根权重+20</v>
      </c>
      <c r="D56" s="66" t="str">
        <f>IFERROR(IF(药方模拟器!H56="","",药方模拟器!H56),"")</f>
        <v>灯心草(3阶)</v>
      </c>
      <c r="E56" s="58">
        <f>IFERROR(IF(药方模拟器!I56="","",药方模拟器!I56),"")</f>
        <v>1</v>
      </c>
      <c r="F56" s="66" t="str">
        <f>IFERROR(IF(药方模拟器!L56="","",药方模拟器!L56),"")</f>
        <v/>
      </c>
      <c r="G56" s="58" t="str">
        <f>IFERROR(IF(药方模拟器!M56="","",药方模拟器!M56),"")</f>
        <v/>
      </c>
      <c r="H56" s="66" t="str">
        <f>IFERROR(IF(药方模拟器!Q56="","",药方模拟器!Q56),"")</f>
        <v>弗兰草(2阶)</v>
      </c>
      <c r="I56" s="58">
        <f>IFERROR(IF(药方模拟器!R56="","",药方模拟器!R56),"")</f>
        <v>6</v>
      </c>
      <c r="J56" s="66" t="str">
        <f>IFERROR(IF(药方模拟器!U56="","",药方模拟器!U56),"")</f>
        <v>乌椆木(3阶)</v>
      </c>
      <c r="K56" s="58">
        <f>IFERROR(IF(药方模拟器!V56="","",药方模拟器!V56),"")</f>
        <v>1</v>
      </c>
      <c r="L56" s="66" t="str">
        <f>IFERROR(IF(药方模拟器!Y56="","",药方模拟器!Y56),"")</f>
        <v>七星草(2阶)</v>
      </c>
      <c r="M56" s="58">
        <f>IFERROR(IF(药方模拟器!Z56="","",药方模拟器!Z56),"")</f>
        <v>3</v>
      </c>
      <c r="N56" s="66" t="str">
        <f>IFERROR(IF(药方模拟器!AA56="","",药方模拟器!AA56),"")</f>
        <v>雕花紫铜炉</v>
      </c>
      <c r="O56" s="68">
        <f>IFERROR(IF(药方模拟器!AE56="","",药方模拟器!AE56),"")</f>
        <v>11</v>
      </c>
    </row>
    <row r="57" ht="16.5" spans="1:15">
      <c r="A57" s="66">
        <f>IFERROR(IF(药方模拟器!C57="","",药方模拟器!C57),"")</f>
        <v>3</v>
      </c>
      <c r="B57" s="66" t="str">
        <f>IFERROR(IF(药方模拟器!B57="","",药方模拟器!B57),"")</f>
        <v>凝火丹</v>
      </c>
      <c r="C57" s="67" t="str">
        <f>IFERROR(IF(药方模拟器!D57="","",药方模拟器!D57),"")</f>
        <v>结丹时 火灵根权重+20</v>
      </c>
      <c r="D57" s="66" t="str">
        <f>IFERROR(IF(药方模拟器!H57="","",药方模拟器!H57),"")</f>
        <v>灯心草(3阶)</v>
      </c>
      <c r="E57" s="58">
        <f>IFERROR(IF(药方模拟器!I57="","",药方模拟器!I57),"")</f>
        <v>1</v>
      </c>
      <c r="F57" s="66" t="str">
        <f>IFERROR(IF(药方模拟器!L57="","",药方模拟器!L57),"")</f>
        <v/>
      </c>
      <c r="G57" s="58" t="str">
        <f>IFERROR(IF(药方模拟器!M57="","",药方模拟器!M57),"")</f>
        <v/>
      </c>
      <c r="H57" s="66" t="str">
        <f>IFERROR(IF(药方模拟器!Q57="","",药方模拟器!Q57),"")</f>
        <v>火精枣(2阶)</v>
      </c>
      <c r="I57" s="58">
        <f>IFERROR(IF(药方模拟器!R57="","",药方模拟器!R57),"")</f>
        <v>6</v>
      </c>
      <c r="J57" s="66" t="str">
        <f>IFERROR(IF(药方模拟器!U57="","",药方模拟器!U57),"")</f>
        <v>乌椆木(3阶)</v>
      </c>
      <c r="K57" s="58">
        <f>IFERROR(IF(药方模拟器!V57="","",药方模拟器!V57),"")</f>
        <v>1</v>
      </c>
      <c r="L57" s="66" t="str">
        <f>IFERROR(IF(药方模拟器!Y57="","",药方模拟器!Y57),"")</f>
        <v>龙葵(2阶)</v>
      </c>
      <c r="M57" s="58">
        <f>IFERROR(IF(药方模拟器!Z57="","",药方模拟器!Z57),"")</f>
        <v>3</v>
      </c>
      <c r="N57" s="66" t="str">
        <f>IFERROR(IF(药方模拟器!AA57="","",药方模拟器!AA57),"")</f>
        <v>雕花紫铜炉</v>
      </c>
      <c r="O57" s="68">
        <f>IFERROR(IF(药方模拟器!AE57="","",药方模拟器!AE57),"")</f>
        <v>11</v>
      </c>
    </row>
    <row r="58" ht="16.5" spans="1:15">
      <c r="A58" s="66">
        <f>IFERROR(IF(药方模拟器!C58="","",药方模拟器!C58),"")</f>
        <v>3</v>
      </c>
      <c r="B58" s="66" t="str">
        <f>IFERROR(IF(药方模拟器!B58="","",药方模拟器!B58),"")</f>
        <v>凝土丹</v>
      </c>
      <c r="C58" s="67" t="str">
        <f>IFERROR(IF(药方模拟器!D58="","",药方模拟器!D58),"")</f>
        <v>结丹时 土灵根权重+20</v>
      </c>
      <c r="D58" s="66" t="str">
        <f>IFERROR(IF(药方模拟器!H58="","",药方模拟器!H58),"")</f>
        <v>五柳根(3阶)</v>
      </c>
      <c r="E58" s="58">
        <f>IFERROR(IF(药方模拟器!I58="","",药方模拟器!I58),"")</f>
        <v>1</v>
      </c>
      <c r="F58" s="66" t="str">
        <f>IFERROR(IF(药方模拟器!L58="","",药方模拟器!L58),"")</f>
        <v/>
      </c>
      <c r="G58" s="58" t="str">
        <f>IFERROR(IF(药方模拟器!M58="","",药方模拟器!M58),"")</f>
        <v/>
      </c>
      <c r="H58" s="66" t="str">
        <f>IFERROR(IF(药方模拟器!Q58="","",药方模拟器!Q58),"")</f>
        <v>地黄参(2阶)</v>
      </c>
      <c r="I58" s="58">
        <f>IFERROR(IF(药方模拟器!R58="","",药方模拟器!R58),"")</f>
        <v>6</v>
      </c>
      <c r="J58" s="66" t="str">
        <f>IFERROR(IF(药方模拟器!U58="","",药方模拟器!U58),"")</f>
        <v>乌椆木(3阶)</v>
      </c>
      <c r="K58" s="58">
        <f>IFERROR(IF(药方模拟器!V58="","",药方模拟器!V58),"")</f>
        <v>1</v>
      </c>
      <c r="L58" s="66" t="str">
        <f>IFERROR(IF(药方模拟器!Y58="","",药方模拟器!Y58),"")</f>
        <v>罗犀草(2阶)</v>
      </c>
      <c r="M58" s="58">
        <f>IFERROR(IF(药方模拟器!Z58="","",药方模拟器!Z58),"")</f>
        <v>3</v>
      </c>
      <c r="N58" s="66" t="str">
        <f>IFERROR(IF(药方模拟器!AA58="","",药方模拟器!AA58),"")</f>
        <v>雕花紫铜炉</v>
      </c>
      <c r="O58" s="68">
        <f>IFERROR(IF(药方模拟器!AE58="","",药方模拟器!AE58),"")</f>
        <v>11</v>
      </c>
    </row>
    <row r="59" ht="16.5" spans="1:15">
      <c r="A59" s="66">
        <f>IFERROR(IF(药方模拟器!C59="","",药方模拟器!C59),"")</f>
        <v>3</v>
      </c>
      <c r="B59" s="66" t="str">
        <f>IFERROR(IF(药方模拟器!B59="","",药方模拟器!B59),"")</f>
        <v>玄武丹</v>
      </c>
      <c r="C59" s="67" t="str">
        <f>IFERROR(IF(药方模拟器!D59="","",药方模拟器!D59),"")</f>
        <v>战斗中受到的技能伤害-4</v>
      </c>
      <c r="D59" s="66" t="str">
        <f>IFERROR(IF(药方模拟器!H59="","",药方模拟器!H59),"")</f>
        <v>幻心草(3阶)</v>
      </c>
      <c r="E59" s="58">
        <f>IFERROR(IF(药方模拟器!I59="","",药方模拟器!I59),"")</f>
        <v>3</v>
      </c>
      <c r="F59" s="66" t="str">
        <f>IFERROR(IF(药方模拟器!L59="","",药方模拟器!L59),"")</f>
        <v/>
      </c>
      <c r="G59" s="58" t="str">
        <f>IFERROR(IF(药方模拟器!M59="","",药方模拟器!M59),"")</f>
        <v/>
      </c>
      <c r="H59" s="66" t="str">
        <f>IFERROR(IF(药方模拟器!Q59="","",药方模拟器!Q59),"")</f>
        <v>锦地罗(3阶)</v>
      </c>
      <c r="I59" s="58">
        <f>IFERROR(IF(药方模拟器!R59="","",药方模拟器!R59),"")</f>
        <v>2</v>
      </c>
      <c r="J59" s="66" t="str">
        <f>IFERROR(IF(药方模拟器!U59="","",药方模拟器!U59),"")</f>
        <v/>
      </c>
      <c r="K59" s="58" t="str">
        <f>IFERROR(IF(药方模拟器!V59="","",药方模拟器!V59),"")</f>
        <v/>
      </c>
      <c r="L59" s="66" t="str">
        <f>IFERROR(IF(药方模拟器!Y59="","",药方模拟器!Y59),"")</f>
        <v>宁神花(1阶)</v>
      </c>
      <c r="M59" s="58">
        <f>IFERROR(IF(药方模拟器!Z59="","",药方模拟器!Z59),"")</f>
        <v>3</v>
      </c>
      <c r="N59" s="66" t="str">
        <f>IFERROR(IF(药方模拟器!AA59="","",药方模拟器!AA59),"")</f>
        <v>雕花紫铜炉</v>
      </c>
      <c r="O59" s="68">
        <f>IFERROR(IF(药方模拟器!AE59="","",药方模拟器!AE59),"")</f>
        <v>8</v>
      </c>
    </row>
    <row r="60" ht="16.5" spans="1:15">
      <c r="A60" s="66">
        <f>IFERROR(IF(药方模拟器!C60="","",药方模拟器!C60),"")</f>
        <v>3</v>
      </c>
      <c r="B60" s="66" t="str">
        <f>IFERROR(IF(药方模拟器!B60="","",药方模拟器!B60),"")</f>
        <v>金元丹</v>
      </c>
      <c r="C60" s="67" t="str">
        <f>IFERROR(IF(药方模拟器!D60="","",药方模拟器!D60),"")</f>
        <v>永久提升金系权重+2/10</v>
      </c>
      <c r="D60" s="66" t="str">
        <f>IFERROR(IF(药方模拟器!H60="","",药方模拟器!H60),"")</f>
        <v>天灵果(3阶)</v>
      </c>
      <c r="E60" s="58">
        <f>IFERROR(IF(药方模拟器!I60="","",药方模拟器!I60),"")</f>
        <v>4</v>
      </c>
      <c r="F60" s="66" t="str">
        <f>IFERROR(IF(药方模拟器!L60="","",药方模拟器!L60),"")</f>
        <v/>
      </c>
      <c r="G60" s="58" t="str">
        <f>IFERROR(IF(药方模拟器!M60="","",药方模拟器!M60),"")</f>
        <v/>
      </c>
      <c r="H60" s="66" t="str">
        <f>IFERROR(IF(药方模拟器!Q60="","",药方模拟器!Q60),"")</f>
        <v>伏龙参(3阶)</v>
      </c>
      <c r="I60" s="58">
        <f>IFERROR(IF(药方模拟器!R60="","",药方模拟器!R60),"")</f>
        <v>4</v>
      </c>
      <c r="J60" s="66" t="str">
        <f>IFERROR(IF(药方模拟器!U60="","",药方模拟器!U60),"")</f>
        <v/>
      </c>
      <c r="K60" s="58" t="str">
        <f>IFERROR(IF(药方模拟器!V60="","",药方模拟器!V60),"")</f>
        <v/>
      </c>
      <c r="L60" s="66" t="str">
        <f>IFERROR(IF(药方模拟器!Y60="","",药方模拟器!Y60),"")</f>
        <v>龙葵(2阶)</v>
      </c>
      <c r="M60" s="58">
        <f>IFERROR(IF(药方模拟器!Z60="","",药方模拟器!Z60),"")</f>
        <v>3</v>
      </c>
      <c r="N60" s="66" t="str">
        <f>IFERROR(IF(药方模拟器!AA60="","",药方模拟器!AA60),"")</f>
        <v>雕花紫铜炉</v>
      </c>
      <c r="O60" s="68">
        <f>IFERROR(IF(药方模拟器!AE60="","",药方模拟器!AE60),"")</f>
        <v>11</v>
      </c>
    </row>
    <row r="61" ht="16.5" spans="1:15">
      <c r="A61" s="66">
        <f>IFERROR(IF(药方模拟器!C61="","",药方模拟器!C61),"")</f>
        <v>3</v>
      </c>
      <c r="B61" s="66" t="str">
        <f>IFERROR(IF(药方模拟器!B61="","",药方模拟器!B61),"")</f>
        <v>木元丹</v>
      </c>
      <c r="C61" s="67" t="str">
        <f>IFERROR(IF(药方模拟器!D61="","",药方模拟器!D61),"")</f>
        <v>永久提升木系权重+2/10</v>
      </c>
      <c r="D61" s="66" t="str">
        <f>IFERROR(IF(药方模拟器!H61="","",药方模拟器!H61),"")</f>
        <v>天灵果(3阶)</v>
      </c>
      <c r="E61" s="58">
        <f>IFERROR(IF(药方模拟器!I61="","",药方模拟器!I61),"")</f>
        <v>4</v>
      </c>
      <c r="F61" s="66" t="str">
        <f>IFERROR(IF(药方模拟器!L61="","",药方模拟器!L61),"")</f>
        <v/>
      </c>
      <c r="G61" s="58" t="str">
        <f>IFERROR(IF(药方模拟器!M61="","",药方模拟器!M61),"")</f>
        <v/>
      </c>
      <c r="H61" s="66" t="str">
        <f>IFERROR(IF(药方模拟器!Q61="","",药方模拟器!Q61),"")</f>
        <v>枫香脂(3阶)</v>
      </c>
      <c r="I61" s="58">
        <f>IFERROR(IF(药方模拟器!R61="","",药方模拟器!R61),"")</f>
        <v>4</v>
      </c>
      <c r="J61" s="66" t="str">
        <f>IFERROR(IF(药方模拟器!U61="","",药方模拟器!U61),"")</f>
        <v/>
      </c>
      <c r="K61" s="58" t="str">
        <f>IFERROR(IF(药方模拟器!V61="","",药方模拟器!V61),"")</f>
        <v/>
      </c>
      <c r="L61" s="66" t="str">
        <f>IFERROR(IF(药方模拟器!Y61="","",药方模拟器!Y61),"")</f>
        <v>罗犀草(2阶)</v>
      </c>
      <c r="M61" s="58">
        <f>IFERROR(IF(药方模拟器!Z61="","",药方模拟器!Z61),"")</f>
        <v>3</v>
      </c>
      <c r="N61" s="66" t="str">
        <f>IFERROR(IF(药方模拟器!AA61="","",药方模拟器!AA61),"")</f>
        <v>雕花紫铜炉</v>
      </c>
      <c r="O61" s="68">
        <f>IFERROR(IF(药方模拟器!AE61="","",药方模拟器!AE61),"")</f>
        <v>11</v>
      </c>
    </row>
    <row r="62" ht="16.5" spans="1:15">
      <c r="A62" s="66">
        <f>IFERROR(IF(药方模拟器!C62="","",药方模拟器!C62),"")</f>
        <v>3</v>
      </c>
      <c r="B62" s="66" t="str">
        <f>IFERROR(IF(药方模拟器!B62="","",药方模拟器!B62),"")</f>
        <v>水元丹</v>
      </c>
      <c r="C62" s="67" t="str">
        <f>IFERROR(IF(药方模拟器!D62="","",药方模拟器!D62),"")</f>
        <v>永久提升水系权重+2/10</v>
      </c>
      <c r="D62" s="66" t="str">
        <f>IFERROR(IF(药方模拟器!H62="","",药方模拟器!H62),"")</f>
        <v>天灵果(3阶)</v>
      </c>
      <c r="E62" s="58">
        <f>IFERROR(IF(药方模拟器!I62="","",药方模拟器!I62),"")</f>
        <v>4</v>
      </c>
      <c r="F62" s="66" t="str">
        <f>IFERROR(IF(药方模拟器!L62="","",药方模拟器!L62),"")</f>
        <v/>
      </c>
      <c r="G62" s="58" t="str">
        <f>IFERROR(IF(药方模拟器!M62="","",药方模拟器!M62),"")</f>
        <v/>
      </c>
      <c r="H62" s="66" t="str">
        <f>IFERROR(IF(药方模拟器!Q62="","",药方模拟器!Q62),"")</f>
        <v>雪凝花(3阶)</v>
      </c>
      <c r="I62" s="58">
        <f>IFERROR(IF(药方模拟器!R62="","",药方模拟器!R62),"")</f>
        <v>4</v>
      </c>
      <c r="J62" s="66" t="str">
        <f>IFERROR(IF(药方模拟器!U62="","",药方模拟器!U62),"")</f>
        <v/>
      </c>
      <c r="K62" s="58" t="str">
        <f>IFERROR(IF(药方模拟器!V62="","",药方模拟器!V62),"")</f>
        <v/>
      </c>
      <c r="L62" s="66" t="str">
        <f>IFERROR(IF(药方模拟器!Y62="","",药方模拟器!Y62),"")</f>
        <v>罗犀草(2阶)</v>
      </c>
      <c r="M62" s="58">
        <f>IFERROR(IF(药方模拟器!Z62="","",药方模拟器!Z62),"")</f>
        <v>3</v>
      </c>
      <c r="N62" s="66" t="str">
        <f>IFERROR(IF(药方模拟器!AA62="","",药方模拟器!AA62),"")</f>
        <v>雕花紫铜炉</v>
      </c>
      <c r="O62" s="68">
        <f>IFERROR(IF(药方模拟器!AE62="","",药方模拟器!AE62),"")</f>
        <v>11</v>
      </c>
    </row>
    <row r="63" ht="16.5" spans="1:15">
      <c r="A63" s="66">
        <f>IFERROR(IF(药方模拟器!C63="","",药方模拟器!C63),"")</f>
        <v>3</v>
      </c>
      <c r="B63" s="66" t="str">
        <f>IFERROR(IF(药方模拟器!B63="","",药方模拟器!B63),"")</f>
        <v>火元丹</v>
      </c>
      <c r="C63" s="67" t="str">
        <f>IFERROR(IF(药方模拟器!D63="","",药方模拟器!D63),"")</f>
        <v>永久提升火系权重+2/10</v>
      </c>
      <c r="D63" s="66" t="str">
        <f>IFERROR(IF(药方模拟器!H63="","",药方模拟器!H63),"")</f>
        <v>天灵果(3阶)</v>
      </c>
      <c r="E63" s="58">
        <f>IFERROR(IF(药方模拟器!I63="","",药方模拟器!I63),"")</f>
        <v>4</v>
      </c>
      <c r="F63" s="66" t="str">
        <f>IFERROR(IF(药方模拟器!L63="","",药方模拟器!L63),"")</f>
        <v/>
      </c>
      <c r="G63" s="58" t="str">
        <f>IFERROR(IF(药方模拟器!M63="","",药方模拟器!M63),"")</f>
        <v/>
      </c>
      <c r="H63" s="66" t="str">
        <f>IFERROR(IF(药方模拟器!Q63="","",药方模拟器!Q63),"")</f>
        <v>灯心草(3阶)</v>
      </c>
      <c r="I63" s="58">
        <f>IFERROR(IF(药方模拟器!R63="","",药方模拟器!R63),"")</f>
        <v>4</v>
      </c>
      <c r="J63" s="66" t="str">
        <f>IFERROR(IF(药方模拟器!U63="","",药方模拟器!U63),"")</f>
        <v/>
      </c>
      <c r="K63" s="58" t="str">
        <f>IFERROR(IF(药方模拟器!V63="","",药方模拟器!V63),"")</f>
        <v/>
      </c>
      <c r="L63" s="66" t="str">
        <f>IFERROR(IF(药方模拟器!Y63="","",药方模拟器!Y63),"")</f>
        <v>龙葵(2阶)</v>
      </c>
      <c r="M63" s="58">
        <f>IFERROR(IF(药方模拟器!Z63="","",药方模拟器!Z63),"")</f>
        <v>3</v>
      </c>
      <c r="N63" s="66" t="str">
        <f>IFERROR(IF(药方模拟器!AA63="","",药方模拟器!AA63),"")</f>
        <v>雕花紫铜炉</v>
      </c>
      <c r="O63" s="68">
        <f>IFERROR(IF(药方模拟器!AE63="","",药方模拟器!AE63),"")</f>
        <v>11</v>
      </c>
    </row>
    <row r="64" ht="16.5" spans="1:15">
      <c r="A64" s="66">
        <f>IFERROR(IF(药方模拟器!C64="","",药方模拟器!C64),"")</f>
        <v>3</v>
      </c>
      <c r="B64" s="66" t="str">
        <f>IFERROR(IF(药方模拟器!B64="","",药方模拟器!B64),"")</f>
        <v>土元丹</v>
      </c>
      <c r="C64" s="67" t="str">
        <f>IFERROR(IF(药方模拟器!D64="","",药方模拟器!D64),"")</f>
        <v>永久提升土系权重+2/10</v>
      </c>
      <c r="D64" s="66" t="str">
        <f>IFERROR(IF(药方模拟器!H64="","",药方模拟器!H64),"")</f>
        <v>天灵果(3阶)</v>
      </c>
      <c r="E64" s="58">
        <f>IFERROR(IF(药方模拟器!I64="","",药方模拟器!I64),"")</f>
        <v>4</v>
      </c>
      <c r="F64" s="66" t="str">
        <f>IFERROR(IF(药方模拟器!L64="","",药方模拟器!L64),"")</f>
        <v/>
      </c>
      <c r="G64" s="58" t="str">
        <f>IFERROR(IF(药方模拟器!M64="","",药方模拟器!M64),"")</f>
        <v/>
      </c>
      <c r="H64" s="66" t="str">
        <f>IFERROR(IF(药方模拟器!Q64="","",药方模拟器!Q64),"")</f>
        <v>石龙芮(3阶)</v>
      </c>
      <c r="I64" s="58">
        <f>IFERROR(IF(药方模拟器!R64="","",药方模拟器!R64),"")</f>
        <v>4</v>
      </c>
      <c r="J64" s="66" t="str">
        <f>IFERROR(IF(药方模拟器!U64="","",药方模拟器!U64),"")</f>
        <v/>
      </c>
      <c r="K64" s="58" t="str">
        <f>IFERROR(IF(药方模拟器!V64="","",药方模拟器!V64),"")</f>
        <v/>
      </c>
      <c r="L64" s="66" t="str">
        <f>IFERROR(IF(药方模拟器!Y64="","",药方模拟器!Y64),"")</f>
        <v>罗犀草(2阶)</v>
      </c>
      <c r="M64" s="58">
        <f>IFERROR(IF(药方模拟器!Z64="","",药方模拟器!Z64),"")</f>
        <v>3</v>
      </c>
      <c r="N64" s="66" t="str">
        <f>IFERROR(IF(药方模拟器!AA64="","",药方模拟器!AA64),"")</f>
        <v>雕花紫铜炉</v>
      </c>
      <c r="O64" s="68">
        <f>IFERROR(IF(药方模拟器!AE64="","",药方模拟器!AE64),"")</f>
        <v>11</v>
      </c>
    </row>
    <row r="65" ht="16.5" spans="1:15">
      <c r="A65" s="66">
        <f>IFERROR(IF(药方模拟器!C65="","",药方模拟器!C65),"")</f>
        <v>4</v>
      </c>
      <c r="B65" s="66" t="str">
        <f>IFERROR(IF(药方模拟器!B65="","",药方模拟器!B65),"")</f>
        <v>回春丹</v>
      </c>
      <c r="C65" s="67" t="str">
        <f>IFERROR(IF(药方模拟器!D65="","",药方模拟器!D65),"")</f>
        <v>250血</v>
      </c>
      <c r="D65" s="66" t="str">
        <f>IFERROR(IF(药方模拟器!H65="","",药方模拟器!H65),"")</f>
        <v>天青花(1阶)</v>
      </c>
      <c r="E65" s="58">
        <f>IFERROR(IF(药方模拟器!I65="","",药方模拟器!I65),"")</f>
        <v>9</v>
      </c>
      <c r="F65" s="66" t="str">
        <f>IFERROR(IF(药方模拟器!L65="","",药方模拟器!L65),"")</f>
        <v/>
      </c>
      <c r="G65" s="58" t="str">
        <f>IFERROR(IF(药方模拟器!M65="","",药方模拟器!M65),"")</f>
        <v/>
      </c>
      <c r="H65" s="66" t="str">
        <f>IFERROR(IF(药方模拟器!Q65="","",药方模拟器!Q65),"")</f>
        <v>银月花(1阶)</v>
      </c>
      <c r="I65" s="58">
        <f>IFERROR(IF(药方模拟器!R65="","",药方模拟器!R65),"")</f>
        <v>1</v>
      </c>
      <c r="J65" s="66" t="str">
        <f>IFERROR(IF(药方模拟器!U65="","",药方模拟器!U65),"")</f>
        <v/>
      </c>
      <c r="K65" s="58" t="str">
        <f>IFERROR(IF(药方模拟器!V65="","",药方模拟器!V65),"")</f>
        <v/>
      </c>
      <c r="L65" s="66" t="str">
        <f>IFERROR(IF(药方模拟器!Y65="","",药方模拟器!Y65),"")</f>
        <v>凝血草(1阶)</v>
      </c>
      <c r="M65" s="58">
        <f>IFERROR(IF(药方模拟器!Z65="","",药方模拟器!Z65),"")</f>
        <v>1</v>
      </c>
      <c r="N65" s="66" t="str">
        <f>IFERROR(IF(药方模拟器!AA65="","",药方模拟器!AA65),"")</f>
        <v>庚金龙纹炉</v>
      </c>
      <c r="O65" s="68">
        <f>IFERROR(IF(药方模拟器!AE65="","",药方模拟器!AE65),"")</f>
        <v>11</v>
      </c>
    </row>
    <row r="66" ht="16.5" spans="1:15">
      <c r="A66" s="66">
        <f>IFERROR(IF(药方模拟器!C66="","",药方模拟器!C66),"")</f>
        <v>4</v>
      </c>
      <c r="B66" s="66" t="str">
        <f>IFERROR(IF(药方模拟器!B66="","",药方模拟器!B66),"")</f>
        <v>养元丹</v>
      </c>
      <c r="C66" s="67" t="str">
        <f>IFERROR(IF(药方模拟器!D66="","",药方模拟器!D66),"")</f>
        <v>400血</v>
      </c>
      <c r="D66" s="66" t="str">
        <f>IFERROR(IF(药方模拟器!H66="","",药方模拟器!H66),"")</f>
        <v>龙葵(2阶)</v>
      </c>
      <c r="E66" s="58">
        <f>IFERROR(IF(药方模拟器!I66="","",药方模拟器!I66),"")</f>
        <v>3</v>
      </c>
      <c r="F66" s="66" t="str">
        <f>IFERROR(IF(药方模拟器!L66="","",药方模拟器!L66),"")</f>
        <v/>
      </c>
      <c r="G66" s="58" t="str">
        <f>IFERROR(IF(药方模拟器!M66="","",药方模拟器!M66),"")</f>
        <v/>
      </c>
      <c r="H66" s="66" t="str">
        <f>IFERROR(IF(药方模拟器!Q66="","",药方模拟器!Q66),"")</f>
        <v>红绫草(2阶)</v>
      </c>
      <c r="I66" s="58">
        <f>IFERROR(IF(药方模拟器!R66="","",药方模拟器!R66),"")</f>
        <v>1</v>
      </c>
      <c r="J66" s="66" t="str">
        <f>IFERROR(IF(药方模拟器!U66="","",药方模拟器!U66),"")</f>
        <v>流莹草(1阶)</v>
      </c>
      <c r="K66" s="58">
        <f>IFERROR(IF(药方模拟器!V66="","",药方模拟器!V66),"")</f>
        <v>6</v>
      </c>
      <c r="L66" s="66" t="str">
        <f>IFERROR(IF(药方模拟器!Y66="","",药方模拟器!Y66),"")</f>
        <v>风灵花(2阶)</v>
      </c>
      <c r="M66" s="58">
        <f>IFERROR(IF(药方模拟器!Z66="","",药方模拟器!Z66),"")</f>
        <v>1</v>
      </c>
      <c r="N66" s="66" t="str">
        <f>IFERROR(IF(药方模拟器!AA66="","",药方模拟器!AA66),"")</f>
        <v>庚金龙纹炉</v>
      </c>
      <c r="O66" s="68">
        <f>IFERROR(IF(药方模拟器!AE66="","",药方模拟器!AE66),"")</f>
        <v>11</v>
      </c>
    </row>
    <row r="67" ht="16.5" spans="1:15">
      <c r="A67" s="66">
        <f>IFERROR(IF(药方模拟器!C67="","",药方模拟器!C67),"")</f>
        <v>4</v>
      </c>
      <c r="B67" s="66" t="str">
        <f>IFERROR(IF(药方模拟器!B67="","",药方模拟器!B67),"")</f>
        <v>四阶废丹</v>
      </c>
      <c r="C67" s="67" t="str">
        <f>IFERROR(IF(药方模拟器!D67="","",药方模拟器!D67),"")</f>
        <v>修为+2475（需神秘贝壳）</v>
      </c>
      <c r="D67" s="66" t="str">
        <f>IFERROR(IF(药方模拟器!H67="","",药方模拟器!H67),"")</f>
        <v>天青花(1阶)</v>
      </c>
      <c r="E67" s="58">
        <f>IFERROR(IF(药方模拟器!I67="","",药方模拟器!I67),"")</f>
        <v>9</v>
      </c>
      <c r="F67" s="66" t="str">
        <f>IFERROR(IF(药方模拟器!L67="","",药方模拟器!L67),"")</f>
        <v/>
      </c>
      <c r="G67" s="58" t="str">
        <f>IFERROR(IF(药方模拟器!M67="","",药方模拟器!M67),"")</f>
        <v/>
      </c>
      <c r="H67" s="66" t="str">
        <f>IFERROR(IF(药方模拟器!Q67="","",药方模拟器!Q67),"")</f>
        <v>银月花(1阶)</v>
      </c>
      <c r="I67" s="58">
        <f>IFERROR(IF(药方模拟器!R67="","",药方模拟器!R67),"")</f>
        <v>1</v>
      </c>
      <c r="J67" s="66" t="str">
        <f>IFERROR(IF(药方模拟器!U67="","",药方模拟器!U67),"")</f>
        <v/>
      </c>
      <c r="K67" s="58" t="str">
        <f>IFERROR(IF(药方模拟器!V67="","",药方模拟器!V67),"")</f>
        <v/>
      </c>
      <c r="L67" s="66" t="str">
        <f>IFERROR(IF(药方模拟器!Y67="","",药方模拟器!Y67),"")</f>
        <v/>
      </c>
      <c r="M67" s="58" t="str">
        <f>IFERROR(IF(药方模拟器!Z67="","",药方模拟器!Z67),"")</f>
        <v/>
      </c>
      <c r="N67" s="66" t="str">
        <f>IFERROR(IF(药方模拟器!AA67="","",药方模拟器!AA67),"")</f>
        <v>庚金龙纹炉</v>
      </c>
      <c r="O67" s="68">
        <f>IFERROR(IF(药方模拟器!AE67="","",药方模拟器!AE67),"")</f>
        <v>10</v>
      </c>
    </row>
    <row r="68" ht="16.5" spans="1:15">
      <c r="A68" s="66">
        <f>IFERROR(IF(药方模拟器!C68="","",药方模拟器!C68),"")</f>
        <v>4</v>
      </c>
      <c r="B68" s="66" t="str">
        <f>IFERROR(IF(药方模拟器!B68="","",药方模拟器!B68),"")</f>
        <v>易经丹</v>
      </c>
      <c r="C68" s="67" t="str">
        <f>IFERROR(IF(药方模拟器!D68="","",药方模拟器!D68),"")</f>
        <v>修为+15840（境界不足金丹期时服用，丹毒+30）</v>
      </c>
      <c r="D68" s="66" t="str">
        <f>IFERROR(IF(药方模拟器!H68="","",药方模拟器!H68),"")</f>
        <v>补天芝(3阶)</v>
      </c>
      <c r="E68" s="58">
        <f>IFERROR(IF(药方模拟器!I68="","",药方模拟器!I68),"")</f>
        <v>8</v>
      </c>
      <c r="F68" s="66" t="str">
        <f>IFERROR(IF(药方模拟器!L68="","",药方模拟器!L68),"")</f>
        <v/>
      </c>
      <c r="G68" s="58" t="str">
        <f>IFERROR(IF(药方模拟器!M68="","",药方模拟器!M68),"")</f>
        <v/>
      </c>
      <c r="H68" s="66" t="str">
        <f>IFERROR(IF(药方模拟器!Q68="","",药方模拟器!Q68),"")</f>
        <v>银精芝(4阶)</v>
      </c>
      <c r="I68" s="58">
        <f>IFERROR(IF(药方模拟器!R68="","",药方模拟器!R68),"")</f>
        <v>2</v>
      </c>
      <c r="J68" s="66" t="str">
        <f>IFERROR(IF(药方模拟器!U68="","",药方模拟器!U68),"")</f>
        <v>银精芝(4阶)</v>
      </c>
      <c r="K68" s="58">
        <f>IFERROR(IF(药方模拟器!V68="","",药方模拟器!V68),"")</f>
        <v>1</v>
      </c>
      <c r="L68" s="66" t="str">
        <f>IFERROR(IF(药方模拟器!Y68="","",药方模拟器!Y68),"")</f>
        <v>白沉脂(4阶)</v>
      </c>
      <c r="M68" s="58">
        <f>IFERROR(IF(药方模拟器!Z68="","",药方模拟器!Z68),"")</f>
        <v>1</v>
      </c>
      <c r="N68" s="66" t="str">
        <f>IFERROR(IF(药方模拟器!AA68="","",药方模拟器!AA68),"")</f>
        <v>庚金龙纹炉</v>
      </c>
      <c r="O68" s="68">
        <f>IFERROR(IF(药方模拟器!AE68="","",药方模拟器!AE68),"")</f>
        <v>12</v>
      </c>
    </row>
    <row r="69" ht="16.5" spans="1:15">
      <c r="A69" s="66">
        <f>IFERROR(IF(药方模拟器!C69="","",药方模拟器!C69),"")</f>
        <v>4</v>
      </c>
      <c r="B69" s="66" t="str">
        <f>IFERROR(IF(药方模拟器!B69="","",药方模拟器!B69),"")</f>
        <v>血煞丹</v>
      </c>
      <c r="C69" s="67" t="str">
        <f>IFERROR(IF(药方模拟器!D69="","",药方模拟器!D69),"")</f>
        <v>伤害+3，使用技能生命-1</v>
      </c>
      <c r="D69" s="66" t="str">
        <f>IFERROR(IF(药方模拟器!H69="","",药方模拟器!H69),"")</f>
        <v>火精枣(2阶)</v>
      </c>
      <c r="E69" s="58">
        <f>IFERROR(IF(药方模拟器!I69="","",药方模拟器!I69),"")</f>
        <v>6</v>
      </c>
      <c r="F69" s="66" t="str">
        <f>IFERROR(IF(药方模拟器!L69="","",药方模拟器!L69),"")</f>
        <v/>
      </c>
      <c r="G69" s="58" t="str">
        <f>IFERROR(IF(药方模拟器!M69="","",药方模拟器!M69),"")</f>
        <v/>
      </c>
      <c r="H69" s="66" t="str">
        <f>IFERROR(IF(药方模拟器!Q69="","",药方模拟器!Q69),"")</f>
        <v>锦地罗(3阶)</v>
      </c>
      <c r="I69" s="58">
        <f>IFERROR(IF(药方模拟器!R69="","",药方模拟器!R69),"")</f>
        <v>2</v>
      </c>
      <c r="J69" s="66" t="str">
        <f>IFERROR(IF(药方模拟器!U69="","",药方模拟器!U69),"")</f>
        <v/>
      </c>
      <c r="K69" s="58" t="str">
        <f>IFERROR(IF(药方模拟器!V69="","",药方模拟器!V69),"")</f>
        <v/>
      </c>
      <c r="L69" s="66" t="str">
        <f>IFERROR(IF(药方模拟器!Y69="","",药方模拟器!Y69),"")</f>
        <v>龙葵(2阶)</v>
      </c>
      <c r="M69" s="58">
        <f>IFERROR(IF(药方模拟器!Z69="","",药方模拟器!Z69),"")</f>
        <v>3</v>
      </c>
      <c r="N69" s="66" t="str">
        <f>IFERROR(IF(药方模拟器!AA69="","",药方模拟器!AA69),"")</f>
        <v>庚金龙纹炉</v>
      </c>
      <c r="O69" s="68">
        <f>IFERROR(IF(药方模拟器!AE69="","",药方模拟器!AE69),"")</f>
        <v>11</v>
      </c>
    </row>
    <row r="70" ht="16.5" spans="1:15">
      <c r="A70" s="66">
        <f>IFERROR(IF(药方模拟器!C70="","",药方模拟器!C70),"")</f>
        <v>4</v>
      </c>
      <c r="B70" s="66" t="str">
        <f>IFERROR(IF(药方模拟器!B70="","",药方模拟器!B70),"")</f>
        <v>补灵丹</v>
      </c>
      <c r="C70" s="67" t="str">
        <f>IFERROR(IF(药方模拟器!D70="","",药方模拟器!D70),"")</f>
        <v>每回合抽2牌</v>
      </c>
      <c r="D70" s="66" t="str">
        <f>IFERROR(IF(药方模拟器!H70="","",药方模拟器!H70),"")</f>
        <v>灯心草(3阶)</v>
      </c>
      <c r="E70" s="58">
        <f>IFERROR(IF(药方模拟器!I70="","",药方模拟器!I70),"")</f>
        <v>2</v>
      </c>
      <c r="F70" s="66" t="str">
        <f>IFERROR(IF(药方模拟器!L70="","",药方模拟器!L70),"")</f>
        <v/>
      </c>
      <c r="G70" s="58" t="str">
        <f>IFERROR(IF(药方模拟器!M70="","",药方模拟器!M70),"")</f>
        <v/>
      </c>
      <c r="H70" s="66" t="str">
        <f>IFERROR(IF(药方模拟器!Q70="","",药方模拟器!Q70),"")</f>
        <v>五柳根(3阶)</v>
      </c>
      <c r="I70" s="58">
        <f>IFERROR(IF(药方模拟器!R70="","",药方模拟器!R70),"")</f>
        <v>2</v>
      </c>
      <c r="J70" s="66" t="str">
        <f>IFERROR(IF(药方模拟器!U70="","",药方模拟器!U70),"")</f>
        <v>百草露(2阶)</v>
      </c>
      <c r="K70" s="58">
        <f>IFERROR(IF(药方模拟器!V70="","",药方模拟器!V70),"")</f>
        <v>4</v>
      </c>
      <c r="L70" s="66" t="str">
        <f>IFERROR(IF(药方模拟器!Y70="","",药方模拟器!Y70),"")</f>
        <v>龙葵(2阶)</v>
      </c>
      <c r="M70" s="58">
        <f>IFERROR(IF(药方模拟器!Z70="","",药方模拟器!Z70),"")</f>
        <v>3</v>
      </c>
      <c r="N70" s="66" t="str">
        <f>IFERROR(IF(药方模拟器!AA70="","",药方模拟器!AA70),"")</f>
        <v>庚金龙纹炉</v>
      </c>
      <c r="O70" s="68">
        <f>IFERROR(IF(药方模拟器!AE70="","",药方模拟器!AE70),"")</f>
        <v>11</v>
      </c>
    </row>
    <row r="71" ht="16.5" spans="1:15">
      <c r="A71" s="66">
        <f>IFERROR(IF(药方模拟器!C71="","",药方模拟器!C71),"")</f>
        <v>4</v>
      </c>
      <c r="B71" s="66" t="str">
        <f>IFERROR(IF(药方模拟器!B71="","",药方模拟器!B71),"")</f>
        <v>灵魄丹</v>
      </c>
      <c r="C71" s="67" t="str">
        <f>IFERROR(IF(药方模拟器!D71="","",药方模拟器!D71),"")</f>
        <v>神识+2/6</v>
      </c>
      <c r="D71" s="66" t="str">
        <f>IFERROR(IF(药方模拟器!H71="","",药方模拟器!H71),"")</f>
        <v>天灵果(3阶)</v>
      </c>
      <c r="E71" s="58">
        <f>IFERROR(IF(药方模拟器!I71="","",药方模拟器!I71),"")</f>
        <v>8</v>
      </c>
      <c r="F71" s="66" t="str">
        <f>IFERROR(IF(药方模拟器!L71="","",药方模拟器!L71),"")</f>
        <v/>
      </c>
      <c r="G71" s="58" t="str">
        <f>IFERROR(IF(药方模拟器!M71="","",药方模拟器!M71),"")</f>
        <v/>
      </c>
      <c r="H71" s="66" t="str">
        <f>IFERROR(IF(药方模拟器!Q71="","",药方模拟器!Q71),"")</f>
        <v>鬼面花(4阶)</v>
      </c>
      <c r="I71" s="58">
        <f>IFERROR(IF(药方模拟器!R71="","",药方模拟器!R71),"")</f>
        <v>3</v>
      </c>
      <c r="J71" s="66" t="str">
        <f>IFERROR(IF(药方模拟器!U71="","",药方模拟器!U71),"")</f>
        <v/>
      </c>
      <c r="K71" s="58" t="str">
        <f>IFERROR(IF(药方模拟器!V71="","",药方模拟器!V71),"")</f>
        <v/>
      </c>
      <c r="L71" s="66" t="str">
        <f>IFERROR(IF(药方模拟器!Y71="","",药方模拟器!Y71),"")</f>
        <v>紫猴花(3阶)</v>
      </c>
      <c r="M71" s="58">
        <f>IFERROR(IF(药方模拟器!Z71="","",药方模拟器!Z71),"")</f>
        <v>1</v>
      </c>
      <c r="N71" s="66" t="str">
        <f>IFERROR(IF(药方模拟器!AA71="","",药方模拟器!AA71),"")</f>
        <v>庚金龙纹炉</v>
      </c>
      <c r="O71" s="68">
        <f>IFERROR(IF(药方模拟器!AE71="","",药方模拟器!AE71),"")</f>
        <v>12</v>
      </c>
    </row>
    <row r="72" ht="16.5" spans="1:15">
      <c r="A72" s="66">
        <f>IFERROR(IF(药方模拟器!C72="","",药方模拟器!C72),"")</f>
        <v>4</v>
      </c>
      <c r="B72" s="66" t="str">
        <f>IFERROR(IF(药方模拟器!B72="","",药方模拟器!B72),"")</f>
        <v>金刚铁骨丹</v>
      </c>
      <c r="C72" s="67" t="str">
        <f>IFERROR(IF(药方模拟器!D72="","",药方模拟器!D72),"")</f>
        <v>7血上限/35</v>
      </c>
      <c r="D72" s="66" t="str">
        <f>IFERROR(IF(药方模拟器!H72="","",药方模拟器!H72),"")</f>
        <v>天灵果(3阶)</v>
      </c>
      <c r="E72" s="58">
        <f>IFERROR(IF(药方模拟器!I72="","",药方模拟器!I72),"")</f>
        <v>5</v>
      </c>
      <c r="F72" s="66" t="str">
        <f>IFERROR(IF(药方模拟器!L72="","",药方模拟器!L72),"")</f>
        <v/>
      </c>
      <c r="G72" s="58" t="str">
        <f>IFERROR(IF(药方模拟器!M72="","",药方模拟器!M72),"")</f>
        <v/>
      </c>
      <c r="H72" s="66" t="str">
        <f>IFERROR(IF(药方模拟器!Q72="","",药方模拟器!Q72),"")</f>
        <v>龙鳞果(3阶)</v>
      </c>
      <c r="I72" s="58">
        <f>IFERROR(IF(药方模拟器!R72="","",药方模拟器!R72),"")</f>
        <v>4</v>
      </c>
      <c r="J72" s="66" t="str">
        <f>IFERROR(IF(药方模拟器!U72="","",药方模拟器!U72),"")</f>
        <v>狼桃(4阶)</v>
      </c>
      <c r="K72" s="58">
        <f>IFERROR(IF(药方模拟器!V72="","",药方模拟器!V72),"")</f>
        <v>1</v>
      </c>
      <c r="L72" s="66" t="str">
        <f>IFERROR(IF(药方模拟器!Y72="","",药方模拟器!Y72),"")</f>
        <v>伏龙参(3阶)</v>
      </c>
      <c r="M72" s="58">
        <f>IFERROR(IF(药方模拟器!Z72="","",药方模拟器!Z72),"")</f>
        <v>1</v>
      </c>
      <c r="N72" s="66" t="str">
        <f>IFERROR(IF(药方模拟器!AA72="","",药方模拟器!AA72),"")</f>
        <v>庚金龙纹炉</v>
      </c>
      <c r="O72" s="68">
        <f>IFERROR(IF(药方模拟器!AE72="","",药方模拟器!AE72),"")</f>
        <v>11</v>
      </c>
    </row>
    <row r="73" ht="16.5" spans="1:15">
      <c r="A73" s="66">
        <f>IFERROR(IF(药方模拟器!C73="","",药方模拟器!C73),"")</f>
        <v>4</v>
      </c>
      <c r="B73" s="66" t="str">
        <f>IFERROR(IF(药方模拟器!B73="","",药方模拟器!B73),"")</f>
        <v>神行丹</v>
      </c>
      <c r="C73" s="67" t="str">
        <f>IFERROR(IF(药方模拟器!D73="","",药方模拟器!D73),"")</f>
        <v>遁速+3/15</v>
      </c>
      <c r="D73" s="66" t="str">
        <f>IFERROR(IF(药方模拟器!H73="","",药方模拟器!H73),"")</f>
        <v>龙鳞果(3阶)</v>
      </c>
      <c r="E73" s="58">
        <f>IFERROR(IF(药方模拟器!I73="","",药方模拟器!I73),"")</f>
        <v>4</v>
      </c>
      <c r="F73" s="66" t="str">
        <f>IFERROR(IF(药方模拟器!L73="","",药方模拟器!L73),"")</f>
        <v/>
      </c>
      <c r="G73" s="58" t="str">
        <f>IFERROR(IF(药方模拟器!M73="","",药方模拟器!M73),"")</f>
        <v/>
      </c>
      <c r="H73" s="66" t="str">
        <f>IFERROR(IF(药方模拟器!Q73="","",药方模拟器!Q73),"")</f>
        <v>凌风花(3阶)</v>
      </c>
      <c r="I73" s="58">
        <f>IFERROR(IF(药方模拟器!R73="","",药方模拟器!R73),"")</f>
        <v>5</v>
      </c>
      <c r="J73" s="66" t="str">
        <f>IFERROR(IF(药方模拟器!U73="","",药方模拟器!U73),"")</f>
        <v/>
      </c>
      <c r="K73" s="58" t="str">
        <f>IFERROR(IF(药方模拟器!V73="","",药方模拟器!V73),"")</f>
        <v/>
      </c>
      <c r="L73" s="66" t="str">
        <f>IFERROR(IF(药方模拟器!Y73="","",药方模拟器!Y73),"")</f>
        <v>弗兰草(2阶)</v>
      </c>
      <c r="M73" s="58">
        <f>IFERROR(IF(药方模拟器!Z73="","",药方模拟器!Z73),"")</f>
        <v>3</v>
      </c>
      <c r="N73" s="66" t="str">
        <f>IFERROR(IF(药方模拟器!AA73="","",药方模拟器!AA73),"")</f>
        <v>庚金龙纹炉</v>
      </c>
      <c r="O73" s="68">
        <f>IFERROR(IF(药方模拟器!AE73="","",药方模拟器!AE73),"")</f>
        <v>12</v>
      </c>
    </row>
    <row r="74" ht="16.5" spans="1:15">
      <c r="A74" s="66">
        <f>IFERROR(IF(药方模拟器!C74="","",药方模拟器!C74),"")</f>
        <v>4</v>
      </c>
      <c r="B74" s="66" t="str">
        <f>IFERROR(IF(药方模拟器!B74="","",药方模拟器!B74),"")</f>
        <v>青冥丹</v>
      </c>
      <c r="C74" s="67" t="str">
        <f>IFERROR(IF(药方模拟器!D74="","",药方模拟器!D74),"")</f>
        <v>寿元+20/100</v>
      </c>
      <c r="D74" s="66" t="str">
        <f>IFERROR(IF(药方模拟器!H74="","",药方模拟器!H74),"")</f>
        <v>天灵果(3阶)</v>
      </c>
      <c r="E74" s="58">
        <f>IFERROR(IF(药方模拟器!I74="","",药方模拟器!I74),"")</f>
        <v>6</v>
      </c>
      <c r="F74" s="66" t="str">
        <f>IFERROR(IF(药方模拟器!L74="","",药方模拟器!L74),"")</f>
        <v/>
      </c>
      <c r="G74" s="58" t="str">
        <f>IFERROR(IF(药方模拟器!M74="","",药方模拟器!M74),"")</f>
        <v/>
      </c>
      <c r="H74" s="66" t="str">
        <f>IFERROR(IF(药方模拟器!Q74="","",药方模拟器!Q74),"")</f>
        <v>白沉脂(4阶)</v>
      </c>
      <c r="I74" s="58">
        <f>IFERROR(IF(药方模拟器!R74="","",药方模拟器!R74),"")</f>
        <v>1</v>
      </c>
      <c r="J74" s="66" t="str">
        <f>IFERROR(IF(药方模拟器!U74="","",药方模拟器!U74),"")</f>
        <v>白沉脂(4阶)</v>
      </c>
      <c r="K74" s="58">
        <f>IFERROR(IF(药方模拟器!V74="","",药方模拟器!V74),"")</f>
        <v>5</v>
      </c>
      <c r="L74" s="66" t="str">
        <f>IFERROR(IF(药方模拟器!Y74="","",药方模拟器!Y74),"")</f>
        <v>凌风花(3阶)</v>
      </c>
      <c r="M74" s="58">
        <f>IFERROR(IF(药方模拟器!Z74="","",药方模拟器!Z74),"")</f>
        <v>1</v>
      </c>
      <c r="N74" s="66" t="str">
        <f>IFERROR(IF(药方模拟器!AA74="","",药方模拟器!AA74),"")</f>
        <v>黑冥鼎</v>
      </c>
      <c r="O74" s="68">
        <f>IFERROR(IF(药方模拟器!AE74="","",药方模拟器!AE74),"")</f>
        <v>13</v>
      </c>
    </row>
    <row r="75" ht="16.5" spans="1:15">
      <c r="A75" s="66">
        <f>IFERROR(IF(药方模拟器!C75="","",药方模拟器!C75),"")</f>
        <v>4</v>
      </c>
      <c r="B75" s="66" t="str">
        <f>IFERROR(IF(药方模拟器!B75="","",药方模拟器!B75),"")</f>
        <v>鬼面炼心丹</v>
      </c>
      <c r="C75" s="67" t="str">
        <f>IFERROR(IF(药方模拟器!D75="","",药方模拟器!D75),"")</f>
        <v>心境+7/420</v>
      </c>
      <c r="D75" s="66" t="str">
        <f>IFERROR(IF(药方模拟器!H75="","",药方模拟器!H75),"")</f>
        <v>天灵果(3阶)</v>
      </c>
      <c r="E75" s="58">
        <f>IFERROR(IF(药方模拟器!I75="","",药方模拟器!I75),"")</f>
        <v>6</v>
      </c>
      <c r="F75" s="66" t="str">
        <f>IFERROR(IF(药方模拟器!L75="","",药方模拟器!L75),"")</f>
        <v/>
      </c>
      <c r="G75" s="58" t="str">
        <f>IFERROR(IF(药方模拟器!M75="","",药方模拟器!M75),"")</f>
        <v/>
      </c>
      <c r="H75" s="66" t="str">
        <f>IFERROR(IF(药方模拟器!Q75="","",药方模拟器!Q75),"")</f>
        <v>绝魂草(4阶)</v>
      </c>
      <c r="I75" s="58">
        <f>IFERROR(IF(药方模拟器!R75="","",药方模拟器!R75),"")</f>
        <v>2</v>
      </c>
      <c r="J75" s="66" t="str">
        <f>IFERROR(IF(药方模拟器!U75="","",药方模拟器!U75),"")</f>
        <v>幻心草(3阶)</v>
      </c>
      <c r="K75" s="58">
        <f>IFERROR(IF(药方模拟器!V75="","",药方模拟器!V75),"")</f>
        <v>1</v>
      </c>
      <c r="L75" s="66" t="str">
        <f>IFERROR(IF(药方模拟器!Y75="","",药方模拟器!Y75),"")</f>
        <v>紫猴花(3阶)</v>
      </c>
      <c r="M75" s="58">
        <f>IFERROR(IF(药方模拟器!Z75="","",药方模拟器!Z75),"")</f>
        <v>4</v>
      </c>
      <c r="N75" s="66" t="str">
        <f>IFERROR(IF(药方模拟器!AA75="","",药方模拟器!AA75),"")</f>
        <v>黑冥鼎</v>
      </c>
      <c r="O75" s="68">
        <f>IFERROR(IF(药方模拟器!AE75="","",药方模拟器!AE75),"")</f>
        <v>13</v>
      </c>
    </row>
    <row r="76" ht="16.5" spans="1:15">
      <c r="A76" s="66">
        <f>IFERROR(IF(药方模拟器!C76="","",药方模拟器!C76),"")</f>
        <v>4</v>
      </c>
      <c r="B76" s="66" t="str">
        <f>IFERROR(IF(药方模拟器!B76="","",药方模拟器!B76),"")</f>
        <v>九转再造丹</v>
      </c>
      <c r="C76" s="67" t="str">
        <f>IFERROR(IF(药方模拟器!D76="","",药方模拟器!D76),"")</f>
        <v>资质+3/15</v>
      </c>
      <c r="D76" s="66" t="str">
        <f>IFERROR(IF(药方模拟器!H76="","",药方模拟器!H76),"")</f>
        <v>银精芝(4阶)</v>
      </c>
      <c r="E76" s="58">
        <f>IFERROR(IF(药方模拟器!I76="","",药方模拟器!I76),"")</f>
        <v>7</v>
      </c>
      <c r="F76" s="66" t="str">
        <f>IFERROR(IF(药方模拟器!L76="","",药方模拟器!L76),"")</f>
        <v/>
      </c>
      <c r="G76" s="58" t="str">
        <f>IFERROR(IF(药方模拟器!M76="","",药方模拟器!M76),"")</f>
        <v/>
      </c>
      <c r="H76" s="66" t="str">
        <f>IFERROR(IF(药方模拟器!Q76="","",药方模拟器!Q76),"")</f>
        <v>九叶芝(3阶)</v>
      </c>
      <c r="I76" s="58">
        <f>IFERROR(IF(药方模拟器!R76="","",药方模拟器!R76),"")</f>
        <v>4</v>
      </c>
      <c r="J76" s="66" t="str">
        <f>IFERROR(IF(药方模拟器!U76="","",药方模拟器!U76),"")</f>
        <v/>
      </c>
      <c r="K76" s="58" t="str">
        <f>IFERROR(IF(药方模拟器!V76="","",药方模拟器!V76),"")</f>
        <v/>
      </c>
      <c r="L76" s="66" t="str">
        <f>IFERROR(IF(药方模拟器!Y76="","",药方模拟器!Y76),"")</f>
        <v>混元果(4阶)</v>
      </c>
      <c r="M76" s="58">
        <f>IFERROR(IF(药方模拟器!Z76="","",药方模拟器!Z76),"")</f>
        <v>1</v>
      </c>
      <c r="N76" s="66" t="str">
        <f>IFERROR(IF(药方模拟器!AA76="","",药方模拟器!AA76),"")</f>
        <v>庚金龙纹炉</v>
      </c>
      <c r="O76" s="68">
        <f>IFERROR(IF(药方模拟器!AE76="","",药方模拟器!AE76),"")</f>
        <v>12</v>
      </c>
    </row>
    <row r="77" ht="16.5" spans="1:15">
      <c r="A77" s="66">
        <f>IFERROR(IF(药方模拟器!C77="","",药方模拟器!C77),"")</f>
        <v>4</v>
      </c>
      <c r="B77" s="66" t="str">
        <f>IFERROR(IF(药方模拟器!B77="","",药方模拟器!B77),"")</f>
        <v>化毒丹</v>
      </c>
      <c r="C77" s="67" t="str">
        <f>IFERROR(IF(药方模拟器!D77="","",药方模拟器!D77),"")</f>
        <v>丹毒-20/-120</v>
      </c>
      <c r="D77" s="66" t="str">
        <f>IFERROR(IF(药方模拟器!H77="","",药方模拟器!H77),"")</f>
        <v>锦地罗(3阶)</v>
      </c>
      <c r="E77" s="58">
        <f>IFERROR(IF(药方模拟器!I77="","",药方模拟器!I77),"")</f>
        <v>5</v>
      </c>
      <c r="F77" s="66" t="str">
        <f>IFERROR(IF(药方模拟器!L77="","",药方模拟器!L77),"")</f>
        <v/>
      </c>
      <c r="G77" s="58" t="str">
        <f>IFERROR(IF(药方模拟器!M77="","",药方模拟器!M77),"")</f>
        <v/>
      </c>
      <c r="H77" s="66" t="str">
        <f>IFERROR(IF(药方模拟器!Q77="","",药方模拟器!Q77),"")</f>
        <v>紫猴花(3阶)</v>
      </c>
      <c r="I77" s="58">
        <f>IFERROR(IF(药方模拟器!R77="","",药方模拟器!R77),"")</f>
        <v>5</v>
      </c>
      <c r="J77" s="66" t="str">
        <f>IFERROR(IF(药方模拟器!U77="","",药方模拟器!U77),"")</f>
        <v/>
      </c>
      <c r="K77" s="58" t="str">
        <f>IFERROR(IF(药方模拟器!V77="","",药方模拟器!V77),"")</f>
        <v/>
      </c>
      <c r="L77" s="66" t="str">
        <f>IFERROR(IF(药方模拟器!Y77="","",药方模拟器!Y77),"")</f>
        <v>罗犀草(2阶)</v>
      </c>
      <c r="M77" s="58">
        <f>IFERROR(IF(药方模拟器!Z77="","",药方模拟器!Z77),"")</f>
        <v>1</v>
      </c>
      <c r="N77" s="66" t="str">
        <f>IFERROR(IF(药方模拟器!AA77="","",药方模拟器!AA77),"")</f>
        <v>庚金龙纹炉</v>
      </c>
      <c r="O77" s="68">
        <f>IFERROR(IF(药方模拟器!AE77="","",药方模拟器!AE77),"")</f>
        <v>11</v>
      </c>
    </row>
    <row r="78" ht="16.5" spans="1:15">
      <c r="A78" s="66">
        <f>IFERROR(IF(药方模拟器!C78="","",药方模拟器!C78),"")</f>
        <v>4</v>
      </c>
      <c r="B78" s="66" t="str">
        <f>IFERROR(IF(药方模拟器!B78="","",药方模拟器!B78),"")</f>
        <v>天鑫丹</v>
      </c>
      <c r="C78" s="67" t="str">
        <f>IFERROR(IF(药方模拟器!D78="","",药方模拟器!D78),"")</f>
        <v>每回合抽1张金系牌</v>
      </c>
      <c r="D78" s="66" t="str">
        <f>IFERROR(IF(药方模拟器!H78="","",药方模拟器!H78),"")</f>
        <v>冰灵果(3阶)</v>
      </c>
      <c r="E78" s="58">
        <f>IFERROR(IF(药方模拟器!I78="","",药方模拟器!I78),"")</f>
        <v>4</v>
      </c>
      <c r="F78" s="66" t="str">
        <f>IFERROR(IF(药方模拟器!L78="","",药方模拟器!L78),"")</f>
        <v/>
      </c>
      <c r="G78" s="58" t="str">
        <f>IFERROR(IF(药方模拟器!M78="","",药方模拟器!M78),"")</f>
        <v/>
      </c>
      <c r="H78" s="66" t="str">
        <f>IFERROR(IF(药方模拟器!Q78="","",药方模拟器!Q78),"")</f>
        <v>罗犀草(2阶)</v>
      </c>
      <c r="I78" s="58">
        <f>IFERROR(IF(药方模拟器!R78="","",药方模拟器!R78),"")</f>
        <v>6</v>
      </c>
      <c r="J78" s="66" t="str">
        <f>IFERROR(IF(药方模拟器!U78="","",药方模拟器!U78),"")</f>
        <v>五柳根(3阶)</v>
      </c>
      <c r="K78" s="58">
        <f>IFERROR(IF(药方模拟器!V78="","",药方模拟器!V78),"")</f>
        <v>1</v>
      </c>
      <c r="L78" s="66" t="str">
        <f>IFERROR(IF(药方模拟器!Y78="","",药方模拟器!Y78),"")</f>
        <v>七星草(2阶)</v>
      </c>
      <c r="M78" s="58">
        <f>IFERROR(IF(药方模拟器!Z78="","",药方模拟器!Z78),"")</f>
        <v>1</v>
      </c>
      <c r="N78" s="66" t="str">
        <f>IFERROR(IF(药方模拟器!AA78="","",药方模拟器!AA78),"")</f>
        <v>庚金龙纹炉</v>
      </c>
      <c r="O78" s="68">
        <f>IFERROR(IF(药方模拟器!AE78="","",药方模拟器!AE78),"")</f>
        <v>12</v>
      </c>
    </row>
    <row r="79" ht="16.5" spans="1:15">
      <c r="A79" s="66">
        <f>IFERROR(IF(药方模拟器!C79="","",药方模拟器!C79),"")</f>
        <v>4</v>
      </c>
      <c r="B79" s="66" t="str">
        <f>IFERROR(IF(药方模拟器!B79="","",药方模拟器!B79),"")</f>
        <v>森芒丹</v>
      </c>
      <c r="C79" s="67" t="str">
        <f>IFERROR(IF(药方模拟器!D79="","",药方模拟器!D79),"")</f>
        <v>每回合抽1张木系牌</v>
      </c>
      <c r="D79" s="66" t="str">
        <f>IFERROR(IF(药方模拟器!H79="","",药方模拟器!H79),"")</f>
        <v>冰灵果(3阶)</v>
      </c>
      <c r="E79" s="58">
        <f>IFERROR(IF(药方模拟器!I79="","",药方模拟器!I79),"")</f>
        <v>4</v>
      </c>
      <c r="F79" s="66" t="str">
        <f>IFERROR(IF(药方模拟器!L79="","",药方模拟器!L79),"")</f>
        <v/>
      </c>
      <c r="G79" s="58" t="str">
        <f>IFERROR(IF(药方模拟器!M79="","",药方模拟器!M79),"")</f>
        <v/>
      </c>
      <c r="H79" s="66" t="str">
        <f>IFERROR(IF(药方模拟器!Q79="","",药方模拟器!Q79),"")</f>
        <v>风灵花(2阶)</v>
      </c>
      <c r="I79" s="58">
        <f>IFERROR(IF(药方模拟器!R79="","",药方模拟器!R79),"")</f>
        <v>6</v>
      </c>
      <c r="J79" s="66" t="str">
        <f>IFERROR(IF(药方模拟器!U79="","",药方模拟器!U79),"")</f>
        <v>五柳根(3阶)</v>
      </c>
      <c r="K79" s="58">
        <f>IFERROR(IF(药方模拟器!V79="","",药方模拟器!V79),"")</f>
        <v>1</v>
      </c>
      <c r="L79" s="66" t="str">
        <f>IFERROR(IF(药方模拟器!Y79="","",药方模拟器!Y79),"")</f>
        <v>七星草(2阶)</v>
      </c>
      <c r="M79" s="58">
        <f>IFERROR(IF(药方模拟器!Z79="","",药方模拟器!Z79),"")</f>
        <v>1</v>
      </c>
      <c r="N79" s="66" t="str">
        <f>IFERROR(IF(药方模拟器!AA79="","",药方模拟器!AA79),"")</f>
        <v>庚金龙纹炉</v>
      </c>
      <c r="O79" s="68">
        <f>IFERROR(IF(药方模拟器!AE79="","",药方模拟器!AE79),"")</f>
        <v>12</v>
      </c>
    </row>
    <row r="80" ht="16.5" spans="1:15">
      <c r="A80" s="66">
        <f>IFERROR(IF(药方模拟器!C80="","",药方模拟器!C80),"")</f>
        <v>4</v>
      </c>
      <c r="B80" s="66" t="str">
        <f>IFERROR(IF(药方模拟器!B80="","",药方模拟器!B80),"")</f>
        <v>浩淼丹</v>
      </c>
      <c r="C80" s="67" t="str">
        <f>IFERROR(IF(药方模拟器!D80="","",药方模拟器!D80),"")</f>
        <v>每回合抽1张水系牌</v>
      </c>
      <c r="D80" s="66" t="str">
        <f>IFERROR(IF(药方模拟器!H80="","",药方模拟器!H80),"")</f>
        <v>冰灵果(3阶)</v>
      </c>
      <c r="E80" s="58">
        <f>IFERROR(IF(药方模拟器!I80="","",药方模拟器!I80),"")</f>
        <v>4</v>
      </c>
      <c r="F80" s="66" t="str">
        <f>IFERROR(IF(药方模拟器!L80="","",药方模拟器!L80),"")</f>
        <v/>
      </c>
      <c r="G80" s="58" t="str">
        <f>IFERROR(IF(药方模拟器!M80="","",药方模拟器!M80),"")</f>
        <v/>
      </c>
      <c r="H80" s="66" t="str">
        <f>IFERROR(IF(药方模拟器!Q80="","",药方模拟器!Q80),"")</f>
        <v>弗兰草(2阶)</v>
      </c>
      <c r="I80" s="58">
        <f>IFERROR(IF(药方模拟器!R80="","",药方模拟器!R80),"")</f>
        <v>6</v>
      </c>
      <c r="J80" s="66" t="str">
        <f>IFERROR(IF(药方模拟器!U80="","",药方模拟器!U80),"")</f>
        <v>五柳根(3阶)</v>
      </c>
      <c r="K80" s="58">
        <f>IFERROR(IF(药方模拟器!V80="","",药方模拟器!V80),"")</f>
        <v>1</v>
      </c>
      <c r="L80" s="66" t="str">
        <f>IFERROR(IF(药方模拟器!Y80="","",药方模拟器!Y80),"")</f>
        <v>七星草(2阶)</v>
      </c>
      <c r="M80" s="58">
        <f>IFERROR(IF(药方模拟器!Z80="","",药方模拟器!Z80),"")</f>
        <v>1</v>
      </c>
      <c r="N80" s="66" t="str">
        <f>IFERROR(IF(药方模拟器!AA80="","",药方模拟器!AA80),"")</f>
        <v>庚金龙纹炉</v>
      </c>
      <c r="O80" s="68">
        <f>IFERROR(IF(药方模拟器!AE80="","",药方模拟器!AE80),"")</f>
        <v>12</v>
      </c>
    </row>
    <row r="81" ht="16.5" spans="1:15">
      <c r="A81" s="66">
        <f>IFERROR(IF(药方模拟器!C81="","",药方模拟器!C81),"")</f>
        <v>4</v>
      </c>
      <c r="B81" s="66" t="str">
        <f>IFERROR(IF(药方模拟器!B81="","",药方模拟器!B81),"")</f>
        <v>阳焱丹</v>
      </c>
      <c r="C81" s="67" t="str">
        <f>IFERROR(IF(药方模拟器!D81="","",药方模拟器!D81),"")</f>
        <v>每回合抽1张火系牌</v>
      </c>
      <c r="D81" s="66" t="str">
        <f>IFERROR(IF(药方模拟器!H81="","",药方模拟器!H81),"")</f>
        <v>冰灵果(3阶)</v>
      </c>
      <c r="E81" s="58">
        <f>IFERROR(IF(药方模拟器!I81="","",药方模拟器!I81),"")</f>
        <v>4</v>
      </c>
      <c r="F81" s="66" t="str">
        <f>IFERROR(IF(药方模拟器!L81="","",药方模拟器!L81),"")</f>
        <v/>
      </c>
      <c r="G81" s="58" t="str">
        <f>IFERROR(IF(药方模拟器!M81="","",药方模拟器!M81),"")</f>
        <v/>
      </c>
      <c r="H81" s="66" t="str">
        <f>IFERROR(IF(药方模拟器!Q81="","",药方模拟器!Q81),"")</f>
        <v>火精枣(2阶)</v>
      </c>
      <c r="I81" s="58">
        <f>IFERROR(IF(药方模拟器!R81="","",药方模拟器!R81),"")</f>
        <v>6</v>
      </c>
      <c r="J81" s="66" t="str">
        <f>IFERROR(IF(药方模拟器!U81="","",药方模拟器!U81),"")</f>
        <v>五柳根(3阶)</v>
      </c>
      <c r="K81" s="58">
        <f>IFERROR(IF(药方模拟器!V81="","",药方模拟器!V81),"")</f>
        <v>1</v>
      </c>
      <c r="L81" s="66" t="str">
        <f>IFERROR(IF(药方模拟器!Y81="","",药方模拟器!Y81),"")</f>
        <v>罗犀草(2阶)</v>
      </c>
      <c r="M81" s="58">
        <f>IFERROR(IF(药方模拟器!Z81="","",药方模拟器!Z81),"")</f>
        <v>1</v>
      </c>
      <c r="N81" s="66" t="str">
        <f>IFERROR(IF(药方模拟器!AA81="","",药方模拟器!AA81),"")</f>
        <v>庚金龙纹炉</v>
      </c>
      <c r="O81" s="68">
        <f>IFERROR(IF(药方模拟器!AE81="","",药方模拟器!AE81),"")</f>
        <v>12</v>
      </c>
    </row>
    <row r="82" ht="16.5" spans="1:15">
      <c r="A82" s="66">
        <f>IFERROR(IF(药方模拟器!C82="","",药方模拟器!C82),"")</f>
        <v>4</v>
      </c>
      <c r="B82" s="66" t="str">
        <f>IFERROR(IF(药方模拟器!B82="","",药方模拟器!B82),"")</f>
        <v>磊叠丹</v>
      </c>
      <c r="C82" s="67" t="str">
        <f>IFERROR(IF(药方模拟器!D82="","",药方模拟器!D82),"")</f>
        <v>每回合抽1张土系牌</v>
      </c>
      <c r="D82" s="66" t="str">
        <f>IFERROR(IF(药方模拟器!H82="","",药方模拟器!H82),"")</f>
        <v>冰灵果(3阶)</v>
      </c>
      <c r="E82" s="58">
        <f>IFERROR(IF(药方模拟器!I82="","",药方模拟器!I82),"")</f>
        <v>4</v>
      </c>
      <c r="F82" s="66" t="str">
        <f>IFERROR(IF(药方模拟器!L82="","",药方模拟器!L82),"")</f>
        <v/>
      </c>
      <c r="G82" s="58" t="str">
        <f>IFERROR(IF(药方模拟器!M82="","",药方模拟器!M82),"")</f>
        <v/>
      </c>
      <c r="H82" s="66" t="str">
        <f>IFERROR(IF(药方模拟器!Q82="","",药方模拟器!Q82),"")</f>
        <v>地黄参(2阶)</v>
      </c>
      <c r="I82" s="58">
        <f>IFERROR(IF(药方模拟器!R82="","",药方模拟器!R82),"")</f>
        <v>6</v>
      </c>
      <c r="J82" s="66" t="str">
        <f>IFERROR(IF(药方模拟器!U82="","",药方模拟器!U82),"")</f>
        <v>五柳根(3阶)</v>
      </c>
      <c r="K82" s="58">
        <f>IFERROR(IF(药方模拟器!V82="","",药方模拟器!V82),"")</f>
        <v>1</v>
      </c>
      <c r="L82" s="66" t="str">
        <f>IFERROR(IF(药方模拟器!Y82="","",药方模拟器!Y82),"")</f>
        <v>罗犀草(2阶)</v>
      </c>
      <c r="M82" s="58">
        <f>IFERROR(IF(药方模拟器!Z82="","",药方模拟器!Z82),"")</f>
        <v>1</v>
      </c>
      <c r="N82" s="66" t="str">
        <f>IFERROR(IF(药方模拟器!AA82="","",药方模拟器!AA82),"")</f>
        <v>庚金龙纹炉</v>
      </c>
      <c r="O82" s="68">
        <f>IFERROR(IF(药方模拟器!AE82="","",药方模拟器!AE82),"")</f>
        <v>12</v>
      </c>
    </row>
    <row r="83" ht="16.5" spans="1:15">
      <c r="A83" s="66">
        <f>IFERROR(IF(药方模拟器!C83="","",药方模拟器!C83),"")</f>
        <v>4</v>
      </c>
      <c r="B83" s="66" t="str">
        <f>IFERROR(IF(药方模拟器!B83="","",药方模拟器!B83),"")</f>
        <v>聚顶丹</v>
      </c>
      <c r="C83" s="67" t="str">
        <f>IFERROR(IF(药方模拟器!D83="","",药方模拟器!D83),"")</f>
        <v>结丹时 初始手牌+1</v>
      </c>
      <c r="D83" s="66" t="str">
        <f>IFERROR(IF(药方模拟器!H83="","",药方模拟器!H83),"")</f>
        <v>灯心草(3阶)</v>
      </c>
      <c r="E83" s="58">
        <f>IFERROR(IF(药方模拟器!I83="","",药方模拟器!I83),"")</f>
        <v>4</v>
      </c>
      <c r="F83" s="66" t="str">
        <f>IFERROR(IF(药方模拟器!L83="","",药方模拟器!L83),"")</f>
        <v/>
      </c>
      <c r="G83" s="58" t="str">
        <f>IFERROR(IF(药方模拟器!M83="","",药方模拟器!M83),"")</f>
        <v/>
      </c>
      <c r="H83" s="66" t="str">
        <f>IFERROR(IF(药方模拟器!Q83="","",药方模拟器!Q83),"")</f>
        <v>乌椆木(3阶)</v>
      </c>
      <c r="I83" s="58">
        <f>IFERROR(IF(药方模拟器!R83="","",药方模拟器!R83),"")</f>
        <v>2</v>
      </c>
      <c r="J83" s="66" t="str">
        <f>IFERROR(IF(药方模拟器!U83="","",药方模拟器!U83),"")</f>
        <v>蛇涎果(2阶)</v>
      </c>
      <c r="K83" s="58">
        <f>IFERROR(IF(药方模拟器!V83="","",药方模拟器!V83),"")</f>
        <v>3</v>
      </c>
      <c r="L83" s="66" t="str">
        <f>IFERROR(IF(药方模拟器!Y83="","",药方模拟器!Y83),"")</f>
        <v>夜交藤(2阶)</v>
      </c>
      <c r="M83" s="58">
        <f>IFERROR(IF(药方模拟器!Z83="","",药方模拟器!Z83),"")</f>
        <v>1</v>
      </c>
      <c r="N83" s="66" t="str">
        <f>IFERROR(IF(药方模拟器!AA83="","",药方模拟器!AA83),"")</f>
        <v>庚金龙纹炉</v>
      </c>
      <c r="O83" s="68">
        <f>IFERROR(IF(药方模拟器!AE83="","",药方模拟器!AE83),"")</f>
        <v>10</v>
      </c>
    </row>
    <row r="84" ht="16.5" spans="1:15">
      <c r="A84" s="66">
        <f>IFERROR(IF(药方模拟器!C84="","",药方模拟器!C84),"")</f>
        <v>4</v>
      </c>
      <c r="B84" s="66" t="str">
        <f>IFERROR(IF(药方模拟器!B84="","",药方模拟器!B84),"")</f>
        <v>诱妖液</v>
      </c>
      <c r="C84" s="67" t="str">
        <f>IFERROR(IF(药方模拟器!D84="","",药方模拟器!D84),"")</f>
        <v>吸引周围的妖兽（持续1年）</v>
      </c>
      <c r="D84" s="66" t="str">
        <f>IFERROR(IF(药方模拟器!H84="","",药方模拟器!H84),"")</f>
        <v>诱妖草(4阶)</v>
      </c>
      <c r="E84" s="58">
        <f>IFERROR(IF(药方模拟器!I84="","",药方模拟器!I84),"")</f>
        <v>1</v>
      </c>
      <c r="F84" s="66" t="str">
        <f>IFERROR(IF(药方模拟器!L84="","",药方模拟器!L84),"")</f>
        <v/>
      </c>
      <c r="G84" s="58" t="str">
        <f>IFERROR(IF(药方模拟器!M84="","",药方模拟器!M84),"")</f>
        <v/>
      </c>
      <c r="H84" s="66" t="str">
        <f>IFERROR(IF(药方模拟器!Q84="","",药方模拟器!Q84),"")</f>
        <v>百草露(2阶)</v>
      </c>
      <c r="I84" s="58">
        <f>IFERROR(IF(药方模拟器!R84="","",药方模拟器!R84),"")</f>
        <v>6</v>
      </c>
      <c r="J84" s="66" t="str">
        <f>IFERROR(IF(药方模拟器!U84="","",药方模拟器!U84),"")</f>
        <v/>
      </c>
      <c r="K84" s="58" t="str">
        <f>IFERROR(IF(药方模拟器!V84="","",药方模拟器!V84),"")</f>
        <v/>
      </c>
      <c r="L84" s="66" t="str">
        <f>IFERROR(IF(药方模拟器!Y84="","",药方模拟器!Y84),"")</f>
        <v>凌风花(3阶)</v>
      </c>
      <c r="M84" s="58">
        <f>IFERROR(IF(药方模拟器!Z84="","",药方模拟器!Z84),"")</f>
        <v>4</v>
      </c>
      <c r="N84" s="66" t="str">
        <f>IFERROR(IF(药方模拟器!AA84="","",药方模拟器!AA84),"")</f>
        <v>庚金龙纹炉</v>
      </c>
      <c r="O84" s="68">
        <f>IFERROR(IF(药方模拟器!AE84="","",药方模拟器!AE84),"")</f>
        <v>11</v>
      </c>
    </row>
    <row r="85" ht="16.5" spans="1:15">
      <c r="A85" s="66">
        <f>IFERROR(IF(药方模拟器!C85="","",药方模拟器!C85),"")</f>
        <v>4</v>
      </c>
      <c r="B85" s="66" t="str">
        <f>IFERROR(IF(药方模拟器!B85="","",药方模拟器!B85),"")</f>
        <v>驱妖液</v>
      </c>
      <c r="C85" s="67" t="str">
        <f>IFERROR(IF(药方模拟器!D85="","",药方模拟器!D85),"")</f>
        <v>驱赶周围的妖兽（持续1年）</v>
      </c>
      <c r="D85" s="66" t="str">
        <f>IFERROR(IF(药方模拟器!H85="","",药方模拟器!H85),"")</f>
        <v>霸王花(4阶)</v>
      </c>
      <c r="E85" s="58">
        <f>IFERROR(IF(药方模拟器!I85="","",药方模拟器!I85),"")</f>
        <v>1</v>
      </c>
      <c r="F85" s="66" t="str">
        <f>IFERROR(IF(药方模拟器!L85="","",药方模拟器!L85),"")</f>
        <v/>
      </c>
      <c r="G85" s="58" t="str">
        <f>IFERROR(IF(药方模拟器!M85="","",药方模拟器!M85),"")</f>
        <v/>
      </c>
      <c r="H85" s="66" t="str">
        <f>IFERROR(IF(药方模拟器!Q85="","",药方模拟器!Q85),"")</f>
        <v>百草露(2阶)</v>
      </c>
      <c r="I85" s="58">
        <f>IFERROR(IF(药方模拟器!R85="","",药方模拟器!R85),"")</f>
        <v>6</v>
      </c>
      <c r="J85" s="66" t="str">
        <f>IFERROR(IF(药方模拟器!U85="","",药方模拟器!U85),"")</f>
        <v/>
      </c>
      <c r="K85" s="58" t="str">
        <f>IFERROR(IF(药方模拟器!V85="","",药方模拟器!V85),"")</f>
        <v/>
      </c>
      <c r="L85" s="66" t="str">
        <f>IFERROR(IF(药方模拟器!Y85="","",药方模拟器!Y85),"")</f>
        <v>紫猴花(3阶)</v>
      </c>
      <c r="M85" s="58">
        <f>IFERROR(IF(药方模拟器!Z85="","",药方模拟器!Z85),"")</f>
        <v>4</v>
      </c>
      <c r="N85" s="66" t="str">
        <f>IFERROR(IF(药方模拟器!AA85="","",药方模拟器!AA85),"")</f>
        <v>庚金龙纹炉</v>
      </c>
      <c r="O85" s="68">
        <f>IFERROR(IF(药方模拟器!AE85="","",药方模拟器!AE85),"")</f>
        <v>11</v>
      </c>
    </row>
    <row r="86" ht="16.5" spans="1:15">
      <c r="A86" s="66">
        <f>IFERROR(IF(药方模拟器!C86="","",药方模拟器!C86),"")</f>
        <v>4</v>
      </c>
      <c r="B86" s="66" t="str">
        <f>IFERROR(IF(药方模拟器!B86="","",药方模拟器!B86),"")</f>
        <v>玄元丹</v>
      </c>
      <c r="C86" s="67" t="str">
        <f>IFERROR(IF(药方模拟器!D86="","",药方模拟器!D86),"")</f>
        <v>悟性+2/6</v>
      </c>
      <c r="D86" s="66" t="str">
        <f>IFERROR(IF(药方模拟器!H86="","",药方模拟器!H86),"")</f>
        <v>冰精芝(4阶)</v>
      </c>
      <c r="E86" s="58">
        <f>IFERROR(IF(药方模拟器!I86="","",药方模拟器!I86),"")</f>
        <v>3</v>
      </c>
      <c r="F86" s="66" t="str">
        <f>IFERROR(IF(药方模拟器!L86="","",药方模拟器!L86),"")</f>
        <v/>
      </c>
      <c r="G86" s="58" t="str">
        <f>IFERROR(IF(药方模拟器!M86="","",药方模拟器!M86),"")</f>
        <v/>
      </c>
      <c r="H86" s="66" t="str">
        <f>IFERROR(IF(药方模拟器!Q86="","",药方模拟器!Q86),"")</f>
        <v>九叶芝(3阶)</v>
      </c>
      <c r="I86" s="58">
        <f>IFERROR(IF(药方模拟器!R86="","",药方模拟器!R86),"")</f>
        <v>4</v>
      </c>
      <c r="J86" s="66" t="str">
        <f>IFERROR(IF(药方模拟器!U86="","",药方模拟器!U86),"")</f>
        <v>九叶芝(3阶)</v>
      </c>
      <c r="K86" s="58">
        <f>IFERROR(IF(药方模拟器!V86="","",药方模拟器!V86),"")</f>
        <v>4</v>
      </c>
      <c r="L86" s="66" t="str">
        <f>IFERROR(IF(药方模拟器!Y86="","",药方模拟器!Y86),"")</f>
        <v>地龙干(4阶)</v>
      </c>
      <c r="M86" s="58">
        <f>IFERROR(IF(药方模拟器!Z86="","",药方模拟器!Z86),"")</f>
        <v>1</v>
      </c>
      <c r="N86" s="66" t="str">
        <f>IFERROR(IF(药方模拟器!AA86="","",药方模拟器!AA86),"")</f>
        <v>庚金龙纹炉</v>
      </c>
      <c r="O86" s="68">
        <f>IFERROR(IF(药方模拟器!AE86="","",药方模拟器!AE86),"")</f>
        <v>12</v>
      </c>
    </row>
    <row r="87" ht="16.5" spans="1:15">
      <c r="A87" s="66">
        <f>IFERROR(IF(药方模拟器!C87="","",药方模拟器!C87),"")</f>
        <v>5</v>
      </c>
      <c r="B87" s="66" t="str">
        <f>IFERROR(IF(药方模拟器!B87="","",药方模拟器!B87),"")</f>
        <v>九转灵蛇丹</v>
      </c>
      <c r="C87" s="67" t="str">
        <f>IFERROR(IF(药方模拟器!D87="","",药方模拟器!D87),"")</f>
        <v>血量全回复</v>
      </c>
      <c r="D87" s="66" t="str">
        <f>IFERROR(IF(药方模拟器!H87="","",药方模拟器!H87),"")</f>
        <v>龙葵(2阶)</v>
      </c>
      <c r="E87" s="58">
        <f>IFERROR(IF(药方模拟器!I87="","",药方模拟器!I87),"")</f>
        <v>3</v>
      </c>
      <c r="F87" s="66" t="str">
        <f>IFERROR(IF(药方模拟器!L87="","",药方模拟器!L87),"")</f>
        <v/>
      </c>
      <c r="G87" s="58" t="str">
        <f>IFERROR(IF(药方模拟器!M87="","",药方模拟器!M87),"")</f>
        <v/>
      </c>
      <c r="H87" s="66" t="str">
        <f>IFERROR(IF(药方模拟器!Q87="","",药方模拟器!Q87),"")</f>
        <v>何首乌(2阶)</v>
      </c>
      <c r="I87" s="58">
        <f>IFERROR(IF(药方模拟器!R87="","",药方模拟器!R87),"")</f>
        <v>3</v>
      </c>
      <c r="J87" s="66" t="str">
        <f>IFERROR(IF(药方模拟器!U87="","",药方模拟器!U87),"")</f>
        <v>龙纹草(3阶)</v>
      </c>
      <c r="K87" s="58">
        <f>IFERROR(IF(药方模拟器!V87="","",药方模拟器!V87),"")</f>
        <v>1</v>
      </c>
      <c r="L87" s="66" t="str">
        <f>IFERROR(IF(药方模拟器!Y87="","",药方模拟器!Y87),"")</f>
        <v>蛇涎果(2阶)</v>
      </c>
      <c r="M87" s="58">
        <f>IFERROR(IF(药方模拟器!Z87="","",药方模拟器!Z87),"")</f>
        <v>3</v>
      </c>
      <c r="N87" s="66" t="str">
        <f>IFERROR(IF(药方模拟器!AA87="","",药方模拟器!AA87),"")</f>
        <v>黑冥鼎</v>
      </c>
      <c r="O87" s="68">
        <f>IFERROR(IF(药方模拟器!AE87="","",药方模拟器!AE87),"")</f>
        <v>10</v>
      </c>
    </row>
    <row r="88" ht="16.5" spans="1:15">
      <c r="A88" s="66">
        <f>IFERROR(IF(药方模拟器!C88="","",药方模拟器!C88),"")</f>
        <v>5</v>
      </c>
      <c r="B88" s="66" t="str">
        <f>IFERROR(IF(药方模拟器!B88="","",药方模拟器!B88),"")</f>
        <v>五阶废丹</v>
      </c>
      <c r="C88" s="67" t="str">
        <f>IFERROR(IF(药方模拟器!D88="","",药方模拟器!D88),"")</f>
        <v>修为+11000（需神秘贝壳）</v>
      </c>
      <c r="D88" s="66" t="str">
        <f>IFERROR(IF(药方模拟器!H88="","",药方模拟器!H88),"")</f>
        <v>轻灵草(2阶)</v>
      </c>
      <c r="E88" s="58">
        <f>IFERROR(IF(药方模拟器!I88="","",药方模拟器!I88),"")</f>
        <v>3</v>
      </c>
      <c r="F88" s="66" t="str">
        <f>IFERROR(IF(药方模拟器!L88="","",药方模拟器!L88),"")</f>
        <v/>
      </c>
      <c r="G88" s="58" t="str">
        <f>IFERROR(IF(药方模拟器!M88="","",药方模拟器!M88),"")</f>
        <v/>
      </c>
      <c r="H88" s="66" t="str">
        <f>IFERROR(IF(药方模拟器!Q88="","",药方模拟器!Q88),"")</f>
        <v>何首乌(2阶)</v>
      </c>
      <c r="I88" s="58">
        <f>IFERROR(IF(药方模拟器!R88="","",药方模拟器!R88),"")</f>
        <v>3</v>
      </c>
      <c r="J88" s="66" t="str">
        <f>IFERROR(IF(药方模拟器!U88="","",药方模拟器!U88),"")</f>
        <v>红绫草(2阶)</v>
      </c>
      <c r="K88" s="58">
        <f>IFERROR(IF(药方模拟器!V88="","",药方模拟器!V88),"")</f>
        <v>3</v>
      </c>
      <c r="L88" s="66" t="str">
        <f>IFERROR(IF(药方模拟器!Y88="","",药方模拟器!Y88),"")</f>
        <v/>
      </c>
      <c r="M88" s="58" t="str">
        <f>IFERROR(IF(药方模拟器!Z88="","",药方模拟器!Z88),"")</f>
        <v/>
      </c>
      <c r="N88" s="66" t="str">
        <f>IFERROR(IF(药方模拟器!AA88="","",药方模拟器!AA88),"")</f>
        <v>黑冥鼎</v>
      </c>
      <c r="O88" s="68">
        <f>IFERROR(IF(药方模拟器!AE88="","",药方模拟器!AE88),"")</f>
        <v>9</v>
      </c>
    </row>
    <row r="89" ht="16.5" spans="1:15">
      <c r="A89" s="66">
        <f>IFERROR(IF(药方模拟器!C89="","",药方模拟器!C89),"")</f>
        <v>5</v>
      </c>
      <c r="B89" s="66" t="str">
        <f>IFERROR(IF(药方模拟器!B89="","",药方模拟器!B89),"")</f>
        <v>天尘丹</v>
      </c>
      <c r="C89" s="67" t="str">
        <f>IFERROR(IF(药方模拟器!D89="","",药方模拟器!D89),"")</f>
        <v>修为+118800（境界不足元婴期时服用，丹毒+30）</v>
      </c>
      <c r="D89" s="66" t="str">
        <f>IFERROR(IF(药方模拟器!H89="","",药方模拟器!H89),"")</f>
        <v>鸡冠草(4阶)</v>
      </c>
      <c r="E89" s="58">
        <f>IFERROR(IF(药方模拟器!I89="","",药方模拟器!I89),"")</f>
        <v>10</v>
      </c>
      <c r="F89" s="66" t="str">
        <f>IFERROR(IF(药方模拟器!L89="","",药方模拟器!L89),"")</f>
        <v/>
      </c>
      <c r="G89" s="58" t="str">
        <f>IFERROR(IF(药方模拟器!M89="","",药方模拟器!M89),"")</f>
        <v/>
      </c>
      <c r="H89" s="66" t="str">
        <f>IFERROR(IF(药方模拟器!Q89="","",药方模拟器!Q89),"")</f>
        <v>渊血冥花(5阶)</v>
      </c>
      <c r="I89" s="58">
        <f>IFERROR(IF(药方模拟器!R89="","",药方模拟器!R89),"")</f>
        <v>2</v>
      </c>
      <c r="J89" s="66" t="str">
        <f>IFERROR(IF(药方模拟器!U89="","",药方模拟器!U89),"")</f>
        <v/>
      </c>
      <c r="K89" s="58" t="str">
        <f>IFERROR(IF(药方模拟器!V89="","",药方模拟器!V89),"")</f>
        <v/>
      </c>
      <c r="L89" s="66" t="str">
        <f>IFERROR(IF(药方模拟器!Y89="","",药方模拟器!Y89),"")</f>
        <v>凤血果(4阶)</v>
      </c>
      <c r="M89" s="58">
        <f>IFERROR(IF(药方模拟器!Z89="","",药方模拟器!Z89),"")</f>
        <v>1</v>
      </c>
      <c r="N89" s="66" t="str">
        <f>IFERROR(IF(药方模拟器!AA89="","",药方模拟器!AA89),"")</f>
        <v>黑冥鼎</v>
      </c>
      <c r="O89" s="68">
        <f>IFERROR(IF(药方模拟器!AE89="","",药方模拟器!AE89),"")</f>
        <v>13</v>
      </c>
    </row>
    <row r="90" ht="16.5" spans="1:15">
      <c r="A90" s="66">
        <f>IFERROR(IF(药方模拟器!C90="","",药方模拟器!C90),"")</f>
        <v>5</v>
      </c>
      <c r="B90" s="66" t="str">
        <f>IFERROR(IF(药方模拟器!B90="","",药方模拟器!B90),"")</f>
        <v>长生丹</v>
      </c>
      <c r="C90" s="67" t="str">
        <f>IFERROR(IF(药方模拟器!D90="","",药方模拟器!D90),"")</f>
        <v>寿元+30/150</v>
      </c>
      <c r="D90" s="66" t="str">
        <f>IFERROR(IF(药方模拟器!H90="","",药方模拟器!H90),"")</f>
        <v>银精芝(4阶)</v>
      </c>
      <c r="E90" s="58">
        <f>IFERROR(IF(药方模拟器!I90="","",药方模拟器!I90),"")</f>
        <v>8</v>
      </c>
      <c r="F90" s="66" t="str">
        <f>IFERROR(IF(药方模拟器!L90="","",药方模拟器!L90),"")</f>
        <v/>
      </c>
      <c r="G90" s="58" t="str">
        <f>IFERROR(IF(药方模拟器!M90="","",药方模拟器!M90),"")</f>
        <v/>
      </c>
      <c r="H90" s="66" t="str">
        <f>IFERROR(IF(药方模拟器!Q90="","",药方模拟器!Q90),"")</f>
        <v>雪玉骨参(5阶)</v>
      </c>
      <c r="I90" s="58">
        <f>IFERROR(IF(药方模拟器!R90="","",药方模拟器!R90),"")</f>
        <v>2</v>
      </c>
      <c r="J90" s="66" t="str">
        <f>IFERROR(IF(药方模拟器!U90="","",药方模拟器!U90),"")</f>
        <v/>
      </c>
      <c r="K90" s="58" t="str">
        <f>IFERROR(IF(药方模拟器!V90="","",药方模拟器!V90),"")</f>
        <v/>
      </c>
      <c r="L90" s="66" t="str">
        <f>IFERROR(IF(药方模拟器!Y90="","",药方模拟器!Y90),"")</f>
        <v>混元果(4阶)</v>
      </c>
      <c r="M90" s="58">
        <f>IFERROR(IF(药方模拟器!Z90="","",药方模拟器!Z90),"")</f>
        <v>1</v>
      </c>
      <c r="N90" s="66" t="str">
        <f>IFERROR(IF(药方模拟器!AA90="","",药方模拟器!AA90),"")</f>
        <v>黑冥鼎</v>
      </c>
      <c r="O90" s="68">
        <f>IFERROR(IF(药方模拟器!AE90="","",药方模拟器!AE90),"")</f>
        <v>11</v>
      </c>
    </row>
    <row r="91" ht="16.5" spans="1:15">
      <c r="A91" s="66">
        <f>IFERROR(IF(药方模拟器!C91="","",药方模拟器!C91),"")</f>
        <v>5</v>
      </c>
      <c r="B91" s="66" t="str">
        <f>IFERROR(IF(药方模拟器!B91="","",药方模拟器!B91),"")</f>
        <v>厉魄丹</v>
      </c>
      <c r="C91" s="67" t="str">
        <f>IFERROR(IF(药方模拟器!D91="","",药方模拟器!D91),"")</f>
        <v>神识+4/8</v>
      </c>
      <c r="D91" s="66" t="str">
        <f>IFERROR(IF(药方模拟器!H91="","",药方模拟器!H91),"")</f>
        <v>银精芝(4阶)</v>
      </c>
      <c r="E91" s="58">
        <f>IFERROR(IF(药方模拟器!I91="","",药方模拟器!I91),"")</f>
        <v>6</v>
      </c>
      <c r="F91" s="66" t="str">
        <f>IFERROR(IF(药方模拟器!L91="","",药方模拟器!L91),"")</f>
        <v/>
      </c>
      <c r="G91" s="58" t="str">
        <f>IFERROR(IF(药方模拟器!M91="","",药方模拟器!M91),"")</f>
        <v/>
      </c>
      <c r="H91" s="66" t="str">
        <f>IFERROR(IF(药方模拟器!Q91="","",药方模拟器!Q91),"")</f>
        <v>鬼面花(4阶)</v>
      </c>
      <c r="I91" s="58">
        <f>IFERROR(IF(药方模拟器!R91="","",药方模拟器!R91),"")</f>
        <v>5</v>
      </c>
      <c r="J91" s="66" t="str">
        <f>IFERROR(IF(药方模拟器!U91="","",药方模拟器!U91),"")</f>
        <v/>
      </c>
      <c r="K91" s="58" t="str">
        <f>IFERROR(IF(药方模拟器!V91="","",药方模拟器!V91),"")</f>
        <v/>
      </c>
      <c r="L91" s="66" t="str">
        <f>IFERROR(IF(药方模拟器!Y91="","",药方模拟器!Y91),"")</f>
        <v>紫猴花(3阶)</v>
      </c>
      <c r="M91" s="58">
        <f>IFERROR(IF(药方模拟器!Z91="","",药方模拟器!Z91),"")</f>
        <v>1</v>
      </c>
      <c r="N91" s="66" t="str">
        <f>IFERROR(IF(药方模拟器!AA91="","",药方模拟器!AA91),"")</f>
        <v>黑冥鼎</v>
      </c>
      <c r="O91" s="68">
        <f>IFERROR(IF(药方模拟器!AE91="","",药方模拟器!AE91),"")</f>
        <v>12</v>
      </c>
    </row>
    <row r="92" ht="16.5" spans="1:15">
      <c r="A92" s="66">
        <f>IFERROR(IF(药方模拟器!C92="","",药方模拟器!C92),"")</f>
        <v>5</v>
      </c>
      <c r="B92" s="66" t="str">
        <f>IFERROR(IF(药方模拟器!B92="","",药方模拟器!B92),"")</f>
        <v>朝元丹</v>
      </c>
      <c r="C92" s="67" t="str">
        <f>IFERROR(IF(药方模拟器!D92="","",药方模拟器!D92),"")</f>
        <v>五气朝元阶段 每回合抽牌+1</v>
      </c>
      <c r="D92" s="66" t="str">
        <f>IFERROR(IF(药方模拟器!H92="","",药方模拟器!H92),"")</f>
        <v>五柳根(3阶)</v>
      </c>
      <c r="E92" s="58">
        <f>IFERROR(IF(药方模拟器!I92="","",药方模拟器!I92),"")</f>
        <v>2</v>
      </c>
      <c r="F92" s="66" t="str">
        <f>IFERROR(IF(药方模拟器!L92="","",药方模拟器!L92),"")</f>
        <v/>
      </c>
      <c r="G92" s="58" t="str">
        <f>IFERROR(IF(药方模拟器!M92="","",药方模拟器!M92),"")</f>
        <v/>
      </c>
      <c r="H92" s="66" t="str">
        <f>IFERROR(IF(药方模拟器!Q92="","",药方模拟器!Q92),"")</f>
        <v>玉髓芝(4阶)</v>
      </c>
      <c r="I92" s="58">
        <f>IFERROR(IF(药方模拟器!R92="","",药方模拟器!R92),"")</f>
        <v>2</v>
      </c>
      <c r="J92" s="66" t="str">
        <f>IFERROR(IF(药方模拟器!U92="","",药方模拟器!U92),"")</f>
        <v>五柳根(3阶)</v>
      </c>
      <c r="K92" s="58">
        <f>IFERROR(IF(药方模拟器!V92="","",药方模拟器!V92),"")</f>
        <v>4</v>
      </c>
      <c r="L92" s="66" t="str">
        <f>IFERROR(IF(药方模拟器!Y92="","",药方模拟器!Y92),"")</f>
        <v>五柳根(3阶)</v>
      </c>
      <c r="M92" s="58">
        <f>IFERROR(IF(药方模拟器!Z92="","",药方模拟器!Z92),"")</f>
        <v>1</v>
      </c>
      <c r="N92" s="66" t="str">
        <f>IFERROR(IF(药方模拟器!AA92="","",药方模拟器!AA92),"")</f>
        <v>庚金龙纹炉</v>
      </c>
      <c r="O92" s="68">
        <f>IFERROR(IF(药方模拟器!AE92="","",药方模拟器!AE92),"")</f>
        <v>9</v>
      </c>
    </row>
    <row r="93" ht="16.5" spans="1:15">
      <c r="A93" s="66">
        <f>IFERROR(IF(药方模拟器!C93="","",药方模拟器!C93),"")</f>
        <v>5</v>
      </c>
      <c r="B93" s="66" t="str">
        <f>IFERROR(IF(药方模拟器!B93="","",药方模拟器!B93),"")</f>
        <v>鐾金元丹</v>
      </c>
      <c r="C93" s="67" t="str">
        <f>IFERROR(IF(药方模拟器!D93="","",药方模拟器!D93),"")</f>
        <v>提升金之道悟道经验600点/6000</v>
      </c>
      <c r="D93" s="66" t="str">
        <f>IFERROR(IF(药方模拟器!H93="","",药方模拟器!H93),"")</f>
        <v>无垠灵参(5阶)</v>
      </c>
      <c r="E93" s="58">
        <f>IFERROR(IF(药方模拟器!I93="","",药方模拟器!I93),"")</f>
        <v>1</v>
      </c>
      <c r="F93" s="66" t="str">
        <f>IFERROR(IF(药方模拟器!L93="","",药方模拟器!L93),"")</f>
        <v/>
      </c>
      <c r="G93" s="58" t="str">
        <f>IFERROR(IF(药方模拟器!M93="","",药方模拟器!M93),"")</f>
        <v/>
      </c>
      <c r="H93" s="66" t="str">
        <f>IFERROR(IF(药方模拟器!Q93="","",药方模拟器!Q93),"")</f>
        <v>鐾金灵花(5阶)</v>
      </c>
      <c r="I93" s="58">
        <f>IFERROR(IF(药方模拟器!R93="","",药方模拟器!R93),"")</f>
        <v>3</v>
      </c>
      <c r="J93" s="66" t="str">
        <f>IFERROR(IF(药方模拟器!U93="","",药方模拟器!U93),"")</f>
        <v>道蕴花(5阶)</v>
      </c>
      <c r="K93" s="58">
        <f>IFERROR(IF(药方模拟器!V93="","",药方模拟器!V93),"")</f>
        <v>1</v>
      </c>
      <c r="L93" s="66" t="str">
        <f>IFERROR(IF(药方模拟器!Y93="","",药方模拟器!Y93),"")</f>
        <v>玉髓芝(4阶)</v>
      </c>
      <c r="M93" s="58">
        <f>IFERROR(IF(药方模拟器!Z93="","",药方模拟器!Z93),"")</f>
        <v>5</v>
      </c>
      <c r="N93" s="66" t="str">
        <f>IFERROR(IF(药方模拟器!AA93="","",药方模拟器!AA93),"")</f>
        <v>黑冥鼎</v>
      </c>
      <c r="O93" s="68">
        <f>IFERROR(IF(药方模拟器!AE93="","",药方模拟器!AE93),"")</f>
        <v>10</v>
      </c>
    </row>
    <row r="94" ht="16.5" spans="1:15">
      <c r="A94" s="66">
        <f>IFERROR(IF(药方模拟器!C94="","",药方模拟器!C94),"")</f>
        <v>5</v>
      </c>
      <c r="B94" s="66" t="str">
        <f>IFERROR(IF(药方模拟器!B94="","",药方模拟器!B94),"")</f>
        <v>森檀元丹</v>
      </c>
      <c r="C94" s="67" t="str">
        <f>IFERROR(IF(药方模拟器!D94="","",药方模拟器!D94),"")</f>
        <v>提升木之道悟道经验600点/6000</v>
      </c>
      <c r="D94" s="66" t="str">
        <f>IFERROR(IF(药方模拟器!H94="","",药方模拟器!H94),"")</f>
        <v>地心火芝(5阶)</v>
      </c>
      <c r="E94" s="58">
        <f>IFERROR(IF(药方模拟器!I94="","",药方模拟器!I94),"")</f>
        <v>1</v>
      </c>
      <c r="F94" s="66" t="str">
        <f>IFERROR(IF(药方模拟器!L94="","",药方模拟器!L94),"")</f>
        <v/>
      </c>
      <c r="G94" s="58" t="str">
        <f>IFERROR(IF(药方模拟器!M94="","",药方模拟器!M94),"")</f>
        <v/>
      </c>
      <c r="H94" s="66" t="str">
        <f>IFERROR(IF(药方模拟器!Q94="","",药方模拟器!Q94),"")</f>
        <v>森檀木(5阶)</v>
      </c>
      <c r="I94" s="58">
        <f>IFERROR(IF(药方模拟器!R94="","",药方模拟器!R94),"")</f>
        <v>3</v>
      </c>
      <c r="J94" s="66" t="str">
        <f>IFERROR(IF(药方模拟器!U94="","",药方模拟器!U94),"")</f>
        <v>道蕴花(5阶)</v>
      </c>
      <c r="K94" s="58">
        <f>IFERROR(IF(药方模拟器!V94="","",药方模拟器!V94),"")</f>
        <v>1</v>
      </c>
      <c r="L94" s="66" t="str">
        <f>IFERROR(IF(药方模拟器!Y94="","",药方模拟器!Y94),"")</f>
        <v>白沉脂(4阶)</v>
      </c>
      <c r="M94" s="58">
        <f>IFERROR(IF(药方模拟器!Z94="","",药方模拟器!Z94),"")</f>
        <v>5</v>
      </c>
      <c r="N94" s="66" t="str">
        <f>IFERROR(IF(药方模拟器!AA94="","",药方模拟器!AA94),"")</f>
        <v>黑冥鼎</v>
      </c>
      <c r="O94" s="68">
        <f>IFERROR(IF(药方模拟器!AE94="","",药方模拟器!AE94),"")</f>
        <v>10</v>
      </c>
    </row>
    <row r="95" ht="16.5" spans="1:15">
      <c r="A95" s="66">
        <f>IFERROR(IF(药方模拟器!C95="","",药方模拟器!C95),"")</f>
        <v>5</v>
      </c>
      <c r="B95" s="66" t="str">
        <f>IFERROR(IF(药方模拟器!B95="","",药方模拟器!B95),"")</f>
        <v>浩淼元丹</v>
      </c>
      <c r="C95" s="67" t="str">
        <f>IFERROR(IF(药方模拟器!D95="","",药方模拟器!D95),"")</f>
        <v>提升水之道悟道经验600点/6000</v>
      </c>
      <c r="D95" s="66" t="str">
        <f>IFERROR(IF(药方模拟器!H95="","",药方模拟器!H95),"")</f>
        <v>鐾金灵花(5阶)</v>
      </c>
      <c r="E95" s="58">
        <f>IFERROR(IF(药方模拟器!I95="","",药方模拟器!I95),"")</f>
        <v>1</v>
      </c>
      <c r="F95" s="66" t="str">
        <f>IFERROR(IF(药方模拟器!L95="","",药方模拟器!L95),"")</f>
        <v/>
      </c>
      <c r="G95" s="58" t="str">
        <f>IFERROR(IF(药方模拟器!M95="","",药方模拟器!M95),"")</f>
        <v/>
      </c>
      <c r="H95" s="66" t="str">
        <f>IFERROR(IF(药方模拟器!Q95="","",药方模拟器!Q95),"")</f>
        <v>浩淼水藤(5阶)</v>
      </c>
      <c r="I95" s="58">
        <f>IFERROR(IF(药方模拟器!R95="","",药方模拟器!R95),"")</f>
        <v>3</v>
      </c>
      <c r="J95" s="66" t="str">
        <f>IFERROR(IF(药方模拟器!U95="","",药方模拟器!U95),"")</f>
        <v>道蕴花(5阶)</v>
      </c>
      <c r="K95" s="58">
        <f>IFERROR(IF(药方模拟器!V95="","",药方模拟器!V95),"")</f>
        <v>1</v>
      </c>
      <c r="L95" s="66" t="str">
        <f>IFERROR(IF(药方模拟器!Y95="","",药方模拟器!Y95),"")</f>
        <v>凤血果(4阶)</v>
      </c>
      <c r="M95" s="58">
        <f>IFERROR(IF(药方模拟器!Z95="","",药方模拟器!Z95),"")</f>
        <v>5</v>
      </c>
      <c r="N95" s="66" t="str">
        <f>IFERROR(IF(药方模拟器!AA95="","",药方模拟器!AA95),"")</f>
        <v>黑冥鼎</v>
      </c>
      <c r="O95" s="68">
        <f>IFERROR(IF(药方模拟器!AE95="","",药方模拟器!AE95),"")</f>
        <v>10</v>
      </c>
    </row>
    <row r="96" ht="16.5" spans="1:15">
      <c r="A96" s="66">
        <f>IFERROR(IF(药方模拟器!C96="","",药方模拟器!C96),"")</f>
        <v>5</v>
      </c>
      <c r="B96" s="66" t="str">
        <f>IFERROR(IF(药方模拟器!B96="","",药方模拟器!B96),"")</f>
        <v>芒焰元丹</v>
      </c>
      <c r="C96" s="67" t="str">
        <f>IFERROR(IF(药方模拟器!D96="","",药方模拟器!D96),"")</f>
        <v>提升火之道悟道经验600点/6000</v>
      </c>
      <c r="D96" s="66" t="str">
        <f>IFERROR(IF(药方模拟器!H96="","",药方模拟器!H96),"")</f>
        <v>地心火芝(5阶)</v>
      </c>
      <c r="E96" s="58">
        <f>IFERROR(IF(药方模拟器!I96="","",药方模拟器!I96),"")</f>
        <v>1</v>
      </c>
      <c r="F96" s="66" t="str">
        <f>IFERROR(IF(药方模拟器!L96="","",药方模拟器!L96),"")</f>
        <v/>
      </c>
      <c r="G96" s="58" t="str">
        <f>IFERROR(IF(药方模拟器!M96="","",药方模拟器!M96),"")</f>
        <v/>
      </c>
      <c r="H96" s="66" t="str">
        <f>IFERROR(IF(药方模拟器!Q96="","",药方模拟器!Q96),"")</f>
        <v>芒焰果(5阶)</v>
      </c>
      <c r="I96" s="58">
        <f>IFERROR(IF(药方模拟器!R96="","",药方模拟器!R96),"")</f>
        <v>3</v>
      </c>
      <c r="J96" s="66" t="str">
        <f>IFERROR(IF(药方模拟器!U96="","",药方模拟器!U96),"")</f>
        <v>道蕴花(5阶)</v>
      </c>
      <c r="K96" s="58">
        <f>IFERROR(IF(药方模拟器!V96="","",药方模拟器!V96),"")</f>
        <v>1</v>
      </c>
      <c r="L96" s="66" t="str">
        <f>IFERROR(IF(药方模拟器!Y96="","",药方模拟器!Y96),"")</f>
        <v>白沉脂(4阶)</v>
      </c>
      <c r="M96" s="58">
        <f>IFERROR(IF(药方模拟器!Z96="","",药方模拟器!Z96),"")</f>
        <v>5</v>
      </c>
      <c r="N96" s="66" t="str">
        <f>IFERROR(IF(药方模拟器!AA96="","",药方模拟器!AA96),"")</f>
        <v>黑冥鼎</v>
      </c>
      <c r="O96" s="68">
        <f>IFERROR(IF(药方模拟器!AE96="","",药方模拟器!AE96),"")</f>
        <v>10</v>
      </c>
    </row>
    <row r="97" ht="16.5" spans="1:15">
      <c r="A97" s="66">
        <f>IFERROR(IF(药方模拟器!C97="","",药方模拟器!C97),"")</f>
        <v>5</v>
      </c>
      <c r="B97" s="66" t="str">
        <f>IFERROR(IF(药方模拟器!B97="","",药方模拟器!B97),"")</f>
        <v>无垠元丹</v>
      </c>
      <c r="C97" s="67" t="str">
        <f>IFERROR(IF(药方模拟器!D97="","",药方模拟器!D97),"")</f>
        <v>提升土之道悟道经验600点/6000</v>
      </c>
      <c r="D97" s="66" t="str">
        <f>IFERROR(IF(药方模拟器!H97="","",药方模拟器!H97),"")</f>
        <v>鐾金灵花(5阶)</v>
      </c>
      <c r="E97" s="58">
        <f>IFERROR(IF(药方模拟器!I97="","",药方模拟器!I97),"")</f>
        <v>1</v>
      </c>
      <c r="F97" s="66" t="str">
        <f>IFERROR(IF(药方模拟器!L97="","",药方模拟器!L97),"")</f>
        <v/>
      </c>
      <c r="G97" s="58" t="str">
        <f>IFERROR(IF(药方模拟器!M97="","",药方模拟器!M97),"")</f>
        <v/>
      </c>
      <c r="H97" s="66" t="str">
        <f>IFERROR(IF(药方模拟器!Q97="","",药方模拟器!Q97),"")</f>
        <v>无垠灵参(5阶)</v>
      </c>
      <c r="I97" s="58">
        <f>IFERROR(IF(药方模拟器!R97="","",药方模拟器!R97),"")</f>
        <v>3</v>
      </c>
      <c r="J97" s="66" t="str">
        <f>IFERROR(IF(药方模拟器!U97="","",药方模拟器!U97),"")</f>
        <v>道蕴花(5阶)</v>
      </c>
      <c r="K97" s="58">
        <f>IFERROR(IF(药方模拟器!V97="","",药方模拟器!V97),"")</f>
        <v>1</v>
      </c>
      <c r="L97" s="66" t="str">
        <f>IFERROR(IF(药方模拟器!Y97="","",药方模拟器!Y97),"")</f>
        <v>混元果(4阶)</v>
      </c>
      <c r="M97" s="58">
        <f>IFERROR(IF(药方模拟器!Z97="","",药方模拟器!Z97),"")</f>
        <v>5</v>
      </c>
      <c r="N97" s="66" t="str">
        <f>IFERROR(IF(药方模拟器!AA97="","",药方模拟器!AA97),"")</f>
        <v>黑冥鼎</v>
      </c>
      <c r="O97" s="68">
        <f>IFERROR(IF(药方模拟器!AE97="","",药方模拟器!AE97),"")</f>
        <v>10</v>
      </c>
    </row>
    <row r="98" ht="16.5" spans="1:15">
      <c r="A98" s="66">
        <f>IFERROR(IF(药方模拟器!C98="","",药方模拟器!C98),"")</f>
        <v>5</v>
      </c>
      <c r="B98" s="66" t="str">
        <f>IFERROR(IF(药方模拟器!B98="","",药方模拟器!B98),"")</f>
        <v>天剑元丹</v>
      </c>
      <c r="C98" s="67" t="str">
        <f>IFERROR(IF(药方模拟器!D98="","",药方模拟器!D98),"")</f>
        <v>提升剑之道悟道经验600点/6000</v>
      </c>
      <c r="D98" s="66" t="str">
        <f>IFERROR(IF(药方模拟器!H98="","",药方模拟器!H98),"")</f>
        <v>地心火芝(5阶)</v>
      </c>
      <c r="E98" s="58">
        <f>IFERROR(IF(药方模拟器!I98="","",药方模拟器!I98),"")</f>
        <v>1</v>
      </c>
      <c r="F98" s="66" t="str">
        <f>IFERROR(IF(药方模拟器!L98="","",药方模拟器!L98),"")</f>
        <v/>
      </c>
      <c r="G98" s="58" t="str">
        <f>IFERROR(IF(药方模拟器!M98="","",药方模拟器!M98),"")</f>
        <v/>
      </c>
      <c r="H98" s="66" t="str">
        <f>IFERROR(IF(药方模拟器!Q98="","",药方模拟器!Q98),"")</f>
        <v>剑魄灵叶(5阶)</v>
      </c>
      <c r="I98" s="58">
        <f>IFERROR(IF(药方模拟器!R98="","",药方模拟器!R98),"")</f>
        <v>3</v>
      </c>
      <c r="J98" s="66" t="str">
        <f>IFERROR(IF(药方模拟器!U98="","",药方模拟器!U98),"")</f>
        <v>道蕴花(5阶)</v>
      </c>
      <c r="K98" s="58">
        <f>IFERROR(IF(药方模拟器!V98="","",药方模拟器!V98),"")</f>
        <v>1</v>
      </c>
      <c r="L98" s="66" t="str">
        <f>IFERROR(IF(药方模拟器!Y98="","",药方模拟器!Y98),"")</f>
        <v>混元果(4阶)</v>
      </c>
      <c r="M98" s="58">
        <f>IFERROR(IF(药方模拟器!Z98="","",药方模拟器!Z98),"")</f>
        <v>5</v>
      </c>
      <c r="N98" s="66" t="str">
        <f>IFERROR(IF(药方模拟器!AA98="","",药方模拟器!AA98),"")</f>
        <v>黑冥鼎</v>
      </c>
      <c r="O98" s="68">
        <f>IFERROR(IF(药方模拟器!AE98="","",药方模拟器!AE98),"")</f>
        <v>10</v>
      </c>
    </row>
    <row r="99" ht="16.5" spans="1:15">
      <c r="A99" s="66">
        <f>IFERROR(IF(药方模拟器!C99="","",药方模拟器!C99),"")</f>
        <v>5</v>
      </c>
      <c r="B99" s="66" t="str">
        <f>IFERROR(IF(药方模拟器!B99="","",药方模拟器!B99),"")</f>
        <v>炼魂元丹</v>
      </c>
      <c r="C99" s="67" t="str">
        <f>IFERROR(IF(药方模拟器!D99="","",药方模拟器!D99),"")</f>
        <v>提升神之道悟道经验600点/6000</v>
      </c>
      <c r="D99" s="66" t="str">
        <f>IFERROR(IF(药方模拟器!H99="","",药方模拟器!H99),"")</f>
        <v>地心火芝(5阶)</v>
      </c>
      <c r="E99" s="58">
        <f>IFERROR(IF(药方模拟器!I99="","",药方模拟器!I99),"")</f>
        <v>1</v>
      </c>
      <c r="F99" s="66" t="str">
        <f>IFERROR(IF(药方模拟器!L99="","",药方模拟器!L99),"")</f>
        <v/>
      </c>
      <c r="G99" s="58" t="str">
        <f>IFERROR(IF(药方模拟器!M99="","",药方模拟器!M99),"")</f>
        <v/>
      </c>
      <c r="H99" s="66" t="str">
        <f>IFERROR(IF(药方模拟器!Q99="","",药方模拟器!Q99),"")</f>
        <v>炼心芝(5阶)</v>
      </c>
      <c r="I99" s="58">
        <f>IFERROR(IF(药方模拟器!R99="","",药方模拟器!R99),"")</f>
        <v>3</v>
      </c>
      <c r="J99" s="66" t="str">
        <f>IFERROR(IF(药方模拟器!U99="","",药方模拟器!U99),"")</f>
        <v>道蕴花(5阶)</v>
      </c>
      <c r="K99" s="58">
        <f>IFERROR(IF(药方模拟器!V99="","",药方模拟器!V99),"")</f>
        <v>1</v>
      </c>
      <c r="L99" s="66" t="str">
        <f>IFERROR(IF(药方模拟器!Y99="","",药方模拟器!Y99),"")</f>
        <v>白沉脂(4阶)</v>
      </c>
      <c r="M99" s="58">
        <f>IFERROR(IF(药方模拟器!Z99="","",药方模拟器!Z99),"")</f>
        <v>5</v>
      </c>
      <c r="N99" s="66" t="str">
        <f>IFERROR(IF(药方模拟器!AA99="","",药方模拟器!AA99),"")</f>
        <v>黑冥鼎</v>
      </c>
      <c r="O99" s="68">
        <f>IFERROR(IF(药方模拟器!AE99="","",药方模拟器!AE99),"")</f>
        <v>10</v>
      </c>
    </row>
    <row r="100" ht="16.5" spans="1:15">
      <c r="A100" s="66">
        <f>IFERROR(IF(药方模拟器!C100="","",药方模拟器!C100),"")</f>
        <v>5</v>
      </c>
      <c r="B100" s="66" t="str">
        <f>IFERROR(IF(药方模拟器!B100="","",药方模拟器!B100),"")</f>
        <v>道源丹</v>
      </c>
      <c r="C100" s="67" t="str">
        <f>IFERROR(IF(药方模拟器!D100="","",药方模拟器!D100),"")</f>
        <v>增加悟道点1点/3</v>
      </c>
      <c r="D100" s="66" t="str">
        <f>IFERROR(IF(药方模拟器!H100="","",药方模拟器!H100),"")</f>
        <v>地心火芝(5阶)</v>
      </c>
      <c r="E100" s="58">
        <f>IFERROR(IF(药方模拟器!I100="","",药方模拟器!I100),"")</f>
        <v>2</v>
      </c>
      <c r="F100" s="66" t="str">
        <f>IFERROR(IF(药方模拟器!L100="","",药方模拟器!L100),"")</f>
        <v/>
      </c>
      <c r="G100" s="58" t="str">
        <f>IFERROR(IF(药方模拟器!M100="","",药方模拟器!M100),"")</f>
        <v/>
      </c>
      <c r="H100" s="66" t="str">
        <f>IFERROR(IF(药方模拟器!Q100="","",药方模拟器!Q100),"")</f>
        <v>龙皇果(5阶)</v>
      </c>
      <c r="I100" s="58">
        <f>IFERROR(IF(药方模拟器!R100="","",药方模拟器!R100),"")</f>
        <v>7</v>
      </c>
      <c r="J100" s="66" t="str">
        <f>IFERROR(IF(药方模拟器!U100="","",药方模拟器!U100),"")</f>
        <v/>
      </c>
      <c r="K100" s="58" t="str">
        <f>IFERROR(IF(药方模拟器!V100="","",药方模拟器!V100),"")</f>
        <v/>
      </c>
      <c r="L100" s="66" t="str">
        <f>IFERROR(IF(药方模拟器!Y100="","",药方模拟器!Y100),"")</f>
        <v>雪玉骨参(5阶)</v>
      </c>
      <c r="M100" s="58">
        <f>IFERROR(IF(药方模拟器!Z100="","",药方模拟器!Z100),"")</f>
        <v>1</v>
      </c>
      <c r="N100" s="66" t="str">
        <f>IFERROR(IF(药方模拟器!AA100="","",药方模拟器!AA100),"")</f>
        <v>黑冥鼎</v>
      </c>
      <c r="O100" s="68">
        <f>IFERROR(IF(药方模拟器!AE100="","",药方模拟器!AE100),"")</f>
        <v>10</v>
      </c>
    </row>
    <row r="101" ht="16.5" spans="1:15">
      <c r="A101" s="66">
        <f>IFERROR(IF(药方模拟器!C101="","",药方模拟器!C101),"")</f>
        <v>5</v>
      </c>
      <c r="B101" s="66" t="str">
        <f>IFERROR(IF(药方模拟器!B101="","",药方模拟器!B101),"")</f>
        <v>玉清昊元丹</v>
      </c>
      <c r="C101" s="67" t="str">
        <f>IFERROR(IF(药方模拟器!D101="","",药方模拟器!D101),"")</f>
        <v>悟性+4/12</v>
      </c>
      <c r="D101" s="66" t="str">
        <f>IFERROR(IF(药方模拟器!H101="","",药方模拟器!H101),"")</f>
        <v>阴凝草(4阶)</v>
      </c>
      <c r="E101" s="58">
        <f>IFERROR(IF(药方模拟器!I101="","",药方模拟器!I101),"")</f>
        <v>5</v>
      </c>
      <c r="F101" s="66" t="str">
        <f>IFERROR(IF(药方模拟器!L101="","",药方模拟器!L101),"")</f>
        <v/>
      </c>
      <c r="G101" s="58" t="str">
        <f>IFERROR(IF(药方模拟器!M101="","",药方模拟器!M101),"")</f>
        <v/>
      </c>
      <c r="H101" s="66" t="str">
        <f>IFERROR(IF(药方模拟器!Q101="","",药方模拟器!Q101),"")</f>
        <v>阴凝草(4阶)</v>
      </c>
      <c r="I101" s="58">
        <f>IFERROR(IF(药方模拟器!R101="","",药方模拟器!R101),"")</f>
        <v>5</v>
      </c>
      <c r="J101" s="66" t="str">
        <f>IFERROR(IF(药方模拟器!U101="","",药方模拟器!U101),"")</f>
        <v>太素清灵芝(5阶)</v>
      </c>
      <c r="K101" s="58">
        <f>IFERROR(IF(药方模拟器!V101="","",药方模拟器!V101),"")</f>
        <v>1</v>
      </c>
      <c r="L101" s="66" t="str">
        <f>IFERROR(IF(药方模拟器!Y101="","",药方模拟器!Y101),"")</f>
        <v>地龙干(4阶)</v>
      </c>
      <c r="M101" s="58">
        <f>IFERROR(IF(药方模拟器!Z101="","",药方模拟器!Z101),"")</f>
        <v>1</v>
      </c>
      <c r="N101" s="66" t="str">
        <f>IFERROR(IF(药方模拟器!AA101="","",药方模拟器!AA101),"")</f>
        <v>黑冥鼎</v>
      </c>
      <c r="O101" s="68">
        <f>IFERROR(IF(药方模拟器!AE101="","",药方模拟器!AE101),"")</f>
        <v>12</v>
      </c>
    </row>
    <row r="102" ht="16.5" spans="1:15">
      <c r="A102" s="66">
        <f>IFERROR(IF(药方模拟器!C102="","",药方模拟器!C102),"")</f>
        <v>5</v>
      </c>
      <c r="B102" s="66" t="str">
        <f>IFERROR(IF(药方模拟器!B102="","",药方模拟器!B102),"")</f>
        <v>修髓丹</v>
      </c>
      <c r="C102" s="67" t="str">
        <f>IFERROR(IF(药方模拟器!D102="","",药方模拟器!D102),"")</f>
        <v>资质+9</v>
      </c>
      <c r="D102" s="66" t="str">
        <f>IFERROR(IF(药方模拟器!H102="","",药方模拟器!H102),"")</f>
        <v>阴凝草(4阶)</v>
      </c>
      <c r="E102" s="58">
        <f>IFERROR(IF(药方模拟器!I102="","",药方模拟器!I102),"")</f>
        <v>5</v>
      </c>
      <c r="F102" s="66" t="str">
        <f>IFERROR(IF(药方模拟器!L102="","",药方模拟器!L102),"")</f>
        <v/>
      </c>
      <c r="G102" s="58" t="str">
        <f>IFERROR(IF(药方模拟器!M102="","",药方模拟器!M102),"")</f>
        <v/>
      </c>
      <c r="H102" s="66" t="str">
        <f>IFERROR(IF(药方模拟器!Q102="","",药方模拟器!Q102),"")</f>
        <v>炼髓藤(5阶)</v>
      </c>
      <c r="I102" s="58">
        <f>IFERROR(IF(药方模拟器!R102="","",药方模拟器!R102),"")</f>
        <v>1</v>
      </c>
      <c r="J102" s="66" t="str">
        <f>IFERROR(IF(药方模拟器!U102="","",药方模拟器!U102),"")</f>
        <v/>
      </c>
      <c r="K102" s="58" t="str">
        <f>IFERROR(IF(药方模拟器!V102="","",药方模拟器!V102),"")</f>
        <v/>
      </c>
      <c r="L102" s="66" t="str">
        <f>IFERROR(IF(药方模拟器!Y102="","",药方模拟器!Y102),"")</f>
        <v>地龙干(4阶)</v>
      </c>
      <c r="M102" s="58">
        <f>IFERROR(IF(药方模拟器!Z102="","",药方模拟器!Z102),"")</f>
        <v>5</v>
      </c>
      <c r="N102" s="66" t="str">
        <f>IFERROR(IF(药方模拟器!AA102="","",药方模拟器!AA102),"")</f>
        <v>黑冥鼎</v>
      </c>
      <c r="O102" s="68">
        <f>IFERROR(IF(药方模拟器!AE102="","",药方模拟器!AE102),"")</f>
        <v>11</v>
      </c>
    </row>
    <row r="103" ht="16.5" spans="1:15">
      <c r="A103" s="66">
        <f>IFERROR(IF(药方模拟器!C103="","",药方模拟器!C103),"")</f>
        <v>5</v>
      </c>
      <c r="B103" s="66" t="str">
        <f>IFERROR(IF(药方模拟器!B103="","",药方模拟器!B103),"")</f>
        <v>赤阳丹</v>
      </c>
      <c r="C103" s="67" t="str">
        <f>IFERROR(IF(药方模拟器!D103="","",药方模拟器!D103),"")</f>
        <v>生命值上限+20/100</v>
      </c>
      <c r="D103" s="66" t="str">
        <f>IFERROR(IF(药方模拟器!H103="","",药方模拟器!H103),"")</f>
        <v>地心火芝(5阶)</v>
      </c>
      <c r="E103" s="58">
        <f>IFERROR(IF(药方模拟器!I103="","",药方模拟器!I103),"")</f>
        <v>1</v>
      </c>
      <c r="F103" s="66" t="str">
        <f>IFERROR(IF(药方模拟器!L103="","",药方模拟器!L103),"")</f>
        <v/>
      </c>
      <c r="G103" s="58" t="str">
        <f>IFERROR(IF(药方模拟器!M103="","",药方模拟器!M103),"")</f>
        <v/>
      </c>
      <c r="H103" s="66" t="str">
        <f>IFERROR(IF(药方模拟器!Q103="","",药方模拟器!Q103),"")</f>
        <v>狼桃(4阶)</v>
      </c>
      <c r="I103" s="58">
        <f>IFERROR(IF(药方模拟器!R103="","",药方模拟器!R103),"")</f>
        <v>5</v>
      </c>
      <c r="J103" s="66" t="str">
        <f>IFERROR(IF(药方模拟器!U103="","",药方模拟器!U103),"")</f>
        <v/>
      </c>
      <c r="K103" s="58" t="str">
        <f>IFERROR(IF(药方模拟器!V103="","",药方模拟器!V103),"")</f>
        <v/>
      </c>
      <c r="L103" s="66" t="str">
        <f>IFERROR(IF(药方模拟器!Y103="","",药方模拟器!Y103),"")</f>
        <v>月灵花(4阶)</v>
      </c>
      <c r="M103" s="58">
        <f>IFERROR(IF(药方模拟器!Z103="","",药方模拟器!Z103),"")</f>
        <v>5</v>
      </c>
      <c r="N103" s="66" t="str">
        <f>IFERROR(IF(药方模拟器!AA103="","",药方模拟器!AA103),"")</f>
        <v>黑冥鼎</v>
      </c>
      <c r="O103" s="68">
        <f>IFERROR(IF(药方模拟器!AE103="","",药方模拟器!AE103),"")</f>
        <v>11</v>
      </c>
    </row>
    <row r="104" ht="16.5" spans="1:15">
      <c r="A104" s="66">
        <f>IFERROR(IF(药方模拟器!C104="","",药方模拟器!C104),"")</f>
        <v>5</v>
      </c>
      <c r="B104" s="66" t="str">
        <f>IFERROR(IF(药方模拟器!B104="","",药方模拟器!B104),"")</f>
        <v>青灵丹</v>
      </c>
      <c r="C104" s="67" t="str">
        <f>IFERROR(IF(药方模拟器!D104="","",药方模拟器!D104),"")</f>
        <v>遁速+9/18</v>
      </c>
      <c r="D104" s="66" t="str">
        <f>IFERROR(IF(药方模拟器!H104="","",药方模拟器!H104),"")</f>
        <v>阴凝草(4阶)</v>
      </c>
      <c r="E104" s="58">
        <f>IFERROR(IF(药方模拟器!I104="","",药方模拟器!I104),"")</f>
        <v>3</v>
      </c>
      <c r="F104" s="66" t="str">
        <f>IFERROR(IF(药方模拟器!L104="","",药方模拟器!L104),"")</f>
        <v/>
      </c>
      <c r="G104" s="58" t="str">
        <f>IFERROR(IF(药方模拟器!M104="","",药方模拟器!M104),"")</f>
        <v/>
      </c>
      <c r="H104" s="66" t="str">
        <f>IFERROR(IF(药方模拟器!Q104="","",药方模拟器!Q104),"")</f>
        <v>凌风花(3阶)</v>
      </c>
      <c r="I104" s="58">
        <f>IFERROR(IF(药方模拟器!R104="","",药方模拟器!R104),"")</f>
        <v>4</v>
      </c>
      <c r="J104" s="66" t="str">
        <f>IFERROR(IF(药方模拟器!U104="","",药方模拟器!U104),"")</f>
        <v>黑天麻(4阶)</v>
      </c>
      <c r="K104" s="58">
        <f>IFERROR(IF(药方模拟器!V104="","",药方模拟器!V104),"")</f>
        <v>2</v>
      </c>
      <c r="L104" s="66" t="str">
        <f>IFERROR(IF(药方模拟器!Y104="","",药方模拟器!Y104),"")</f>
        <v>雪凝花(3阶)</v>
      </c>
      <c r="M104" s="58">
        <f>IFERROR(IF(药方模拟器!Z104="","",药方模拟器!Z104),"")</f>
        <v>4</v>
      </c>
      <c r="N104" s="66" t="str">
        <f>IFERROR(IF(药方模拟器!AA104="","",药方模拟器!AA104),"")</f>
        <v>黑冥鼎</v>
      </c>
      <c r="O104" s="68">
        <f>IFERROR(IF(药方模拟器!AE104="","",药方模拟器!AE104),"")</f>
        <v>13</v>
      </c>
    </row>
    <row r="105" ht="16.5" spans="1:15">
      <c r="A105" s="66">
        <f>IFERROR(IF(药方模拟器!C105="","",药方模拟器!C105),"")</f>
        <v>5</v>
      </c>
      <c r="B105" s="66" t="str">
        <f>IFERROR(IF(药方模拟器!B105="","",药方模拟器!B105),"")</f>
        <v>少阴清灵丹</v>
      </c>
      <c r="C105" s="67" t="str">
        <f>IFERROR(IF(药方模拟器!D105="","",药方模拟器!D105),"")</f>
        <v>心境+9/450</v>
      </c>
      <c r="D105" s="66" t="str">
        <f>IFERROR(IF(药方模拟器!H105="","",药方模拟器!H105),"")</f>
        <v>阴凝草(4阶)</v>
      </c>
      <c r="E105" s="58">
        <f>IFERROR(IF(药方模拟器!I105="","",药方模拟器!I105),"")</f>
        <v>3</v>
      </c>
      <c r="F105" s="66" t="str">
        <f>IFERROR(IF(药方模拟器!L105="","",药方模拟器!L105),"")</f>
        <v/>
      </c>
      <c r="G105" s="58" t="str">
        <f>IFERROR(IF(药方模拟器!M105="","",药方模拟器!M105),"")</f>
        <v/>
      </c>
      <c r="H105" s="66" t="str">
        <f>IFERROR(IF(药方模拟器!Q105="","",药方模拟器!Q105),"")</f>
        <v>玄冰花(3阶)</v>
      </c>
      <c r="I105" s="58">
        <f>IFERROR(IF(药方模拟器!R105="","",药方模拟器!R105),"")</f>
        <v>4</v>
      </c>
      <c r="J105" s="66" t="str">
        <f>IFERROR(IF(药方模拟器!U105="","",药方模拟器!U105),"")</f>
        <v>绝魂草(4阶)</v>
      </c>
      <c r="K105" s="58">
        <f>IFERROR(IF(药方模拟器!V105="","",药方模拟器!V105),"")</f>
        <v>2</v>
      </c>
      <c r="L105" s="66" t="str">
        <f>IFERROR(IF(药方模拟器!Y105="","",药方模拟器!Y105),"")</f>
        <v>幻心草(3阶)</v>
      </c>
      <c r="M105" s="58">
        <f>IFERROR(IF(药方模拟器!Z105="","",药方模拟器!Z105),"")</f>
        <v>4</v>
      </c>
      <c r="N105" s="66" t="str">
        <f>IFERROR(IF(药方模拟器!AA105="","",药方模拟器!AA105),"")</f>
        <v>黑冥鼎</v>
      </c>
      <c r="O105" s="68">
        <f>IFERROR(IF(药方模拟器!AE105="","",药方模拟器!AE105),"")</f>
        <v>13</v>
      </c>
    </row>
    <row r="106" ht="16.5" spans="1:15">
      <c r="A106" s="66">
        <f>IFERROR(IF(药方模拟器!C106="","",药方模拟器!C106),"")</f>
        <v>5</v>
      </c>
      <c r="B106" s="66" t="str">
        <f>IFERROR(IF(药方模拟器!B106="","",药方模拟器!B106),"")</f>
        <v>太乙降尘丹</v>
      </c>
      <c r="C106" s="67" t="str">
        <f>IFERROR(IF(药方模拟器!D106="","",药方模拟器!D106),"")</f>
        <v>丹毒-30/300</v>
      </c>
      <c r="D106" s="66" t="str">
        <f>IFERROR(IF(药方模拟器!H106="","",药方模拟器!H106),"")</f>
        <v>凤血果(4阶)</v>
      </c>
      <c r="E106" s="58">
        <f>IFERROR(IF(药方模拟器!I106="","",药方模拟器!I106),"")</f>
        <v>3</v>
      </c>
      <c r="F106" s="66" t="str">
        <f>IFERROR(IF(药方模拟器!L106="","",药方模拟器!L106),"")</f>
        <v/>
      </c>
      <c r="G106" s="58" t="str">
        <f>IFERROR(IF(药方模拟器!M106="","",药方模拟器!M106),"")</f>
        <v/>
      </c>
      <c r="H106" s="66" t="str">
        <f>IFERROR(IF(药方模拟器!Q106="","",药方模拟器!Q106),"")</f>
        <v>紫猴花(3阶)</v>
      </c>
      <c r="I106" s="58">
        <f>IFERROR(IF(药方模拟器!R106="","",药方模拟器!R106),"")</f>
        <v>4</v>
      </c>
      <c r="J106" s="66" t="str">
        <f>IFERROR(IF(药方模拟器!U106="","",药方模拟器!U106),"")</f>
        <v>凤血果(4阶)</v>
      </c>
      <c r="K106" s="58">
        <f>IFERROR(IF(药方模拟器!V106="","",药方模拟器!V106),"")</f>
        <v>2</v>
      </c>
      <c r="L106" s="66" t="str">
        <f>IFERROR(IF(药方模拟器!Y106="","",药方模拟器!Y106),"")</f>
        <v>紫猴花(3阶)</v>
      </c>
      <c r="M106" s="58">
        <f>IFERROR(IF(药方模拟器!Z106="","",药方模拟器!Z106),"")</f>
        <v>4</v>
      </c>
      <c r="N106" s="66" t="str">
        <f>IFERROR(IF(药方模拟器!AA106="","",药方模拟器!AA106),"")</f>
        <v>黑冥鼎</v>
      </c>
      <c r="O106" s="68">
        <f>IFERROR(IF(药方模拟器!AE106="","",药方模拟器!AE106),"")</f>
        <v>13</v>
      </c>
    </row>
    <row r="107" ht="16.5" spans="1:15">
      <c r="A107" s="66">
        <f>IFERROR(IF(药方模拟器!C107="","",药方模拟器!C107),"")</f>
        <v>5</v>
      </c>
      <c r="B107" s="66" t="str">
        <f>IFERROR(IF(药方模拟器!B107="","",药方模拟器!B107),"")</f>
        <v>大活络丹</v>
      </c>
      <c r="C107" s="67" t="str">
        <f>IFERROR(IF(药方模拟器!D107="","",药方模拟器!D107),"")</f>
        <v>结婴中回合结束时，若经脉低于50，立刻恢复自身5点经脉。（效果不可叠加）</v>
      </c>
      <c r="D107" s="66" t="str">
        <f>IFERROR(IF(药方模拟器!H107="","",药方模拟器!H107),"")</f>
        <v>火灵芝(4阶)</v>
      </c>
      <c r="E107" s="58">
        <f>IFERROR(IF(药方模拟器!I107="","",药方模拟器!I107),"")</f>
        <v>3</v>
      </c>
      <c r="F107" s="66" t="str">
        <f>IFERROR(IF(药方模拟器!L107="","",药方模拟器!L107),"")</f>
        <v/>
      </c>
      <c r="G107" s="58" t="str">
        <f>IFERROR(IF(药方模拟器!M107="","",药方模拟器!M107),"")</f>
        <v/>
      </c>
      <c r="H107" s="66" t="str">
        <f>IFERROR(IF(药方模拟器!Q107="","",药方模拟器!Q107),"")</f>
        <v>三尾风叶(5阶)</v>
      </c>
      <c r="I107" s="58">
        <f>IFERROR(IF(药方模拟器!R107="","",药方模拟器!R107),"")</f>
        <v>1</v>
      </c>
      <c r="J107" s="66" t="str">
        <f>IFERROR(IF(药方模拟器!U107="","",药方模拟器!U107),"")</f>
        <v>狼桃(4阶)</v>
      </c>
      <c r="K107" s="58">
        <f>IFERROR(IF(药方模拟器!V107="","",药方模拟器!V107),"")</f>
        <v>5</v>
      </c>
      <c r="L107" s="66" t="str">
        <f>IFERROR(IF(药方模拟器!Y107="","",药方模拟器!Y107),"")</f>
        <v>雪玉骨参(5阶)</v>
      </c>
      <c r="M107" s="58">
        <f>IFERROR(IF(药方模拟器!Z107="","",药方模拟器!Z107),"")</f>
        <v>1</v>
      </c>
      <c r="N107" s="66" t="str">
        <f>IFERROR(IF(药方模拟器!AA107="","",药方模拟器!AA107),"")</f>
        <v>黑冥鼎</v>
      </c>
      <c r="O107" s="68">
        <f>IFERROR(IF(药方模拟器!AE107="","",药方模拟器!AE107),"")</f>
        <v>10</v>
      </c>
    </row>
    <row r="108" ht="16.5" spans="1:15">
      <c r="A108" s="66">
        <f>IFERROR(IF(药方模拟器!C108="","",药方模拟器!C108),"")</f>
        <v>5</v>
      </c>
      <c r="B108" s="66" t="str">
        <f>IFERROR(IF(药方模拟器!B108="","",药方模拟器!B108),"")</f>
        <v>大醒神丹</v>
      </c>
      <c r="C108" s="67" t="str">
        <f>IFERROR(IF(药方模拟器!D108="","",药方模拟器!D108),"")</f>
        <v>结婴中回合结束时，若意志低于50，立刻恢复自身5点意志。（效果不可叠加）</v>
      </c>
      <c r="D108" s="66" t="str">
        <f>IFERROR(IF(药方模拟器!H108="","",药方模拟器!H108),"")</f>
        <v>鬼面花(4阶)</v>
      </c>
      <c r="E108" s="58">
        <f>IFERROR(IF(药方模拟器!I108="","",药方模拟器!I108),"")</f>
        <v>3</v>
      </c>
      <c r="F108" s="66" t="str">
        <f>IFERROR(IF(药方模拟器!L108="","",药方模拟器!L108),"")</f>
        <v/>
      </c>
      <c r="G108" s="58" t="str">
        <f>IFERROR(IF(药方模拟器!M108="","",药方模拟器!M108),"")</f>
        <v/>
      </c>
      <c r="H108" s="66" t="str">
        <f>IFERROR(IF(药方模拟器!Q108="","",药方模拟器!Q108),"")</f>
        <v>三尾风叶(5阶)</v>
      </c>
      <c r="I108" s="58">
        <f>IFERROR(IF(药方模拟器!R108="","",药方模拟器!R108),"")</f>
        <v>1</v>
      </c>
      <c r="J108" s="66" t="str">
        <f>IFERROR(IF(药方模拟器!U108="","",药方模拟器!U108),"")</f>
        <v>三叶青芝(5阶)</v>
      </c>
      <c r="K108" s="58">
        <f>IFERROR(IF(药方模拟器!V108="","",药方模拟器!V108),"")</f>
        <v>1</v>
      </c>
      <c r="L108" s="66" t="str">
        <f>IFERROR(IF(药方模拟器!Y108="","",药方模拟器!Y108),"")</f>
        <v>冰精芝(4阶)</v>
      </c>
      <c r="M108" s="58">
        <f>IFERROR(IF(药方模拟器!Z108="","",药方模拟器!Z108),"")</f>
        <v>5</v>
      </c>
      <c r="N108" s="66" t="str">
        <f>IFERROR(IF(药方模拟器!AA108="","",药方模拟器!AA108),"")</f>
        <v>黑冥鼎</v>
      </c>
      <c r="O108" s="68">
        <f>IFERROR(IF(药方模拟器!AE108="","",药方模拟器!AE108),"")</f>
        <v>10</v>
      </c>
    </row>
    <row r="109" ht="16.5" spans="1:15">
      <c r="A109" s="66">
        <f>IFERROR(IF(药方模拟器!C109="","",药方模拟器!C109),"")</f>
        <v>5</v>
      </c>
      <c r="B109" s="66" t="str">
        <f>IFERROR(IF(药方模拟器!B109="","",药方模拟器!B109),"")</f>
        <v>护脉丹</v>
      </c>
      <c r="C109" s="67" t="str">
        <f>IFERROR(IF(药方模拟器!D109="","",药方模拟器!D109),"")</f>
        <v>碎丹阶段，每回合开始时经脉恢复1</v>
      </c>
      <c r="D109" s="66" t="str">
        <f>IFERROR(IF(药方模拟器!H109="","",药方模拟器!H109),"")</f>
        <v>地龙干(4阶)</v>
      </c>
      <c r="E109" s="58">
        <f>IFERROR(IF(药方模拟器!I109="","",药方模拟器!I109),"")</f>
        <v>3</v>
      </c>
      <c r="F109" s="66" t="str">
        <f>IFERROR(IF(药方模拟器!L109="","",药方模拟器!L109),"")</f>
        <v/>
      </c>
      <c r="G109" s="58" t="str">
        <f>IFERROR(IF(药方模拟器!M109="","",药方模拟器!M109),"")</f>
        <v/>
      </c>
      <c r="H109" s="66" t="str">
        <f>IFERROR(IF(药方模拟器!Q109="","",药方模拟器!Q109),"")</f>
        <v>三尾风叶(5阶)</v>
      </c>
      <c r="I109" s="58">
        <f>IFERROR(IF(药方模拟器!R109="","",药方模拟器!R109),"")</f>
        <v>1</v>
      </c>
      <c r="J109" s="66" t="str">
        <f>IFERROR(IF(药方模拟器!U109="","",药方模拟器!U109),"")</f>
        <v>狼桃(4阶)</v>
      </c>
      <c r="K109" s="58">
        <f>IFERROR(IF(药方模拟器!V109="","",药方模拟器!V109),"")</f>
        <v>5</v>
      </c>
      <c r="L109" s="66" t="str">
        <f>IFERROR(IF(药方模拟器!Y109="","",药方模拟器!Y109),"")</f>
        <v>厉魂血珀(5阶)</v>
      </c>
      <c r="M109" s="58">
        <f>IFERROR(IF(药方模拟器!Z109="","",药方模拟器!Z109),"")</f>
        <v>1</v>
      </c>
      <c r="N109" s="66" t="str">
        <f>IFERROR(IF(药方模拟器!AA109="","",药方模拟器!AA109),"")</f>
        <v>黑冥鼎</v>
      </c>
      <c r="O109" s="68">
        <f>IFERROR(IF(药方模拟器!AE109="","",药方模拟器!AE109),"")</f>
        <v>10</v>
      </c>
    </row>
    <row r="110" ht="16.5" spans="1:15">
      <c r="A110" s="66">
        <f>IFERROR(IF(药方模拟器!C110="","",药方模拟器!C110),"")</f>
        <v>5</v>
      </c>
      <c r="B110" s="66" t="str">
        <f>IFERROR(IF(药方模拟器!B110="","",药方模拟器!B110),"")</f>
        <v>黄泉再生丹</v>
      </c>
      <c r="C110" s="67" t="str">
        <f>IFERROR(IF(药方模拟器!D110="","",药方模拟器!D110),"")</f>
        <v>当结婴因意志溃散而失败时，可以避免死亡，并永久提升自身意志。</v>
      </c>
      <c r="D110" s="66" t="str">
        <f>IFERROR(IF(药方模拟器!H110="","",药方模拟器!H110),"")</f>
        <v>黑天麻(4阶)</v>
      </c>
      <c r="E110" s="58">
        <f>IFERROR(IF(药方模拟器!I110="","",药方模拟器!I110),"")</f>
        <v>3</v>
      </c>
      <c r="F110" s="66" t="str">
        <f>IFERROR(IF(药方模拟器!L110="","",药方模拟器!L110),"")</f>
        <v/>
      </c>
      <c r="G110" s="58" t="str">
        <f>IFERROR(IF(药方模拟器!M110="","",药方模拟器!M110),"")</f>
        <v/>
      </c>
      <c r="H110" s="66" t="str">
        <f>IFERROR(IF(药方模拟器!Q110="","",药方模拟器!Q110),"")</f>
        <v>三尾风叶(5阶)</v>
      </c>
      <c r="I110" s="58">
        <f>IFERROR(IF(药方模拟器!R110="","",药方模拟器!R110),"")</f>
        <v>1</v>
      </c>
      <c r="J110" s="66" t="str">
        <f>IFERROR(IF(药方模拟器!U110="","",药方模拟器!U110),"")</f>
        <v>三叶青芝(5阶)</v>
      </c>
      <c r="K110" s="58">
        <f>IFERROR(IF(药方模拟器!V110="","",药方模拟器!V110),"")</f>
        <v>1</v>
      </c>
      <c r="L110" s="66" t="str">
        <f>IFERROR(IF(药方模拟器!Y110="","",药方模拟器!Y110),"")</f>
        <v>阴凝草(4阶)</v>
      </c>
      <c r="M110" s="58">
        <f>IFERROR(IF(药方模拟器!Z110="","",药方模拟器!Z110),"")</f>
        <v>5</v>
      </c>
      <c r="N110" s="66" t="str">
        <f>IFERROR(IF(药方模拟器!AA110="","",药方模拟器!AA110),"")</f>
        <v>黑冥鼎</v>
      </c>
      <c r="O110" s="68">
        <f>IFERROR(IF(药方模拟器!AE110="","",药方模拟器!AE110),"")</f>
        <v>10</v>
      </c>
    </row>
    <row r="111" customFormat="1" ht="16.5" spans="1:15">
      <c r="A111" s="66">
        <f>IFERROR(IF(药方模拟器!C111="","",药方模拟器!C111),"")</f>
        <v>6</v>
      </c>
      <c r="B111" s="66" t="str">
        <f>IFERROR(IF(药方模拟器!B111="","",药方模拟器!B111),"")</f>
        <v>天元神丹</v>
      </c>
      <c r="C111" s="67" t="str">
        <f>IFERROR(IF(药方模拟器!D111="","",药方模拟器!D111),"")</f>
        <v>修为+594000（境界不足化神期时服用，丹毒+30）</v>
      </c>
      <c r="D111" s="66" t="str">
        <f>IFERROR(IF(药方模拟器!H111="","",药方模拟器!H111),"")</f>
        <v>三叶青芝(5阶)</v>
      </c>
      <c r="E111" s="58">
        <f>IFERROR(IF(药方模拟器!I111="","",药方模拟器!I111),"")</f>
        <v>1</v>
      </c>
      <c r="F111" s="66" t="str">
        <f>IFERROR(IF(药方模拟器!L111="","",药方模拟器!L111),"")</f>
        <v/>
      </c>
      <c r="G111" s="58" t="str">
        <f>IFERROR(IF(药方模拟器!M111="","",药方模拟器!M111),"")</f>
        <v/>
      </c>
      <c r="H111" s="66" t="str">
        <f>IFERROR(IF(药方模拟器!Q111="","",药方模拟器!Q111),"")</f>
        <v>渊血冥花(5阶)</v>
      </c>
      <c r="I111" s="58">
        <f>IFERROR(IF(药方模拟器!R111="","",药方模拟器!R111),"")</f>
        <v>12</v>
      </c>
      <c r="J111" s="66" t="str">
        <f>IFERROR(IF(药方模拟器!U111="","",药方模拟器!U111),"")</f>
        <v/>
      </c>
      <c r="K111" s="58" t="str">
        <f>IFERROR(IF(药方模拟器!V111="","",药方模拟器!V111),"")</f>
        <v/>
      </c>
      <c r="L111" s="66" t="str">
        <f>IFERROR(IF(药方模拟器!Y111="","",药方模拟器!Y111),"")</f>
        <v>苦蔓藤(4阶)</v>
      </c>
      <c r="M111" s="58">
        <f>IFERROR(IF(药方模拟器!Z111="","",药方模拟器!Z111),"")</f>
        <v>1</v>
      </c>
      <c r="N111" s="66" t="str">
        <f>IFERROR(IF(药方模拟器!AA111="","",药方模拟器!AA111),"")</f>
        <v>寒铁铸心炉</v>
      </c>
      <c r="O111" s="68">
        <f>IFERROR(IF(药方模拟器!AE111="","",药方模拟器!AE111),"")</f>
        <v>14</v>
      </c>
    </row>
    <row r="112" customFormat="1" ht="16.5" spans="1:15">
      <c r="A112" s="66">
        <f>IFERROR(IF(药方模拟器!C112="","",药方模拟器!C112),"")</f>
        <v>6</v>
      </c>
      <c r="B112" s="66" t="str">
        <f>IFERROR(IF(药方模拟器!B112="","",药方模拟器!B112),"")</f>
        <v>六阶废丹</v>
      </c>
      <c r="C112" s="67" t="str">
        <f>IFERROR(IF(药方模拟器!D112="","",药方模拟器!D112),"")</f>
        <v>修为+60500（需神秘贝壳）</v>
      </c>
      <c r="D112" s="66" t="str">
        <f>IFERROR(IF(药方模拟器!H112="","",药方模拟器!H112),"")</f>
        <v>阴凝草(4阶)</v>
      </c>
      <c r="E112" s="58">
        <f>IFERROR(IF(药方模拟器!I112="","",药方模拟器!I112),"")</f>
        <v>7</v>
      </c>
      <c r="F112" s="66" t="str">
        <f>IFERROR(IF(药方模拟器!L112="","",药方模拟器!L112),"")</f>
        <v/>
      </c>
      <c r="G112" s="58" t="str">
        <f>IFERROR(IF(药方模拟器!M112="","",药方模拟器!M112),"")</f>
        <v/>
      </c>
      <c r="H112" s="66" t="str">
        <f>IFERROR(IF(药方模拟器!Q112="","",药方模拟器!Q112),"")</f>
        <v>黑天麻(4阶)</v>
      </c>
      <c r="I112" s="58">
        <f>IFERROR(IF(药方模拟器!R112="","",药方模拟器!R112),"")</f>
        <v>5</v>
      </c>
      <c r="J112" s="66" t="str">
        <f>IFERROR(IF(药方模拟器!U112="","",药方模拟器!U112),"")</f>
        <v/>
      </c>
      <c r="K112" s="58" t="str">
        <f>IFERROR(IF(药方模拟器!V112="","",药方模拟器!V112),"")</f>
        <v/>
      </c>
      <c r="L112" s="66" t="str">
        <f>IFERROR(IF(药方模拟器!Y112="","",药方模拟器!Y112),"")</f>
        <v/>
      </c>
      <c r="M112" s="58" t="str">
        <f>IFERROR(IF(药方模拟器!Z112="","",药方模拟器!Z112),"")</f>
        <v/>
      </c>
      <c r="N112" s="66" t="str">
        <f>IFERROR(IF(药方模拟器!AA112="","",药方模拟器!AA112),"")</f>
        <v>黑冥鼎</v>
      </c>
      <c r="O112" s="68">
        <f>IFERROR(IF(药方模拟器!AE112="","",药方模拟器!AE112),"")</f>
        <v>12</v>
      </c>
    </row>
    <row r="113" customFormat="1" ht="16.5" spans="1:15">
      <c r="A113" s="66">
        <f>IFERROR(IF(药方模拟器!C113="","",药方模拟器!C113),"")</f>
        <v>6</v>
      </c>
      <c r="B113" s="66" t="str">
        <f>IFERROR(IF(药方模拟器!B113="","",药方模拟器!B113),"")</f>
        <v>三阳锻魄丹</v>
      </c>
      <c r="C113" s="67" t="str">
        <f>IFERROR(IF(药方模拟器!D113="","",药方模拟器!D113),"")</f>
        <v>神识+12</v>
      </c>
      <c r="D113" s="66" t="str">
        <f>IFERROR(IF(药方模拟器!H113="","",药方模拟器!H113),"")</f>
        <v>银精芝(4阶)</v>
      </c>
      <c r="E113" s="58">
        <f>IFERROR(IF(药方模拟器!I113="","",药方模拟器!I113),"")</f>
        <v>5</v>
      </c>
      <c r="F113" s="66" t="str">
        <f>IFERROR(IF(药方模拟器!L113="","",药方模拟器!L113),"")</f>
        <v/>
      </c>
      <c r="G113" s="58" t="str">
        <f>IFERROR(IF(药方模拟器!M113="","",药方模拟器!M113),"")</f>
        <v/>
      </c>
      <c r="H113" s="66" t="str">
        <f>IFERROR(IF(药方模拟器!Q113="","",药方模拟器!Q113),"")</f>
        <v>腐骨灵花(5阶)</v>
      </c>
      <c r="I113" s="58">
        <f>IFERROR(IF(药方模拟器!R113="","",药方模拟器!R113),"")</f>
        <v>6</v>
      </c>
      <c r="J113" s="66" t="str">
        <f>IFERROR(IF(药方模拟器!U113="","",药方模拟器!U113),"")</f>
        <v/>
      </c>
      <c r="K113" s="58" t="str">
        <f>IFERROR(IF(药方模拟器!V113="","",药方模拟器!V113),"")</f>
        <v/>
      </c>
      <c r="L113" s="66" t="str">
        <f>IFERROR(IF(药方模拟器!Y113="","",药方模拟器!Y113),"")</f>
        <v>紫猴花(3阶)</v>
      </c>
      <c r="M113" s="58">
        <f>IFERROR(IF(药方模拟器!Z113="","",药方模拟器!Z113),"")</f>
        <v>1</v>
      </c>
      <c r="N113" s="66" t="str">
        <f>IFERROR(IF(药方模拟器!AA113="","",药方模拟器!AA113),"")</f>
        <v>黑冥鼎</v>
      </c>
      <c r="O113" s="68">
        <f>IFERROR(IF(药方模拟器!AE113="","",药方模拟器!AE113),"")</f>
        <v>12</v>
      </c>
    </row>
    <row r="114" customFormat="1" ht="16.5" spans="1:15">
      <c r="A114" s="66">
        <f>IFERROR(IF(药方模拟器!C114="","",药方模拟器!C114),"")</f>
        <v>6</v>
      </c>
      <c r="B114" s="66" t="str">
        <f>IFERROR(IF(药方模拟器!B114="","",药方模拟器!B114),"")</f>
        <v>鎏鑫神丹</v>
      </c>
      <c r="C114" s="67" t="str">
        <f>IFERROR(IF(药方模拟器!D114="","",药方模拟器!D114),"")</f>
        <v>提升金之道悟道经验1000点/10000</v>
      </c>
      <c r="D114" s="66" t="str">
        <f>IFERROR(IF(药方模拟器!H114="","",药方模拟器!H114),"")</f>
        <v>八角玄冰草(6阶)</v>
      </c>
      <c r="E114" s="58">
        <f>IFERROR(IF(药方模拟器!I114="","",药方模拟器!I114),"")</f>
        <v>1</v>
      </c>
      <c r="F114" s="66" t="str">
        <f>IFERROR(IF(药方模拟器!L114="","",药方模拟器!L114),"")</f>
        <v/>
      </c>
      <c r="G114" s="58" t="str">
        <f>IFERROR(IF(药方模拟器!M114="","",药方模拟器!M114),"")</f>
        <v/>
      </c>
      <c r="H114" s="66" t="str">
        <f>IFERROR(IF(药方模拟器!Q114="","",药方模拟器!Q114),"")</f>
        <v>鎏鑫天晶草(6阶)</v>
      </c>
      <c r="I114" s="58">
        <f>IFERROR(IF(药方模拟器!R114="","",药方模拟器!R114),"")</f>
        <v>3</v>
      </c>
      <c r="J114" s="66" t="str">
        <f>IFERROR(IF(药方模拟器!U114="","",药方模拟器!U114),"")</f>
        <v>道蕴果(6阶)</v>
      </c>
      <c r="K114" s="58">
        <f>IFERROR(IF(药方模拟器!V114="","",药方模拟器!V114),"")</f>
        <v>1</v>
      </c>
      <c r="L114" s="66" t="str">
        <f>IFERROR(IF(药方模拟器!Y114="","",药方模拟器!Y114),"")</f>
        <v>腐骨灵花(5阶)</v>
      </c>
      <c r="M114" s="58">
        <f>IFERROR(IF(药方模拟器!Z114="","",药方模拟器!Z114),"")</f>
        <v>6</v>
      </c>
      <c r="N114" s="66" t="str">
        <f>IFERROR(IF(药方模拟器!AA114="","",药方模拟器!AA114),"")</f>
        <v>黑冥鼎</v>
      </c>
      <c r="O114" s="68">
        <f>IFERROR(IF(药方模拟器!AE114="","",药方模拟器!AE114),"")</f>
        <v>11</v>
      </c>
    </row>
    <row r="115" customFormat="1" ht="16.5" spans="1:15">
      <c r="A115" s="66">
        <f>IFERROR(IF(药方模拟器!C115="","",药方模拟器!C115),"")</f>
        <v>6</v>
      </c>
      <c r="B115" s="66" t="str">
        <f>IFERROR(IF(药方模拟器!B115="","",药方模拟器!B115),"")</f>
        <v>檀芒神丹</v>
      </c>
      <c r="C115" s="67" t="str">
        <f>IFERROR(IF(药方模拟器!D115="","",药方模拟器!D115),"")</f>
        <v>提升木之道悟道经验1000点/10000</v>
      </c>
      <c r="D115" s="66" t="str">
        <f>IFERROR(IF(药方模拟器!H115="","",药方模拟器!H115),"")</f>
        <v>地心火芝(5阶)</v>
      </c>
      <c r="E115" s="58">
        <f>IFERROR(IF(药方模拟器!I115="","",药方模拟器!I115),"")</f>
        <v>6</v>
      </c>
      <c r="F115" s="66" t="str">
        <f>IFERROR(IF(药方模拟器!L115="","",药方模拟器!L115),"")</f>
        <v/>
      </c>
      <c r="G115" s="58" t="str">
        <f>IFERROR(IF(药方模拟器!M115="","",药方模拟器!M115),"")</f>
        <v/>
      </c>
      <c r="H115" s="66" t="str">
        <f>IFERROR(IF(药方模拟器!Q115="","",药方模拟器!Q115),"")</f>
        <v>檀芒九叶花(6阶)</v>
      </c>
      <c r="I115" s="58">
        <f>IFERROR(IF(药方模拟器!R115="","",药方模拟器!R115),"")</f>
        <v>3</v>
      </c>
      <c r="J115" s="66" t="str">
        <f>IFERROR(IF(药方模拟器!U115="","",药方模拟器!U115),"")</f>
        <v>道蕴果(6阶)</v>
      </c>
      <c r="K115" s="58">
        <f>IFERROR(IF(药方模拟器!V115="","",药方模拟器!V115),"")</f>
        <v>1</v>
      </c>
      <c r="L115" s="66" t="str">
        <f>IFERROR(IF(药方模拟器!Y115="","",药方模拟器!Y115),"")</f>
        <v>天麻翡石精(6阶)</v>
      </c>
      <c r="M115" s="58">
        <f>IFERROR(IF(药方模拟器!Z115="","",药方模拟器!Z115),"")</f>
        <v>1</v>
      </c>
      <c r="N115" s="66" t="str">
        <f>IFERROR(IF(药方模拟器!AA115="","",药方模拟器!AA115),"")</f>
        <v>黑冥鼎</v>
      </c>
      <c r="O115" s="68">
        <f>IFERROR(IF(药方模拟器!AE115="","",药方模拟器!AE115),"")</f>
        <v>11</v>
      </c>
    </row>
    <row r="116" customFormat="1" ht="16.5" spans="1:15">
      <c r="A116" s="66">
        <f>IFERROR(IF(药方模拟器!C116="","",药方模拟器!C116),"")</f>
        <v>6</v>
      </c>
      <c r="B116" s="66" t="str">
        <f>IFERROR(IF(药方模拟器!B116="","",药方模拟器!B116),"")</f>
        <v>坎水神丹</v>
      </c>
      <c r="C116" s="67" t="str">
        <f>IFERROR(IF(药方模拟器!D116="","",药方模拟器!D116),"")</f>
        <v>提升水之道悟道经验1000点/10000</v>
      </c>
      <c r="D116" s="66" t="str">
        <f>IFERROR(IF(药方模拟器!H116="","",药方模拟器!H116),"")</f>
        <v>地心火芝(5阶)</v>
      </c>
      <c r="E116" s="58">
        <f>IFERROR(IF(药方模拟器!I116="","",药方模拟器!I116),"")</f>
        <v>6</v>
      </c>
      <c r="F116" s="66" t="str">
        <f>IFERROR(IF(药方模拟器!L116="","",药方模拟器!L116),"")</f>
        <v/>
      </c>
      <c r="G116" s="58" t="str">
        <f>IFERROR(IF(药方模拟器!M116="","",药方模拟器!M116),"")</f>
        <v/>
      </c>
      <c r="H116" s="66" t="str">
        <f>IFERROR(IF(药方模拟器!Q116="","",药方模拟器!Q116),"")</f>
        <v>坎水玄冰果(6阶)</v>
      </c>
      <c r="I116" s="58">
        <f>IFERROR(IF(药方模拟器!R116="","",药方模拟器!R116),"")</f>
        <v>3</v>
      </c>
      <c r="J116" s="66" t="str">
        <f>IFERROR(IF(药方模拟器!U116="","",药方模拟器!U116),"")</f>
        <v>道蕴果(6阶)</v>
      </c>
      <c r="K116" s="58">
        <f>IFERROR(IF(药方模拟器!V116="","",药方模拟器!V116),"")</f>
        <v>1</v>
      </c>
      <c r="L116" s="66" t="str">
        <f>IFERROR(IF(药方模拟器!Y116="","",药方模拟器!Y116),"")</f>
        <v>奇茸通天菊(6阶)</v>
      </c>
      <c r="M116" s="58">
        <f>IFERROR(IF(药方模拟器!Z116="","",药方模拟器!Z116),"")</f>
        <v>1</v>
      </c>
      <c r="N116" s="66" t="str">
        <f>IFERROR(IF(药方模拟器!AA116="","",药方模拟器!AA116),"")</f>
        <v>黑冥鼎</v>
      </c>
      <c r="O116" s="68">
        <f>IFERROR(IF(药方模拟器!AE116="","",药方模拟器!AE116),"")</f>
        <v>11</v>
      </c>
    </row>
    <row r="117" customFormat="1" ht="16.5" spans="1:15">
      <c r="A117" s="66">
        <f>IFERROR(IF(药方模拟器!C117="","",药方模拟器!C117),"")</f>
        <v>6</v>
      </c>
      <c r="B117" s="66" t="str">
        <f>IFERROR(IF(药方模拟器!B117="","",药方模拟器!B117),"")</f>
        <v>离火神丹</v>
      </c>
      <c r="C117" s="67" t="str">
        <f>IFERROR(IF(药方模拟器!D117="","",药方模拟器!D117),"")</f>
        <v>提升火之道悟道经验1000点/10000</v>
      </c>
      <c r="D117" s="66" t="str">
        <f>IFERROR(IF(药方模拟器!H117="","",药方模拟器!H117),"")</f>
        <v>八角玄冰草(6阶)</v>
      </c>
      <c r="E117" s="58">
        <f>IFERROR(IF(药方模拟器!I117="","",药方模拟器!I117),"")</f>
        <v>1</v>
      </c>
      <c r="F117" s="66" t="str">
        <f>IFERROR(IF(药方模拟器!L117="","",药方模拟器!L117),"")</f>
        <v/>
      </c>
      <c r="G117" s="58" t="str">
        <f>IFERROR(IF(药方模拟器!M117="","",药方模拟器!M117),"")</f>
        <v/>
      </c>
      <c r="H117" s="66" t="str">
        <f>IFERROR(IF(药方模拟器!Q117="","",药方模拟器!Q117),"")</f>
        <v>离火梧桐芝(6阶)</v>
      </c>
      <c r="I117" s="58">
        <f>IFERROR(IF(药方模拟器!R117="","",药方模拟器!R117),"")</f>
        <v>3</v>
      </c>
      <c r="J117" s="66" t="str">
        <f>IFERROR(IF(药方模拟器!U117="","",药方模拟器!U117),"")</f>
        <v>道蕴果(6阶)</v>
      </c>
      <c r="K117" s="58">
        <f>IFERROR(IF(药方模拟器!V117="","",药方模拟器!V117),"")</f>
        <v>1</v>
      </c>
      <c r="L117" s="66" t="str">
        <f>IFERROR(IF(药方模拟器!Y117="","",药方模拟器!Y117),"")</f>
        <v>天蝉灵叶(5阶)</v>
      </c>
      <c r="M117" s="58">
        <f>IFERROR(IF(药方模拟器!Z117="","",药方模拟器!Z117),"")</f>
        <v>6</v>
      </c>
      <c r="N117" s="66" t="str">
        <f>IFERROR(IF(药方模拟器!AA117="","",药方模拟器!AA117),"")</f>
        <v>黑冥鼎</v>
      </c>
      <c r="O117" s="68">
        <f>IFERROR(IF(药方模拟器!AE117="","",药方模拟器!AE117),"")</f>
        <v>11</v>
      </c>
    </row>
    <row r="118" customFormat="1" ht="16.5" spans="1:15">
      <c r="A118" s="66">
        <f>IFERROR(IF(药方模拟器!C118="","",药方模拟器!C118),"")</f>
        <v>6</v>
      </c>
      <c r="B118" s="66" t="str">
        <f>IFERROR(IF(药方模拟器!B118="","",药方模拟器!B118),"")</f>
        <v>尘磊神丹</v>
      </c>
      <c r="C118" s="67" t="str">
        <f>IFERROR(IF(药方模拟器!D118="","",药方模拟器!D118),"")</f>
        <v>提升土之道悟道经验1000点/10000</v>
      </c>
      <c r="D118" s="66" t="str">
        <f>IFERROR(IF(药方模拟器!H118="","",药方模拟器!H118),"")</f>
        <v>地心火芝(5阶)</v>
      </c>
      <c r="E118" s="58">
        <f>IFERROR(IF(药方模拟器!I118="","",药方模拟器!I118),"")</f>
        <v>6</v>
      </c>
      <c r="F118" s="66" t="str">
        <f>IFERROR(IF(药方模拟器!L118="","",药方模拟器!L118),"")</f>
        <v/>
      </c>
      <c r="G118" s="58" t="str">
        <f>IFERROR(IF(药方模拟器!M118="","",药方模拟器!M118),"")</f>
        <v/>
      </c>
      <c r="H118" s="66" t="str">
        <f>IFERROR(IF(药方模拟器!Q118="","",药方模拟器!Q118),"")</f>
        <v>尘磊岩麟果(6阶)</v>
      </c>
      <c r="I118" s="58">
        <f>IFERROR(IF(药方模拟器!R118="","",药方模拟器!R118),"")</f>
        <v>3</v>
      </c>
      <c r="J118" s="66" t="str">
        <f>IFERROR(IF(药方模拟器!U118="","",药方模拟器!U118),"")</f>
        <v>道蕴果(6阶)</v>
      </c>
      <c r="K118" s="58">
        <f>IFERROR(IF(药方模拟器!V118="","",药方模拟器!V118),"")</f>
        <v>1</v>
      </c>
      <c r="L118" s="66" t="str">
        <f>IFERROR(IF(药方模拟器!Y118="","",药方模拟器!Y118),"")</f>
        <v>八角玄冰草(6阶)</v>
      </c>
      <c r="M118" s="58">
        <f>IFERROR(IF(药方模拟器!Z118="","",药方模拟器!Z118),"")</f>
        <v>1</v>
      </c>
      <c r="N118" s="66" t="str">
        <f>IFERROR(IF(药方模拟器!AA118="","",药方模拟器!AA118),"")</f>
        <v>黑冥鼎</v>
      </c>
      <c r="O118" s="68">
        <f>IFERROR(IF(药方模拟器!AE118="","",药方模拟器!AE118),"")</f>
        <v>11</v>
      </c>
    </row>
    <row r="119" ht="16.5" spans="1:15">
      <c r="A119" s="66">
        <f>IFERROR(IF(药方模拟器!C119="","",药方模拟器!C119),"")</f>
        <v>6</v>
      </c>
      <c r="B119" s="66" t="str">
        <f>IFERROR(IF(药方模拟器!B119="","",药方模拟器!B119),"")</f>
        <v>浩剑神丹</v>
      </c>
      <c r="C119" s="67" t="str">
        <f>IFERROR(IF(药方模拟器!D119="","",药方模拟器!D119),"")</f>
        <v>提升剑之道悟道经验1000点/10000</v>
      </c>
      <c r="D119" s="66" t="str">
        <f>IFERROR(IF(药方模拟器!H119="","",药方模拟器!H119),"")</f>
        <v>八角玄冰草(6阶)</v>
      </c>
      <c r="E119" s="58">
        <f>IFERROR(IF(药方模拟器!I119="","",药方模拟器!I119),"")</f>
        <v>1</v>
      </c>
      <c r="F119" s="66" t="str">
        <f>IFERROR(IF(药方模拟器!L119="","",药方模拟器!L119),"")</f>
        <v/>
      </c>
      <c r="G119" s="58" t="str">
        <f>IFERROR(IF(药方模拟器!M119="","",药方模拟器!M119),"")</f>
        <v/>
      </c>
      <c r="H119" s="66" t="str">
        <f>IFERROR(IF(药方模拟器!Q119="","",药方模拟器!Q119),"")</f>
        <v>剑魄竹笋(6阶)</v>
      </c>
      <c r="I119" s="58">
        <f>IFERROR(IF(药方模拟器!R119="","",药方模拟器!R119),"")</f>
        <v>3</v>
      </c>
      <c r="J119" s="66" t="str">
        <f>IFERROR(IF(药方模拟器!U119="","",药方模拟器!U119),"")</f>
        <v>冰灵焰草(5阶)</v>
      </c>
      <c r="K119" s="58">
        <f>IFERROR(IF(药方模拟器!V119="","",药方模拟器!V119),"")</f>
        <v>6</v>
      </c>
      <c r="L119" s="66" t="str">
        <f>IFERROR(IF(药方模拟器!Y119="","",药方模拟器!Y119),"")</f>
        <v>奇茸通天菊(6阶)</v>
      </c>
      <c r="M119" s="58">
        <f>IFERROR(IF(药方模拟器!Z119="","",药方模拟器!Z119),"")</f>
        <v>1</v>
      </c>
      <c r="N119" s="66" t="str">
        <f>IFERROR(IF(药方模拟器!AA119="","",药方模拟器!AA119),"")</f>
        <v>黑冥鼎</v>
      </c>
      <c r="O119" s="68">
        <f>IFERROR(IF(药方模拟器!AE119="","",药方模拟器!AE119),"")</f>
        <v>11</v>
      </c>
    </row>
    <row r="120" ht="16.5" spans="1:15">
      <c r="A120" s="66">
        <f>IFERROR(IF(药方模拟器!C120="","",药方模拟器!C120),"")</f>
        <v>6</v>
      </c>
      <c r="B120" s="66" t="str">
        <f>IFERROR(IF(药方模拟器!B120="","",药方模拟器!B120),"")</f>
        <v>炼魂神丹</v>
      </c>
      <c r="C120" s="67" t="str">
        <f>IFERROR(IF(药方模拟器!D120="","",药方模拟器!D120),"")</f>
        <v>提升神之道悟道经验1000点/10000</v>
      </c>
      <c r="D120" s="66" t="str">
        <f>IFERROR(IF(药方模拟器!H120="","",药方模拟器!H120),"")</f>
        <v>地心火芝(5阶)</v>
      </c>
      <c r="E120" s="58">
        <f>IFERROR(IF(药方模拟器!I120="","",药方模拟器!I120),"")</f>
        <v>6</v>
      </c>
      <c r="F120" s="66" t="str">
        <f>IFERROR(IF(药方模拟器!L120="","",药方模拟器!L120),"")</f>
        <v/>
      </c>
      <c r="G120" s="58" t="str">
        <f>IFERROR(IF(药方模拟器!M120="","",药方模拟器!M120),"")</f>
        <v/>
      </c>
      <c r="H120" s="66" t="str">
        <f>IFERROR(IF(药方模拟器!Q120="","",药方模拟器!Q120),"")</f>
        <v>明心问道果(6阶)</v>
      </c>
      <c r="I120" s="58">
        <f>IFERROR(IF(药方模拟器!R120="","",药方模拟器!R120),"")</f>
        <v>3</v>
      </c>
      <c r="J120" s="66" t="str">
        <f>IFERROR(IF(药方模拟器!U120="","",药方模拟器!U120),"")</f>
        <v>道蕴果(6阶)</v>
      </c>
      <c r="K120" s="58">
        <f>IFERROR(IF(药方模拟器!V120="","",药方模拟器!V120),"")</f>
        <v>1</v>
      </c>
      <c r="L120" s="66" t="str">
        <f>IFERROR(IF(药方模拟器!Y120="","",药方模拟器!Y120),"")</f>
        <v>奇茸通天菊(6阶)</v>
      </c>
      <c r="M120" s="58">
        <f>IFERROR(IF(药方模拟器!Z120="","",药方模拟器!Z120),"")</f>
        <v>1</v>
      </c>
      <c r="N120" s="66" t="str">
        <f>IFERROR(IF(药方模拟器!AA120="","",药方模拟器!AA120),"")</f>
        <v>黑冥鼎</v>
      </c>
      <c r="O120" s="68">
        <f>IFERROR(IF(药方模拟器!AE120="","",药方模拟器!AE120),"")</f>
        <v>11</v>
      </c>
    </row>
    <row r="121" ht="16.5" spans="1:15">
      <c r="A121" s="66">
        <f>IFERROR(IF(药方模拟器!C121="","",药方模拟器!C121),"")</f>
        <v>6</v>
      </c>
      <c r="B121" s="66" t="str">
        <f>IFERROR(IF(药方模拟器!B121="","",药方模拟器!B121),"")</f>
        <v>天道源丹</v>
      </c>
      <c r="C121" s="67" t="str">
        <f>IFERROR(IF(药方模拟器!D121="","",药方模拟器!D121),"")</f>
        <v>增加悟道点3点</v>
      </c>
      <c r="D121" s="66" t="str">
        <f>IFERROR(IF(药方模拟器!H121="","",药方模拟器!H121),"")</f>
        <v>八角玄冰草(6阶)</v>
      </c>
      <c r="E121" s="58">
        <f>IFERROR(IF(药方模拟器!I121="","",药方模拟器!I121),"")</f>
        <v>2</v>
      </c>
      <c r="F121" s="66" t="str">
        <f>IFERROR(IF(药方模拟器!L121="","",药方模拟器!L121),"")</f>
        <v/>
      </c>
      <c r="G121" s="58" t="str">
        <f>IFERROR(IF(药方模拟器!M121="","",药方模拟器!M121),"")</f>
        <v/>
      </c>
      <c r="H121" s="66" t="str">
        <f>IFERROR(IF(药方模拟器!Q121="","",药方模拟器!Q121),"")</f>
        <v>天道果(6阶)</v>
      </c>
      <c r="I121" s="58">
        <f>IFERROR(IF(药方模拟器!R121="","",药方模拟器!R121),"")</f>
        <v>7</v>
      </c>
      <c r="J121" s="66" t="str">
        <f>IFERROR(IF(药方模拟器!U121="","",药方模拟器!U121),"")</f>
        <v/>
      </c>
      <c r="K121" s="58" t="str">
        <f>IFERROR(IF(药方模拟器!V121="","",药方模拟器!V121),"")</f>
        <v/>
      </c>
      <c r="L121" s="66" t="str">
        <f>IFERROR(IF(药方模拟器!Y121="","",药方模拟器!Y121),"")</f>
        <v>地心淬灵乳(6阶)</v>
      </c>
      <c r="M121" s="58">
        <f>IFERROR(IF(药方模拟器!Z121="","",药方模拟器!Z121),"")</f>
        <v>1</v>
      </c>
      <c r="N121" s="66" t="str">
        <f>IFERROR(IF(药方模拟器!AA121="","",药方模拟器!AA121),"")</f>
        <v>黑冥鼎</v>
      </c>
      <c r="O121" s="68">
        <f>IFERROR(IF(药方模拟器!AE121="","",药方模拟器!AE121),"")</f>
        <v>10</v>
      </c>
    </row>
    <row r="122" ht="16.5" spans="1:15">
      <c r="A122" s="66">
        <f>IFERROR(IF(药方模拟器!C122="","",药方模拟器!C122),"")</f>
        <v>6</v>
      </c>
      <c r="B122" s="66" t="str">
        <f>IFERROR(IF(药方模拟器!B122="","",药方模拟器!B122),"")</f>
        <v>太上玄门丹</v>
      </c>
      <c r="C122" s="67" t="str">
        <f>IFERROR(IF(药方模拟器!D122="","",药方模拟器!D122),"")</f>
        <v>悟性+6/18</v>
      </c>
      <c r="D122" s="66" t="str">
        <f>IFERROR(IF(药方模拟器!H122="","",药方模拟器!H122),"")</f>
        <v>芒焰果(5阶)</v>
      </c>
      <c r="E122" s="58">
        <f>IFERROR(IF(药方模拟器!I122="","",药方模拟器!I122),"")</f>
        <v>1</v>
      </c>
      <c r="F122" s="66" t="str">
        <f>IFERROR(IF(药方模拟器!L122="","",药方模拟器!L122),"")</f>
        <v/>
      </c>
      <c r="G122" s="58" t="str">
        <f>IFERROR(IF(药方模拟器!M122="","",药方模拟器!M122),"")</f>
        <v/>
      </c>
      <c r="H122" s="66" t="str">
        <f>IFERROR(IF(药方模拟器!Q122="","",药方模拟器!Q122),"")</f>
        <v>太玄问心果(5阶)</v>
      </c>
      <c r="I122" s="58">
        <f>IFERROR(IF(药方模拟器!R122="","",药方模拟器!R122),"")</f>
        <v>1</v>
      </c>
      <c r="J122" s="66" t="str">
        <f>IFERROR(IF(药方模拟器!U122="","",药方模拟器!U122),"")</f>
        <v>阴凝草(4阶)</v>
      </c>
      <c r="K122" s="58">
        <f>IFERROR(IF(药方模拟器!V122="","",药方模拟器!V122),"")</f>
        <v>5</v>
      </c>
      <c r="L122" s="66" t="str">
        <f>IFERROR(IF(药方模拟器!Y122="","",药方模拟器!Y122),"")</f>
        <v>凤血果(4阶)</v>
      </c>
      <c r="M122" s="58">
        <f>IFERROR(IF(药方模拟器!Z122="","",药方模拟器!Z122),"")</f>
        <v>5</v>
      </c>
      <c r="N122" s="66" t="str">
        <f>IFERROR(IF(药方模拟器!AA122="","",药方模拟器!AA122),"")</f>
        <v>黑冥鼎</v>
      </c>
      <c r="O122" s="68">
        <f>IFERROR(IF(药方模拟器!AE122="","",药方模拟器!AE122),"")</f>
        <v>12</v>
      </c>
    </row>
    <row r="123" ht="16.5" spans="1:15">
      <c r="A123" s="66">
        <f>IFERROR(IF(药方模拟器!C123="","",药方模拟器!C123),"")</f>
        <v>6</v>
      </c>
      <c r="B123" s="66" t="str">
        <f>IFERROR(IF(药方模拟器!B123="","",药方模拟器!B123),"")</f>
        <v>太乙炼髓丹</v>
      </c>
      <c r="C123" s="67" t="str">
        <f>IFERROR(IF(药方模拟器!D123="","",药方模拟器!D123),"")</f>
        <v>资质+12</v>
      </c>
      <c r="D123" s="66" t="str">
        <f>IFERROR(IF(药方模拟器!H123="","",药方模拟器!H123),"")</f>
        <v>地心火芝(5阶)</v>
      </c>
      <c r="E123" s="58">
        <f>IFERROR(IF(药方模拟器!I123="","",药方模拟器!I123),"")</f>
        <v>1</v>
      </c>
      <c r="F123" s="66" t="str">
        <f>IFERROR(IF(药方模拟器!L123="","",药方模拟器!L123),"")</f>
        <v/>
      </c>
      <c r="G123" s="58" t="str">
        <f>IFERROR(IF(药方模拟器!M123="","",药方模拟器!M123),"")</f>
        <v/>
      </c>
      <c r="H123" s="66" t="str">
        <f>IFERROR(IF(药方模拟器!Q123="","",药方模拟器!Q123),"")</f>
        <v>炼髓藤(5阶)</v>
      </c>
      <c r="I123" s="58">
        <f>IFERROR(IF(药方模拟器!R123="","",药方模拟器!R123),"")</f>
        <v>1</v>
      </c>
      <c r="J123" s="66" t="str">
        <f>IFERROR(IF(药方模拟器!U123="","",药方模拟器!U123),"")</f>
        <v>血菩提(4阶)</v>
      </c>
      <c r="K123" s="58">
        <f>IFERROR(IF(药方模拟器!V123="","",药方模拟器!V123),"")</f>
        <v>5</v>
      </c>
      <c r="L123" s="66" t="str">
        <f>IFERROR(IF(药方模拟器!Y123="","",药方模拟器!Y123),"")</f>
        <v>白沉脂(4阶)</v>
      </c>
      <c r="M123" s="58">
        <f>IFERROR(IF(药方模拟器!Z123="","",药方模拟器!Z123),"")</f>
        <v>5</v>
      </c>
      <c r="N123" s="66" t="str">
        <f>IFERROR(IF(药方模拟器!AA123="","",药方模拟器!AA123),"")</f>
        <v>黑冥鼎</v>
      </c>
      <c r="O123" s="68">
        <f>IFERROR(IF(药方模拟器!AE123="","",药方模拟器!AE123),"")</f>
        <v>12</v>
      </c>
    </row>
    <row r="124" ht="16.5" spans="1:15">
      <c r="A124" s="66">
        <f>IFERROR(IF(药方模拟器!C124="","",药方模拟器!C124),"")</f>
        <v>6</v>
      </c>
      <c r="B124" s="66" t="str">
        <f>IFERROR(IF(药方模拟器!B124="","",药方模拟器!B124),"")</f>
        <v>天命血凝丹</v>
      </c>
      <c r="C124" s="67" t="str">
        <f>IFERROR(IF(药方模拟器!D124="","",药方模拟器!D124),"")</f>
        <v>生命值上限+40/200</v>
      </c>
      <c r="D124" s="66" t="str">
        <f>IFERROR(IF(药方模拟器!H124="","",药方模拟器!H124),"")</f>
        <v>地心火芝(5阶)</v>
      </c>
      <c r="E124" s="58">
        <f>IFERROR(IF(药方模拟器!I124="","",药方模拟器!I124),"")</f>
        <v>1</v>
      </c>
      <c r="F124" s="66" t="str">
        <f>IFERROR(IF(药方模拟器!L124="","",药方模拟器!L124),"")</f>
        <v/>
      </c>
      <c r="G124" s="58" t="str">
        <f>IFERROR(IF(药方模拟器!M124="","",药方模拟器!M124),"")</f>
        <v/>
      </c>
      <c r="H124" s="66" t="str">
        <f>IFERROR(IF(药方模拟器!Q124="","",药方模拟器!Q124),"")</f>
        <v>重元换血草(5阶)</v>
      </c>
      <c r="I124" s="58">
        <f>IFERROR(IF(药方模拟器!R124="","",药方模拟器!R124),"")</f>
        <v>1</v>
      </c>
      <c r="J124" s="66" t="str">
        <f>IFERROR(IF(药方模拟器!U124="","",药方模拟器!U124),"")</f>
        <v>狼桃(4阶)</v>
      </c>
      <c r="K124" s="58">
        <f>IFERROR(IF(药方模拟器!V124="","",药方模拟器!V124),"")</f>
        <v>5</v>
      </c>
      <c r="L124" s="66" t="str">
        <f>IFERROR(IF(药方模拟器!Y124="","",药方模拟器!Y124),"")</f>
        <v>混元果(4阶)</v>
      </c>
      <c r="M124" s="58">
        <f>IFERROR(IF(药方模拟器!Z124="","",药方模拟器!Z124),"")</f>
        <v>5</v>
      </c>
      <c r="N124" s="66" t="str">
        <f>IFERROR(IF(药方模拟器!AA124="","",药方模拟器!AA124),"")</f>
        <v>黑冥鼎</v>
      </c>
      <c r="O124" s="68">
        <f>IFERROR(IF(药方模拟器!AE124="","",药方模拟器!AE124),"")</f>
        <v>12</v>
      </c>
    </row>
    <row r="125" ht="16.5" spans="1:15">
      <c r="A125" s="66">
        <f>IFERROR(IF(药方模拟器!C125="","",药方模拟器!C125),"")</f>
        <v>6</v>
      </c>
      <c r="B125" s="66" t="str">
        <f>IFERROR(IF(药方模拟器!B125="","",药方模拟器!B125),"")</f>
        <v>太乙碧莹丹</v>
      </c>
      <c r="C125" s="67" t="str">
        <f>IFERROR(IF(药方模拟器!D125="","",药方模拟器!D125),"")</f>
        <v>遁速+12/24</v>
      </c>
      <c r="D125" s="66" t="str">
        <f>IFERROR(IF(药方模拟器!H125="","",药方模拟器!H125),"")</f>
        <v>阴凝草(4阶)</v>
      </c>
      <c r="E125" s="58">
        <f>IFERROR(IF(药方模拟器!I125="","",药方模拟器!I125),"")</f>
        <v>7</v>
      </c>
      <c r="F125" s="66" t="str">
        <f>IFERROR(IF(药方模拟器!L125="","",药方模拟器!L125),"")</f>
        <v/>
      </c>
      <c r="G125" s="58" t="str">
        <f>IFERROR(IF(药方模拟器!M125="","",药方模拟器!M125),"")</f>
        <v/>
      </c>
      <c r="H125" s="66" t="str">
        <f>IFERROR(IF(药方模拟器!Q125="","",药方模拟器!Q125),"")</f>
        <v>黑天麻(4阶)</v>
      </c>
      <c r="I125" s="58">
        <f>IFERROR(IF(药方模拟器!R125="","",药方模拟器!R125),"")</f>
        <v>5</v>
      </c>
      <c r="J125" s="66" t="str">
        <f>IFERROR(IF(药方模拟器!U125="","",药方模拟器!U125),"")</f>
        <v/>
      </c>
      <c r="K125" s="58" t="str">
        <f>IFERROR(IF(药方模拟器!V125="","",药方模拟器!V125),"")</f>
        <v/>
      </c>
      <c r="L125" s="66" t="str">
        <f>IFERROR(IF(药方模拟器!Y125="","",药方模拟器!Y125),"")</f>
        <v>混元果(4阶)</v>
      </c>
      <c r="M125" s="58">
        <f>IFERROR(IF(药方模拟器!Z125="","",药方模拟器!Z125),"")</f>
        <v>1</v>
      </c>
      <c r="N125" s="66" t="str">
        <f>IFERROR(IF(药方模拟器!AA125="","",药方模拟器!AA125),"")</f>
        <v>黑冥鼎</v>
      </c>
      <c r="O125" s="68">
        <f>IFERROR(IF(药方模拟器!AE125="","",药方模拟器!AE125),"")</f>
        <v>13</v>
      </c>
    </row>
    <row r="126" ht="16.5" spans="1:15">
      <c r="A126" s="66">
        <f>IFERROR(IF(药方模拟器!C126="","",药方模拟器!C126),"")</f>
        <v>6</v>
      </c>
      <c r="B126" s="66" t="str">
        <f>IFERROR(IF(药方模拟器!B126="","",药方模拟器!B126),"")</f>
        <v>六阳长生丹</v>
      </c>
      <c r="C126" s="67" t="str">
        <f>IFERROR(IF(药方模拟器!D126="","",药方模拟器!D126),"")</f>
        <v>寿元+50/250</v>
      </c>
      <c r="D126" s="66" t="str">
        <f>IFERROR(IF(药方模拟器!H126="","",药方模拟器!H126),"")</f>
        <v>地心火芝(5阶)</v>
      </c>
      <c r="E126" s="58">
        <f>IFERROR(IF(药方模拟器!I126="","",药方模拟器!I126),"")</f>
        <v>1</v>
      </c>
      <c r="F126" s="66" t="str">
        <f>IFERROR(IF(药方模拟器!L126="","",药方模拟器!L126),"")</f>
        <v/>
      </c>
      <c r="G126" s="58" t="str">
        <f>IFERROR(IF(药方模拟器!M126="","",药方模拟器!M126),"")</f>
        <v/>
      </c>
      <c r="H126" s="66" t="str">
        <f>IFERROR(IF(药方模拟器!Q126="","",药方模拟器!Q126),"")</f>
        <v>雪玉骨参(5阶)</v>
      </c>
      <c r="I126" s="58">
        <f>IFERROR(IF(药方模拟器!R126="","",药方模拟器!R126),"")</f>
        <v>4</v>
      </c>
      <c r="J126" s="66" t="str">
        <f>IFERROR(IF(药方模拟器!U126="","",药方模拟器!U126),"")</f>
        <v>白沉脂(4阶)</v>
      </c>
      <c r="K126" s="58">
        <f>IFERROR(IF(药方模拟器!V126="","",药方模拟器!V126),"")</f>
        <v>5</v>
      </c>
      <c r="L126" s="66" t="str">
        <f>IFERROR(IF(药方模拟器!Y126="","",药方模拟器!Y126),"")</f>
        <v>腐骨灵花(5阶)</v>
      </c>
      <c r="M126" s="58">
        <f>IFERROR(IF(药方模拟器!Z126="","",药方模拟器!Z126),"")</f>
        <v>1</v>
      </c>
      <c r="N126" s="66" t="str">
        <f>IFERROR(IF(药方模拟器!AA126="","",药方模拟器!AA126),"")</f>
        <v>黑冥鼎</v>
      </c>
      <c r="O126" s="68">
        <f>IFERROR(IF(药方模拟器!AE126="","",药方模拟器!AE126),"")</f>
        <v>11</v>
      </c>
    </row>
    <row r="127" ht="16.5" spans="1:15">
      <c r="A127" s="66">
        <f>IFERROR(IF(药方模拟器!C127="","",药方模拟器!C127),"")</f>
        <v>6</v>
      </c>
      <c r="B127" s="66" t="str">
        <f>IFERROR(IF(药方模拟器!B127="","",药方模拟器!B127),"")</f>
        <v>天命炼心丹</v>
      </c>
      <c r="C127" s="67" t="str">
        <f>IFERROR(IF(药方模拟器!D127="","",药方模拟器!D127),"")</f>
        <v>心境+11/550</v>
      </c>
      <c r="D127" s="66" t="str">
        <f>IFERROR(IF(药方模拟器!H127="","",药方模拟器!H127),"")</f>
        <v>银精芝(4阶)</v>
      </c>
      <c r="E127" s="58">
        <f>IFERROR(IF(药方模拟器!I127="","",药方模拟器!I127),"")</f>
        <v>7</v>
      </c>
      <c r="F127" s="66" t="str">
        <f>IFERROR(IF(药方模拟器!L127="","",药方模拟器!L127),"")</f>
        <v/>
      </c>
      <c r="G127" s="58" t="str">
        <f>IFERROR(IF(药方模拟器!M127="","",药方模拟器!M127),"")</f>
        <v/>
      </c>
      <c r="H127" s="66" t="str">
        <f>IFERROR(IF(药方模拟器!Q127="","",药方模拟器!Q127),"")</f>
        <v>绝魂草(4阶)</v>
      </c>
      <c r="I127" s="58">
        <f>IFERROR(IF(药方模拟器!R127="","",药方模拟器!R127),"")</f>
        <v>5</v>
      </c>
      <c r="J127" s="66" t="str">
        <f>IFERROR(IF(药方模拟器!U127="","",药方模拟器!U127),"")</f>
        <v/>
      </c>
      <c r="K127" s="58" t="str">
        <f>IFERROR(IF(药方模拟器!V127="","",药方模拟器!V127),"")</f>
        <v/>
      </c>
      <c r="L127" s="66" t="str">
        <f>IFERROR(IF(药方模拟器!Y127="","",药方模拟器!Y127),"")</f>
        <v>混元果(4阶)</v>
      </c>
      <c r="M127" s="58">
        <f>IFERROR(IF(药方模拟器!Z127="","",药方模拟器!Z127),"")</f>
        <v>1</v>
      </c>
      <c r="N127" s="66" t="str">
        <f>IFERROR(IF(药方模拟器!AA127="","",药方模拟器!AA127),"")</f>
        <v>黑冥鼎</v>
      </c>
      <c r="O127" s="68">
        <f>IFERROR(IF(药方模拟器!AE127="","",药方模拟器!AE127),"")</f>
        <v>13</v>
      </c>
    </row>
    <row r="128" ht="16.5" spans="1:15">
      <c r="A128" s="66">
        <f>IFERROR(IF(药方模拟器!C128="","",药方模拟器!C128),"")</f>
        <v>6</v>
      </c>
      <c r="B128" s="66" t="str">
        <f>IFERROR(IF(药方模拟器!B128="","",药方模拟器!B128),"")</f>
        <v>太素祛邪丹</v>
      </c>
      <c r="C128" s="67" t="str">
        <f>IFERROR(IF(药方模拟器!D128="","",药方模拟器!D128),"")</f>
        <v>丹毒-50/500</v>
      </c>
      <c r="D128" s="66" t="str">
        <f>IFERROR(IF(药方模拟器!H128="","",药方模拟器!H128),"")</f>
        <v>凤血果(4阶)</v>
      </c>
      <c r="E128" s="58">
        <f>IFERROR(IF(药方模拟器!I128="","",药方模拟器!I128),"")</f>
        <v>5</v>
      </c>
      <c r="F128" s="66" t="str">
        <f>IFERROR(IF(药方模拟器!L128="","",药方模拟器!L128),"")</f>
        <v/>
      </c>
      <c r="G128" s="58" t="str">
        <f>IFERROR(IF(药方模拟器!M128="","",药方模拟器!M128),"")</f>
        <v/>
      </c>
      <c r="H128" s="66" t="str">
        <f>IFERROR(IF(药方模拟器!Q128="","",药方模拟器!Q128),"")</f>
        <v>凤血果(4阶)</v>
      </c>
      <c r="I128" s="58">
        <f>IFERROR(IF(药方模拟器!R128="","",药方模拟器!R128),"")</f>
        <v>7</v>
      </c>
      <c r="J128" s="66" t="str">
        <f>IFERROR(IF(药方模拟器!U128="","",药方模拟器!U128),"")</f>
        <v/>
      </c>
      <c r="K128" s="58" t="str">
        <f>IFERROR(IF(药方模拟器!V128="","",药方模拟器!V128),"")</f>
        <v/>
      </c>
      <c r="L128" s="66" t="str">
        <f>IFERROR(IF(药方模拟器!Y128="","",药方模拟器!Y128),"")</f>
        <v>阴凝草(4阶)</v>
      </c>
      <c r="M128" s="58">
        <f>IFERROR(IF(药方模拟器!Z128="","",药方模拟器!Z128),"")</f>
        <v>1</v>
      </c>
      <c r="N128" s="66" t="str">
        <f>IFERROR(IF(药方模拟器!AA128="","",药方模拟器!AA128),"")</f>
        <v>黑冥鼎</v>
      </c>
      <c r="O128" s="68">
        <f>IFERROR(IF(药方模拟器!AE128="","",药方模拟器!AE128),"")</f>
        <v>13</v>
      </c>
    </row>
  </sheetData>
  <mergeCells count="1">
    <mergeCell ref="Q4:U11"/>
  </mergeCells>
  <conditionalFormatting sqref="N$1:N$1048576">
    <cfRule type="containsText" dxfId="15" priority="6" operator="between" text="寒铁铸心炉">
      <formula>NOT(ISERROR(SEARCH("寒铁铸心炉",N1)))</formula>
    </cfRule>
    <cfRule type="containsText" dxfId="16" priority="7" operator="between" text="黑冥鼎">
      <formula>NOT(ISERROR(SEARCH("黑冥鼎",N1)))</formula>
    </cfRule>
    <cfRule type="containsText" dxfId="17" priority="8" operator="between" text="庚金龙纹炉">
      <formula>NOT(ISERROR(SEARCH("庚金龙纹炉",N1)))</formula>
    </cfRule>
    <cfRule type="containsText" dxfId="18" priority="9" operator="between" text="雕花紫铜炉">
      <formula>NOT(ISERROR(SEARCH("雕花紫铜炉",N1)))</formula>
    </cfRule>
    <cfRule type="containsText" dxfId="19" priority="10" operator="between" text="火铜鼎">
      <formula>NOT(ISERROR(SEARCH("火铜鼎",N1)))</formula>
    </cfRule>
    <cfRule type="containsText" dxfId="19" priority="11" operator="between" text="陨铁炉">
      <formula>NOT(ISERROR(SEARCH("陨铁炉",N1)))</formula>
    </cfRule>
  </conditionalFormatting>
  <conditionalFormatting sqref="A$1:O$1048576">
    <cfRule type="containsText" dxfId="15" priority="12" operator="between" text="(6阶)">
      <formula>NOT(ISERROR(SEARCH("(6阶)",A1)))</formula>
    </cfRule>
    <cfRule type="containsText" dxfId="16" priority="13" operator="between" text="(5阶)">
      <formula>NOT(ISERROR(SEARCH("(5阶)",A1)))</formula>
    </cfRule>
    <cfRule type="containsText" dxfId="17" priority="14" operator="between" text="(4阶)">
      <formula>NOT(ISERROR(SEARCH("(4阶)",A1)))</formula>
    </cfRule>
    <cfRule type="containsText" dxfId="18" priority="15" operator="between" text="(3阶)">
      <formula>NOT(ISERROR(SEARCH("(3阶)",A1)))</formula>
    </cfRule>
    <cfRule type="containsText" dxfId="19" priority="16" operator="between" text="(2阶)">
      <formula>NOT(ISERROR(SEARCH("(2阶)",A1)))</formula>
    </cfRule>
  </conditionalFormatting>
  <conditionalFormatting sqref="A$1:C$1048576">
    <cfRule type="expression" dxfId="20" priority="1">
      <formula>$A1=6</formula>
    </cfRule>
    <cfRule type="expression" dxfId="21" priority="2">
      <formula>$A1=5</formula>
    </cfRule>
    <cfRule type="expression" dxfId="22" priority="3">
      <formula>$A1=4</formula>
    </cfRule>
    <cfRule type="expression" dxfId="23" priority="4">
      <formula>$A1=3</formula>
    </cfRule>
    <cfRule type="expression" dxfId="24" priority="5">
      <formula>$A1=2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8"/>
  <sheetViews>
    <sheetView tabSelected="1" zoomScale="85" zoomScaleNormal="85" workbookViewId="0">
      <pane xSplit="2" ySplit="1" topLeftCell="F9" activePane="bottomRight" state="frozen"/>
      <selection/>
      <selection pane="topRight"/>
      <selection pane="bottomLeft"/>
      <selection pane="bottomRight" activeCell="B48" sqref="B48:AI48"/>
    </sheetView>
  </sheetViews>
  <sheetFormatPr defaultColWidth="9" defaultRowHeight="16.5"/>
  <cols>
    <col min="1" max="1" width="5" style="53" customWidth="1"/>
    <col min="2" max="2" width="12.775" style="52" customWidth="1"/>
    <col min="3" max="3" width="6.775" style="52" customWidth="1"/>
    <col min="4" max="4" width="25.8833333333333" style="52" customWidth="1"/>
    <col min="5" max="5" width="6.775" style="52" hidden="1" customWidth="1"/>
    <col min="6" max="6" width="8.775" style="52" customWidth="1"/>
    <col min="7" max="7" width="6.775" style="52" customWidth="1"/>
    <col min="8" max="8" width="14.775" style="52" customWidth="1"/>
    <col min="9" max="9" width="6.775" style="54" customWidth="1"/>
    <col min="10" max="10" width="8.775" style="54" hidden="1" customWidth="1"/>
    <col min="11" max="11" width="6.775" style="52" hidden="1" customWidth="1"/>
    <col min="12" max="12" width="14.775" style="52" hidden="1" customWidth="1"/>
    <col min="13" max="13" width="6.775" style="54" hidden="1" customWidth="1"/>
    <col min="14" max="14" width="6.775" style="52" hidden="1" customWidth="1"/>
    <col min="15" max="15" width="8.775" style="52" customWidth="1"/>
    <col min="16" max="16" width="6.775" style="52" customWidth="1"/>
    <col min="17" max="17" width="15.4416666666667" style="52" customWidth="1"/>
    <col min="18" max="18" width="6.775" style="54" customWidth="1"/>
    <col min="19" max="19" width="8.775" style="52" customWidth="1"/>
    <col min="20" max="20" width="6.775" style="52" customWidth="1"/>
    <col min="21" max="21" width="14.775" style="52" customWidth="1"/>
    <col min="22" max="22" width="6.775" style="54" customWidth="1"/>
    <col min="23" max="23" width="8.775" style="52" customWidth="1"/>
    <col min="24" max="24" width="6.775" style="52" customWidth="1"/>
    <col min="25" max="25" width="14.775" style="52" customWidth="1"/>
    <col min="26" max="26" width="6.775" style="54" customWidth="1"/>
    <col min="27" max="27" width="12.4416666666667" style="54" customWidth="1"/>
    <col min="28" max="28" width="6.775" style="54" hidden="1" customWidth="1"/>
    <col min="29" max="30" width="6.775" style="54" customWidth="1"/>
    <col min="31" max="31" width="6.775" style="52" customWidth="1"/>
    <col min="32" max="32" width="10.775" style="54" customWidth="1"/>
    <col min="33" max="37" width="10.775" style="52" customWidth="1"/>
    <col min="38" max="16384" width="9" style="52"/>
  </cols>
  <sheetData>
    <row r="1" s="51" customFormat="1" ht="33" customHeight="1" spans="1:37">
      <c r="A1" s="55" t="s">
        <v>16</v>
      </c>
      <c r="B1" s="51" t="s">
        <v>1</v>
      </c>
      <c r="C1" s="51" t="s">
        <v>0</v>
      </c>
      <c r="D1" s="51" t="s">
        <v>2</v>
      </c>
      <c r="E1" s="51" t="s">
        <v>17</v>
      </c>
      <c r="F1" s="51" t="s">
        <v>18</v>
      </c>
      <c r="G1" s="51" t="s">
        <v>19</v>
      </c>
      <c r="H1" s="51" t="s">
        <v>20</v>
      </c>
      <c r="I1" s="51" t="s">
        <v>4</v>
      </c>
      <c r="J1" s="51" t="s">
        <v>21</v>
      </c>
      <c r="K1" s="51" t="s">
        <v>22</v>
      </c>
      <c r="L1" s="51" t="s">
        <v>5</v>
      </c>
      <c r="M1" s="51" t="s">
        <v>6</v>
      </c>
      <c r="N1" s="51" t="s">
        <v>23</v>
      </c>
      <c r="O1" s="51" t="s">
        <v>24</v>
      </c>
      <c r="P1" s="51" t="s">
        <v>25</v>
      </c>
      <c r="Q1" s="51" t="s">
        <v>26</v>
      </c>
      <c r="R1" s="51" t="s">
        <v>8</v>
      </c>
      <c r="S1" s="51" t="s">
        <v>27</v>
      </c>
      <c r="T1" s="51" t="s">
        <v>28</v>
      </c>
      <c r="U1" s="51" t="s">
        <v>9</v>
      </c>
      <c r="V1" s="51" t="s">
        <v>10</v>
      </c>
      <c r="W1" s="51" t="s">
        <v>29</v>
      </c>
      <c r="X1" s="51" t="s">
        <v>30</v>
      </c>
      <c r="Y1" s="51" t="s">
        <v>11</v>
      </c>
      <c r="Z1" s="51" t="s">
        <v>12</v>
      </c>
      <c r="AA1" s="51" t="s">
        <v>13</v>
      </c>
      <c r="AB1" s="51" t="s">
        <v>31</v>
      </c>
      <c r="AC1" s="51" t="s">
        <v>32</v>
      </c>
      <c r="AD1" s="51" t="s">
        <v>33</v>
      </c>
      <c r="AE1" s="51" t="s">
        <v>14</v>
      </c>
      <c r="AF1" s="51" t="s">
        <v>34</v>
      </c>
      <c r="AG1" s="51" t="s">
        <v>35</v>
      </c>
      <c r="AH1" s="51" t="s">
        <v>36</v>
      </c>
      <c r="AI1" s="51" t="s">
        <v>37</v>
      </c>
      <c r="AJ1" s="51" t="s">
        <v>38</v>
      </c>
      <c r="AK1" s="59" t="s">
        <v>39</v>
      </c>
    </row>
    <row r="2" spans="1:37">
      <c r="A2" s="56">
        <v>1</v>
      </c>
      <c r="B2" s="56" t="s">
        <v>40</v>
      </c>
      <c r="C2" s="57">
        <v>1</v>
      </c>
      <c r="D2" s="56" t="s">
        <v>41</v>
      </c>
      <c r="E2" s="57">
        <v>1</v>
      </c>
      <c r="F2" s="57" t="s">
        <v>42</v>
      </c>
      <c r="G2" s="57">
        <v>1</v>
      </c>
      <c r="H2" s="57" t="s">
        <v>43</v>
      </c>
      <c r="I2" s="58">
        <f>IFERROR(CEILING(G2/VLOOKUP(LEFT(H2,FIND("(",H2)-1),药材与丹炉!C:G,5,0),1),"")</f>
        <v>1</v>
      </c>
      <c r="J2" s="57" t="s">
        <v>42</v>
      </c>
      <c r="K2" s="57" t="str">
        <f t="shared" ref="K2:K36" si="0">IFERROR(IF(E2-G2=0,"",E2-G2),"")</f>
        <v/>
      </c>
      <c r="L2" s="57"/>
      <c r="M2" s="58" t="str">
        <f>IFERROR(CEILING(K2/VLOOKUP(LEFT(L2,FIND("(",L2)-1),药材与丹炉!C:G,5,0),1),"")</f>
        <v/>
      </c>
      <c r="N2" s="57">
        <v>1</v>
      </c>
      <c r="O2" s="57" t="s">
        <v>44</v>
      </c>
      <c r="P2" s="57">
        <v>1</v>
      </c>
      <c r="Q2" s="57" t="s">
        <v>45</v>
      </c>
      <c r="R2" s="58">
        <f>IFERROR(CEILING(P2/VLOOKUP(LEFT(Q2,FIND("(",Q2)-1),药材与丹炉!C:G,5,0),1),"")</f>
        <v>1</v>
      </c>
      <c r="S2" s="57" t="str">
        <f>O2</f>
        <v>培元</v>
      </c>
      <c r="T2" s="57" t="str">
        <f t="shared" ref="T2:T17" si="1">IFERROR(IF(N2-P2=0,"",N2-P2),"")</f>
        <v/>
      </c>
      <c r="U2" s="57"/>
      <c r="V2" s="58" t="str">
        <f>IFERROR(CEILING(T2/VLOOKUP(LEFT(U2,FIND("(",U2)-1),药材与丹炉!C:G,5,0),1),"")</f>
        <v/>
      </c>
      <c r="W2" s="57">
        <f>IF(IFERROR(IF(AND(I2&gt;0,I2&lt;&gt;""),VLOOKUP(LEFT(H2,FIND("(",H2)-1),药材与丹炉!C:K,9,0),0),0)+IFERROR(IF(AND(M2&gt;0,M2&lt;&gt;""),VLOOKUP(LEFT(L2,FIND("(",L2)-1),药材与丹炉!C:K,9,0),0),0)+IFERROR(IF(AND(R2&gt;0,R2&lt;&gt;""),VLOOKUP(LEFT(Q2,FIND("(",Q2)-1),药材与丹炉!C:K,9,0),0),0)+IFERROR(IF(AND(V2&gt;0,V2&lt;&gt;""),VLOOKUP(LEFT(U2,FIND("(",U2)-1),药材与丹炉!C:K,9,0),0),0)&gt;0,2,IF(IFERROR(IF(AND(I2&gt;0,I2&lt;&gt;""),VLOOKUP(LEFT(H2,FIND("(",H2)-1),药材与丹炉!C:K,9,0),0),0)+IFERROR(IF(AND(M2&gt;0,M2&lt;&gt;""),VLOOKUP(LEFT(L2,FIND("(",L2)-1),药材与丹炉!C:K,9,0),0),0)+IFERROR(IF(AND(R2&gt;0,R2&lt;&gt;""),VLOOKUP(LEFT(Q2,FIND("(",Q2)-1),药材与丹炉!C:K,9,0),0),0)+IFERROR(IF(AND(V2&gt;0,V2&lt;&gt;""),VLOOKUP(LEFT(U2,FIND("(",U2)-1),药材与丹炉!C:K,9,0),0),0)&lt;0,-1,1))</f>
        <v>2</v>
      </c>
      <c r="X2" s="57">
        <v>1</v>
      </c>
      <c r="Y2" s="57" t="s">
        <v>46</v>
      </c>
      <c r="Z2" s="58">
        <f>IFERROR(X2/VLOOKUP(LEFT(Y2,FIND("(",Y2)-1),药材与丹炉!C:G,5,0),"")</f>
        <v>1</v>
      </c>
      <c r="AA2" s="57" t="s">
        <v>47</v>
      </c>
      <c r="AB2" s="57">
        <f>IFERROR(VLOOKUP(AA2,药材与丹炉!Q:S,2,0),"")</f>
        <v>1</v>
      </c>
      <c r="AC2" s="57" t="s">
        <v>48</v>
      </c>
      <c r="AD2" s="57">
        <f>IFERROR(IF(C2-AB2&lt;0,IF(AC2="是",0,1),IF(C2-AB2=0,2,IF(C2-AB2=1,40,IF(C2-AB2=2,80,"爆炸")))),"")</f>
        <v>2</v>
      </c>
      <c r="AE2" s="58">
        <f>IFERROR(I2+IF(M2="",0,M2)+R2+IF(V2="",0,V2)+IF(Z2="",0,Z2),"")</f>
        <v>3</v>
      </c>
      <c r="AF2" s="57">
        <f>IFERROR(AD2*VLOOKUP(AA2,药材与丹炉!Q:S,3,0)/100,0)</f>
        <v>7.2</v>
      </c>
      <c r="AG2" s="57">
        <f>IFERROR(I2*VLOOKUP(LEFT(H2,FIND("(",H2)-1),药材与丹炉!C:K,8,0),0)+IFERROR(M2*VLOOKUP(LEFT(L2,FIND("(",L2)-1),药材与丹炉!C:K,8,0),0)+IFERROR(R2*VLOOKUP(LEFT(Q2,FIND("(",Q2)-1),药材与丹炉!C:K,8,0),0)+IFERROR(V2*VLOOKUP(LEFT(U2,FIND("(",U2)-1),药材与丹炉!C:K,8,0),0)+IFERROR(Z2*VLOOKUP(LEFT(Y2,FIND("(",Y2)-1),药材与丹炉!C:K,8,0),0)</f>
        <v>27</v>
      </c>
      <c r="AH2" s="57">
        <v>49</v>
      </c>
      <c r="AI2" s="57">
        <f t="shared" ref="AI2:AI36" si="2">AH2-AG2-AF2</f>
        <v>14.8</v>
      </c>
      <c r="AJ2" s="57">
        <f t="shared" ref="AJ2:AJ36" si="3">AH2*AK2-AG2-AF2</f>
        <v>54</v>
      </c>
      <c r="AK2" s="57">
        <v>1.8</v>
      </c>
    </row>
    <row r="3" s="52" customFormat="1" customHeight="1" spans="1:37">
      <c r="A3" s="56">
        <v>2</v>
      </c>
      <c r="B3" s="56" t="s">
        <v>49</v>
      </c>
      <c r="C3" s="57">
        <v>1</v>
      </c>
      <c r="D3" s="56" t="s">
        <v>50</v>
      </c>
      <c r="E3" s="57">
        <v>1</v>
      </c>
      <c r="F3" s="57" t="s">
        <v>42</v>
      </c>
      <c r="G3" s="57">
        <v>1</v>
      </c>
      <c r="H3" s="57" t="s">
        <v>43</v>
      </c>
      <c r="I3" s="58">
        <f>IFERROR(CEILING(G3/VLOOKUP(LEFT(H3,FIND("(",H3)-1),药材与丹炉!C:G,5,0),1),"")</f>
        <v>1</v>
      </c>
      <c r="J3" s="57" t="s">
        <v>42</v>
      </c>
      <c r="K3" s="57" t="str">
        <f t="shared" ref="K3" si="4">IFERROR(IF(E3-G3=0,"",E3-G3),"")</f>
        <v/>
      </c>
      <c r="L3" s="57"/>
      <c r="M3" s="58" t="str">
        <f>IFERROR(CEILING(K3/VLOOKUP(LEFT(L3,FIND("(",L3)-1),药材与丹炉!C:G,5,0),1),"")</f>
        <v/>
      </c>
      <c r="N3" s="57">
        <v>1</v>
      </c>
      <c r="O3" s="57" t="s">
        <v>44</v>
      </c>
      <c r="P3" s="57">
        <v>1</v>
      </c>
      <c r="Q3" s="57" t="s">
        <v>45</v>
      </c>
      <c r="R3" s="58">
        <f>IFERROR(CEILING(P3/VLOOKUP(LEFT(Q3,FIND("(",Q3)-1),药材与丹炉!C:G,5,0),1),"")</f>
        <v>1</v>
      </c>
      <c r="S3" s="57" t="str">
        <f>O3</f>
        <v>培元</v>
      </c>
      <c r="T3" s="57" t="str">
        <f t="shared" ref="T3" si="5">IFERROR(IF(N3-P3=0,"",N3-P3),"")</f>
        <v/>
      </c>
      <c r="U3" s="57"/>
      <c r="V3" s="58" t="str">
        <f>IFERROR(CEILING(T3/VLOOKUP(LEFT(U3,FIND("(",U3)-1),药材与丹炉!C:G,5,0),1),"")</f>
        <v/>
      </c>
      <c r="W3" s="57"/>
      <c r="X3" s="57"/>
      <c r="Y3" s="57"/>
      <c r="Z3" s="58" t="str">
        <f>IFERROR(X3/VLOOKUP(LEFT(Y3,FIND("(",Y3)-1),药材与丹炉!C:G,5,0),"")</f>
        <v/>
      </c>
      <c r="AA3" s="57" t="s">
        <v>47</v>
      </c>
      <c r="AB3" s="57">
        <f>IFERROR(VLOOKUP(AA3,药材与丹炉!Q:S,2,0),"")</f>
        <v>1</v>
      </c>
      <c r="AC3" s="57" t="s">
        <v>48</v>
      </c>
      <c r="AD3" s="57">
        <f t="shared" ref="AD3:AD66" si="6">IFERROR(IF(C3-AB3&lt;0,IF(AC3="是",0,1),IF(C3-AB3=0,2,IF(C3-AB3=1,40,IF(C3-AB3=2,80,"爆炸")))),"")</f>
        <v>2</v>
      </c>
      <c r="AE3" s="58">
        <f>IFERROR(I3+IF(M3="",0,M3)+R3+IF(V3="",0,V3)+IF(Z3="",0,Z3),"")</f>
        <v>2</v>
      </c>
      <c r="AF3" s="57">
        <f>IFERROR(AD3*VLOOKUP(AA3,药材与丹炉!Q:S,3,0)/100,0)</f>
        <v>7.2</v>
      </c>
      <c r="AG3" s="57">
        <f>IFERROR(I3*VLOOKUP(LEFT(H3,FIND("(",H3)-1),药材与丹炉!C:K,8,0),0)+IFERROR(M3*VLOOKUP(LEFT(L3,FIND("(",L3)-1),药材与丹炉!C:K,8,0),0)+IFERROR(R3*VLOOKUP(LEFT(Q3,FIND("(",Q3)-1),药材与丹炉!C:K,8,0),0)+IFERROR(V3*VLOOKUP(LEFT(U3,FIND("(",U3)-1),药材与丹炉!C:K,8,0),0)+IFERROR(Z3*VLOOKUP(LEFT(Y3,FIND("(",Y3)-1),药材与丹炉!C:K,8,0),0)</f>
        <v>18</v>
      </c>
      <c r="AH3" s="57">
        <v>0</v>
      </c>
      <c r="AI3" s="57">
        <f t="shared" ref="AI3" si="7">AH3-AG3-AF3</f>
        <v>-25.2</v>
      </c>
      <c r="AJ3" s="57">
        <f t="shared" ref="AJ3" si="8">AH3*AK3-AG3-AF3</f>
        <v>-25.2</v>
      </c>
      <c r="AK3" s="57">
        <v>1.8</v>
      </c>
    </row>
    <row r="4" spans="1:37">
      <c r="A4" s="56">
        <v>3</v>
      </c>
      <c r="B4" s="56" t="s">
        <v>51</v>
      </c>
      <c r="C4" s="57">
        <v>1</v>
      </c>
      <c r="D4" s="56" t="s">
        <v>52</v>
      </c>
      <c r="E4" s="57">
        <v>15</v>
      </c>
      <c r="F4" s="57" t="s">
        <v>53</v>
      </c>
      <c r="G4" s="57">
        <v>15</v>
      </c>
      <c r="H4" s="57" t="s">
        <v>54</v>
      </c>
      <c r="I4" s="58">
        <f>IFERROR(CEILING(G4/VLOOKUP(LEFT(H4,FIND("(",H4)-1),药材与丹炉!C:G,5,0),1),"")</f>
        <v>5</v>
      </c>
      <c r="J4" s="57" t="s">
        <v>53</v>
      </c>
      <c r="K4" s="57" t="str">
        <f t="shared" si="0"/>
        <v/>
      </c>
      <c r="L4" s="57"/>
      <c r="M4" s="58" t="str">
        <f>IFERROR(CEILING(K4/VLOOKUP(LEFT(L4,FIND("(",L4)-1),药材与丹炉!C:G,5,0),1),"")</f>
        <v/>
      </c>
      <c r="N4" s="57"/>
      <c r="O4" s="57" t="s">
        <v>55</v>
      </c>
      <c r="P4" s="57" t="s">
        <v>55</v>
      </c>
      <c r="Q4" s="57"/>
      <c r="R4" s="58"/>
      <c r="S4" s="57"/>
      <c r="T4" s="57" t="str">
        <f t="shared" si="1"/>
        <v/>
      </c>
      <c r="U4" s="57"/>
      <c r="V4" s="58" t="str">
        <f>IFERROR(CEILING(T4/VLOOKUP(LEFT(U4,FIND("(",U4)-1),药材与丹炉!C:G,5,0),1),"")</f>
        <v/>
      </c>
      <c r="W4" s="57">
        <f>IF(IFERROR(IF(AND(I4&gt;0,I4&lt;&gt;""),VLOOKUP(LEFT(H4,FIND("(",H4)-1),药材与丹炉!C:K,9,0),0),0)+IFERROR(IF(AND(M4&gt;0,M4&lt;&gt;""),VLOOKUP(LEFT(L4,FIND("(",L4)-1),药材与丹炉!C:K,9,0),0),0)+IFERROR(IF(AND(R4&gt;0,R4&lt;&gt;""),VLOOKUP(LEFT(Q4,FIND("(",Q4)-1),药材与丹炉!C:K,9,0),0),0)+IFERROR(IF(AND(V4&gt;0,V4&lt;&gt;""),VLOOKUP(LEFT(U4,FIND("(",U4)-1),药材与丹炉!C:K,9,0),0),0)&gt;0,2,IF(IFERROR(IF(AND(I4&gt;0,I4&lt;&gt;""),VLOOKUP(LEFT(H4,FIND("(",H4)-1),药材与丹炉!C:K,9,0),0),0)+IFERROR(IF(AND(M4&gt;0,M4&lt;&gt;""),VLOOKUP(LEFT(L4,FIND("(",L4)-1),药材与丹炉!C:K,9,0),0),0)+IFERROR(IF(AND(R4&gt;0,R4&lt;&gt;""),VLOOKUP(LEFT(Q4,FIND("(",Q4)-1),药材与丹炉!C:K,9,0),0),0)+IFERROR(IF(AND(V4&gt;0,V4&lt;&gt;""),VLOOKUP(LEFT(U4,FIND("(",U4)-1),药材与丹炉!C:K,9,0),0),0)&lt;0,-1,1))</f>
        <v>2</v>
      </c>
      <c r="X4" s="57">
        <v>1</v>
      </c>
      <c r="Y4" s="57" t="s">
        <v>46</v>
      </c>
      <c r="Z4" s="58">
        <f>IFERROR(X4/VLOOKUP(LEFT(Y4,FIND("(",Y4)-1),药材与丹炉!C:G,5,0),"")</f>
        <v>1</v>
      </c>
      <c r="AA4" s="57" t="s">
        <v>47</v>
      </c>
      <c r="AB4" s="57">
        <f>IFERROR(VLOOKUP(AA4,药材与丹炉!Q:S,2,0),"")</f>
        <v>1</v>
      </c>
      <c r="AC4" s="57" t="s">
        <v>48</v>
      </c>
      <c r="AD4" s="57">
        <f t="shared" si="6"/>
        <v>2</v>
      </c>
      <c r="AE4" s="58">
        <f t="shared" ref="AE4:AE67" si="9">IFERROR(I4+IF(M4="",0,M4)+R4+IF(V4="",0,V4)+IF(Z4="",0,Z4),"")</f>
        <v>6</v>
      </c>
      <c r="AF4" s="57">
        <f>IFERROR(AD4*VLOOKUP(AA4,药材与丹炉!Q:S,3,0)/100,0)</f>
        <v>7.2</v>
      </c>
      <c r="AG4" s="57">
        <f>IFERROR(I4*VLOOKUP(LEFT(H4,FIND("(",H4)-1),药材与丹炉!C:K,8,0),0)+IFERROR(M4*VLOOKUP(LEFT(L4,FIND("(",L4)-1),药材与丹炉!C:K,8,0),0)+IFERROR(R4*VLOOKUP(LEFT(Q4,FIND("(",Q4)-1),药材与丹炉!C:K,8,0),0)+IFERROR(V4*VLOOKUP(LEFT(U4,FIND("(",U4)-1),药材与丹炉!C:K,8,0),0)+IFERROR(Z4*VLOOKUP(LEFT(Y4,FIND("(",Y4)-1),药材与丹炉!C:K,8,0),0)</f>
        <v>189</v>
      </c>
      <c r="AH4" s="57">
        <v>162</v>
      </c>
      <c r="AI4" s="57">
        <f t="shared" si="2"/>
        <v>-34.2</v>
      </c>
      <c r="AJ4" s="57">
        <f t="shared" si="3"/>
        <v>95.4</v>
      </c>
      <c r="AK4" s="57">
        <v>1.8</v>
      </c>
    </row>
    <row r="5" spans="1:37">
      <c r="A5" s="56">
        <v>4</v>
      </c>
      <c r="B5" s="56" t="s">
        <v>56</v>
      </c>
      <c r="C5" s="57">
        <v>1</v>
      </c>
      <c r="D5" s="56" t="s">
        <v>57</v>
      </c>
      <c r="E5" s="57">
        <v>1</v>
      </c>
      <c r="F5" s="57" t="s">
        <v>42</v>
      </c>
      <c r="G5" s="57">
        <v>1</v>
      </c>
      <c r="H5" s="57" t="s">
        <v>43</v>
      </c>
      <c r="I5" s="58">
        <f>IFERROR(CEILING(G5/VLOOKUP(LEFT(H5,FIND("(",H5)-1),药材与丹炉!C:G,5,0),1),"")</f>
        <v>1</v>
      </c>
      <c r="J5" s="57" t="s">
        <v>42</v>
      </c>
      <c r="K5" s="57" t="str">
        <f t="shared" si="0"/>
        <v/>
      </c>
      <c r="L5" s="57"/>
      <c r="M5" s="58" t="str">
        <f>IFERROR(CEILING(K5/VLOOKUP(LEFT(L5,FIND("(",L5)-1),药材与丹炉!C:G,5,0),1),"")</f>
        <v/>
      </c>
      <c r="N5" s="57">
        <v>3</v>
      </c>
      <c r="O5" s="57" t="s">
        <v>58</v>
      </c>
      <c r="P5" s="57">
        <v>3</v>
      </c>
      <c r="Q5" s="57" t="s">
        <v>59</v>
      </c>
      <c r="R5" s="58">
        <f>IFERROR(CEILING(P5/VLOOKUP(LEFT(Q5,FIND("(",Q5)-1),药材与丹炉!C:G,5,0),1),"")</f>
        <v>3</v>
      </c>
      <c r="S5" s="57" t="str">
        <f t="shared" ref="S5:S16" si="10">O5</f>
        <v>固元</v>
      </c>
      <c r="T5" s="57" t="str">
        <f t="shared" si="1"/>
        <v/>
      </c>
      <c r="U5" s="57"/>
      <c r="V5" s="58" t="str">
        <f>IFERROR(CEILING(T5/VLOOKUP(LEFT(U5,FIND("(",U5)-1),药材与丹炉!C:G,5,0),1),"")</f>
        <v/>
      </c>
      <c r="W5" s="57">
        <f>IF(IFERROR(IF(AND(I5&gt;0,I5&lt;&gt;""),VLOOKUP(LEFT(H5,FIND("(",H5)-1),药材与丹炉!C:K,9,0),0),0)+IFERROR(IF(AND(M5&gt;0,M5&lt;&gt;""),VLOOKUP(LEFT(L5,FIND("(",L5)-1),药材与丹炉!C:K,9,0),0),0)+IFERROR(IF(AND(R5&gt;0,R5&lt;&gt;""),VLOOKUP(LEFT(Q5,FIND("(",Q5)-1),药材与丹炉!C:K,9,0),0),0)+IFERROR(IF(AND(V5&gt;0,V5&lt;&gt;""),VLOOKUP(LEFT(U5,FIND("(",U5)-1),药材与丹炉!C:K,9,0),0),0)&gt;0,2,IF(IFERROR(IF(AND(I5&gt;0,I5&lt;&gt;""),VLOOKUP(LEFT(H5,FIND("(",H5)-1),药材与丹炉!C:K,9,0),0),0)+IFERROR(IF(AND(M5&gt;0,M5&lt;&gt;""),VLOOKUP(LEFT(L5,FIND("(",L5)-1),药材与丹炉!C:K,9,0),0),0)+IFERROR(IF(AND(R5&gt;0,R5&lt;&gt;""),VLOOKUP(LEFT(Q5,FIND("(",Q5)-1),药材与丹炉!C:K,9,0),0),0)+IFERROR(IF(AND(V5&gt;0,V5&lt;&gt;""),VLOOKUP(LEFT(U5,FIND("(",U5)-1),药材与丹炉!C:K,9,0),0),0)&lt;0,-1,1))</f>
        <v>1</v>
      </c>
      <c r="X5" s="57">
        <v>1</v>
      </c>
      <c r="Y5" s="57" t="s">
        <v>60</v>
      </c>
      <c r="Z5" s="58">
        <f>IFERROR(X5/VLOOKUP(LEFT(Y5,FIND("(",Y5)-1),药材与丹炉!C:G,5,0),"")</f>
        <v>1</v>
      </c>
      <c r="AA5" s="57" t="s">
        <v>47</v>
      </c>
      <c r="AB5" s="57">
        <f>IFERROR(VLOOKUP(AA5,药材与丹炉!Q:S,2,0),"")</f>
        <v>1</v>
      </c>
      <c r="AC5" s="57" t="s">
        <v>48</v>
      </c>
      <c r="AD5" s="57">
        <f t="shared" si="6"/>
        <v>2</v>
      </c>
      <c r="AE5" s="58">
        <f t="shared" si="9"/>
        <v>5</v>
      </c>
      <c r="AF5" s="57">
        <f>IFERROR(AD5*VLOOKUP(AA5,药材与丹炉!Q:S,3,0)/100,0)</f>
        <v>7.2</v>
      </c>
      <c r="AG5" s="57">
        <f>IFERROR(I5*VLOOKUP(LEFT(H5,FIND("(",H5)-1),药材与丹炉!C:K,8,0),0)+IFERROR(M5*VLOOKUP(LEFT(L5,FIND("(",L5)-1),药材与丹炉!C:K,8,0),0)+IFERROR(R5*VLOOKUP(LEFT(Q5,FIND("(",Q5)-1),药材与丹炉!C:K,8,0),0)+IFERROR(V5*VLOOKUP(LEFT(U5,FIND("(",U5)-1),药材与丹炉!C:K,8,0),0)+IFERROR(Z5*VLOOKUP(LEFT(Y5,FIND("(",Y5)-1),药材与丹炉!C:K,8,0),0)</f>
        <v>45</v>
      </c>
      <c r="AH5" s="57">
        <v>76</v>
      </c>
      <c r="AI5" s="57">
        <f t="shared" si="2"/>
        <v>23.8</v>
      </c>
      <c r="AJ5" s="57">
        <f t="shared" si="3"/>
        <v>84.6</v>
      </c>
      <c r="AK5" s="57">
        <v>1.8</v>
      </c>
    </row>
    <row r="6" spans="1:37">
      <c r="A6" s="56">
        <v>5</v>
      </c>
      <c r="B6" s="56" t="s">
        <v>61</v>
      </c>
      <c r="C6" s="57">
        <v>1</v>
      </c>
      <c r="D6" s="56" t="s">
        <v>62</v>
      </c>
      <c r="E6" s="57">
        <v>6</v>
      </c>
      <c r="F6" s="57" t="s">
        <v>63</v>
      </c>
      <c r="G6" s="57">
        <v>6</v>
      </c>
      <c r="H6" s="57" t="s">
        <v>64</v>
      </c>
      <c r="I6" s="58">
        <f>IFERROR(CEILING(G6/VLOOKUP(LEFT(H6,FIND("(",H6)-1),药材与丹炉!C:G,5,0),1),"")</f>
        <v>2</v>
      </c>
      <c r="J6" s="57" t="s">
        <v>63</v>
      </c>
      <c r="K6" s="57" t="str">
        <f t="shared" si="0"/>
        <v/>
      </c>
      <c r="L6" s="57"/>
      <c r="M6" s="58" t="str">
        <f>IFERROR(CEILING(K6/VLOOKUP(LEFT(L6,FIND("(",L6)-1),药材与丹炉!C:G,5,0),1),"")</f>
        <v/>
      </c>
      <c r="N6" s="57">
        <v>3</v>
      </c>
      <c r="O6" s="57" t="s">
        <v>65</v>
      </c>
      <c r="P6" s="57">
        <v>3</v>
      </c>
      <c r="Q6" s="57" t="s">
        <v>66</v>
      </c>
      <c r="R6" s="58">
        <f>IFERROR(CEILING(P6/VLOOKUP(LEFT(Q6,FIND("(",Q6)-1),药材与丹炉!C:G,5,0),1),"")</f>
        <v>3</v>
      </c>
      <c r="S6" s="57" t="str">
        <f t="shared" si="10"/>
        <v>清心</v>
      </c>
      <c r="T6" s="57" t="str">
        <f t="shared" si="1"/>
        <v/>
      </c>
      <c r="U6" s="57"/>
      <c r="V6" s="58" t="str">
        <f>IFERROR(CEILING(T6/VLOOKUP(LEFT(U6,FIND("(",U6)-1),药材与丹炉!C:G,5,0),1),"")</f>
        <v/>
      </c>
      <c r="W6" s="57">
        <f>IF(IFERROR(IF(AND(I6&gt;0,I6&lt;&gt;""),VLOOKUP(LEFT(H6,FIND("(",H6)-1),药材与丹炉!C:K,9,0),0),0)+IFERROR(IF(AND(M6&gt;0,M6&lt;&gt;""),VLOOKUP(LEFT(L6,FIND("(",L6)-1),药材与丹炉!C:K,9,0),0),0)+IFERROR(IF(AND(R6&gt;0,R6&lt;&gt;""),VLOOKUP(LEFT(Q6,FIND("(",Q6)-1),药材与丹炉!C:K,9,0),0),0)+IFERROR(IF(AND(V6&gt;0,V6&lt;&gt;""),VLOOKUP(LEFT(U6,FIND("(",U6)-1),药材与丹炉!C:K,9,0),0),0)&gt;0,2,IF(IFERROR(IF(AND(I6&gt;0,I6&lt;&gt;""),VLOOKUP(LEFT(H6,FIND("(",H6)-1),药材与丹炉!C:K,9,0),0),0)+IFERROR(IF(AND(M6&gt;0,M6&lt;&gt;""),VLOOKUP(LEFT(L6,FIND("(",L6)-1),药材与丹炉!C:K,9,0),0),0)+IFERROR(IF(AND(R6&gt;0,R6&lt;&gt;""),VLOOKUP(LEFT(Q6,FIND("(",Q6)-1),药材与丹炉!C:K,9,0),0),0)+IFERROR(IF(AND(V6&gt;0,V6&lt;&gt;""),VLOOKUP(LEFT(U6,FIND("(",U6)-1),药材与丹炉!C:K,9,0),0),0)&lt;0,-1,1))</f>
        <v>1</v>
      </c>
      <c r="X6" s="57">
        <v>3</v>
      </c>
      <c r="Y6" s="57" t="s">
        <v>60</v>
      </c>
      <c r="Z6" s="58">
        <f>IFERROR(X6/VLOOKUP(LEFT(Y6,FIND("(",Y6)-1),药材与丹炉!C:G,5,0),"")</f>
        <v>3</v>
      </c>
      <c r="AA6" s="57" t="s">
        <v>47</v>
      </c>
      <c r="AB6" s="57">
        <f>IFERROR(VLOOKUP(AA6,药材与丹炉!Q:S,2,0),"")</f>
        <v>1</v>
      </c>
      <c r="AC6" s="57" t="s">
        <v>48</v>
      </c>
      <c r="AD6" s="57">
        <f t="shared" si="6"/>
        <v>2</v>
      </c>
      <c r="AE6" s="58">
        <f t="shared" si="9"/>
        <v>8</v>
      </c>
      <c r="AF6" s="57">
        <f>IFERROR(AD6*VLOOKUP(AA6,药材与丹炉!Q:S,3,0)/100,0)</f>
        <v>7.2</v>
      </c>
      <c r="AG6" s="57">
        <f>IFERROR(I6*VLOOKUP(LEFT(H6,FIND("(",H6)-1),药材与丹炉!C:K,8,0),0)+IFERROR(M6*VLOOKUP(LEFT(L6,FIND("(",L6)-1),药材与丹炉!C:K,8,0),0)+IFERROR(R6*VLOOKUP(LEFT(Q6,FIND("(",Q6)-1),药材与丹炉!C:K,8,0),0)+IFERROR(V6*VLOOKUP(LEFT(U6,FIND("(",U6)-1),药材与丹炉!C:K,8,0),0)+IFERROR(Z6*VLOOKUP(LEFT(Y6,FIND("(",Y6)-1),药材与丹炉!C:K,8,0),0)</f>
        <v>126</v>
      </c>
      <c r="AH6" s="57">
        <v>121</v>
      </c>
      <c r="AI6" s="57">
        <f t="shared" si="2"/>
        <v>-12.2</v>
      </c>
      <c r="AJ6" s="57">
        <f t="shared" si="3"/>
        <v>84.6</v>
      </c>
      <c r="AK6" s="57">
        <v>1.8</v>
      </c>
    </row>
    <row r="7" spans="1:37">
      <c r="A7" s="56">
        <v>6</v>
      </c>
      <c r="B7" s="56" t="s">
        <v>67</v>
      </c>
      <c r="C7" s="57">
        <v>1</v>
      </c>
      <c r="D7" s="56" t="s">
        <v>68</v>
      </c>
      <c r="E7" s="57">
        <v>3</v>
      </c>
      <c r="F7" s="57" t="s">
        <v>69</v>
      </c>
      <c r="G7" s="57">
        <v>3</v>
      </c>
      <c r="H7" s="57" t="s">
        <v>66</v>
      </c>
      <c r="I7" s="58">
        <f>IFERROR(CEILING(G7/VLOOKUP(LEFT(H7,FIND("(",H7)-1),药材与丹炉!C:G,5,0),1),"")</f>
        <v>3</v>
      </c>
      <c r="J7" s="57" t="s">
        <v>69</v>
      </c>
      <c r="K7" s="57" t="str">
        <f t="shared" si="0"/>
        <v/>
      </c>
      <c r="L7" s="57"/>
      <c r="M7" s="58" t="str">
        <f>IFERROR(CEILING(K7/VLOOKUP(LEFT(L7,FIND("(",L7)-1),药材与丹炉!C:G,5,0),1),"")</f>
        <v/>
      </c>
      <c r="N7" s="57">
        <v>1</v>
      </c>
      <c r="O7" s="57" t="s">
        <v>70</v>
      </c>
      <c r="P7" s="57">
        <v>1</v>
      </c>
      <c r="Q7" s="57" t="s">
        <v>46</v>
      </c>
      <c r="R7" s="58">
        <f>IFERROR(CEILING(P7/VLOOKUP(LEFT(Q7,FIND("(",Q7)-1),药材与丹炉!C:G,5,0),1),"")</f>
        <v>1</v>
      </c>
      <c r="S7" s="57" t="str">
        <f t="shared" si="10"/>
        <v>凝神</v>
      </c>
      <c r="T7" s="57" t="str">
        <f t="shared" si="1"/>
        <v/>
      </c>
      <c r="U7" s="57"/>
      <c r="V7" s="58" t="str">
        <f>IFERROR(CEILING(T7/VLOOKUP(LEFT(U7,FIND("(",U7)-1),药材与丹炉!C:G,5,0),1),"")</f>
        <v/>
      </c>
      <c r="W7" s="57">
        <f>IF(IFERROR(IF(AND(I7&gt;0,I7&lt;&gt;""),VLOOKUP(LEFT(H7,FIND("(",H7)-1),药材与丹炉!C:K,9,0),0),0)+IFERROR(IF(AND(M7&gt;0,M7&lt;&gt;""),VLOOKUP(LEFT(L7,FIND("(",L7)-1),药材与丹炉!C:K,9,0),0),0)+IFERROR(IF(AND(R7&gt;0,R7&lt;&gt;""),VLOOKUP(LEFT(Q7,FIND("(",Q7)-1),药材与丹炉!C:K,9,0),0),0)+IFERROR(IF(AND(V7&gt;0,V7&lt;&gt;""),VLOOKUP(LEFT(U7,FIND("(",U7)-1),药材与丹炉!C:K,9,0),0),0)&gt;0,2,IF(IFERROR(IF(AND(I7&gt;0,I7&lt;&gt;""),VLOOKUP(LEFT(H7,FIND("(",H7)-1),药材与丹炉!C:K,9,0),0),0)+IFERROR(IF(AND(M7&gt;0,M7&lt;&gt;""),VLOOKUP(LEFT(L7,FIND("(",L7)-1),药材与丹炉!C:K,9,0),0),0)+IFERROR(IF(AND(R7&gt;0,R7&lt;&gt;""),VLOOKUP(LEFT(Q7,FIND("(",Q7)-1),药材与丹炉!C:K,9,0),0),0)+IFERROR(IF(AND(V7&gt;0,V7&lt;&gt;""),VLOOKUP(LEFT(U7,FIND("(",U7)-1),药材与丹炉!C:K,9,0),0),0)&lt;0,-1,1))</f>
        <v>-1</v>
      </c>
      <c r="X7" s="57">
        <v>3</v>
      </c>
      <c r="Y7" s="57" t="s">
        <v>43</v>
      </c>
      <c r="Z7" s="58">
        <f>IFERROR(X7/VLOOKUP(LEFT(Y7,FIND("(",Y7)-1),药材与丹炉!C:G,5,0),"")</f>
        <v>3</v>
      </c>
      <c r="AA7" s="57" t="s">
        <v>47</v>
      </c>
      <c r="AB7" s="57">
        <f>IFERROR(VLOOKUP(AA7,药材与丹炉!Q:S,2,0),"")</f>
        <v>1</v>
      </c>
      <c r="AC7" s="57" t="s">
        <v>48</v>
      </c>
      <c r="AD7" s="57">
        <f t="shared" si="6"/>
        <v>2</v>
      </c>
      <c r="AE7" s="58">
        <f t="shared" si="9"/>
        <v>7</v>
      </c>
      <c r="AF7" s="57">
        <f>IFERROR(AD7*VLOOKUP(AA7,药材与丹炉!Q:S,3,0)/100,0)</f>
        <v>7.2</v>
      </c>
      <c r="AG7" s="57">
        <f>IFERROR(I7*VLOOKUP(LEFT(H7,FIND("(",H7)-1),药材与丹炉!C:K,8,0),0)+IFERROR(M7*VLOOKUP(LEFT(L7,FIND("(",L7)-1),药材与丹炉!C:K,8,0),0)+IFERROR(R7*VLOOKUP(LEFT(Q7,FIND("(",Q7)-1),药材与丹炉!C:K,8,0),0)+IFERROR(V7*VLOOKUP(LEFT(U7,FIND("(",U7)-1),药材与丹炉!C:K,8,0),0)+IFERROR(Z7*VLOOKUP(LEFT(Y7,FIND("(",Y7)-1),药材与丹炉!C:K,8,0),0)</f>
        <v>63</v>
      </c>
      <c r="AH7" s="57">
        <v>85</v>
      </c>
      <c r="AI7" s="57">
        <f t="shared" si="2"/>
        <v>14.8</v>
      </c>
      <c r="AJ7" s="57">
        <f t="shared" si="3"/>
        <v>82.8</v>
      </c>
      <c r="AK7" s="57">
        <v>1.8</v>
      </c>
    </row>
    <row r="8" spans="1:37">
      <c r="A8" s="56">
        <v>7</v>
      </c>
      <c r="B8" s="56" t="s">
        <v>71</v>
      </c>
      <c r="C8" s="57">
        <v>1</v>
      </c>
      <c r="D8" s="56" t="s">
        <v>72</v>
      </c>
      <c r="E8" s="57">
        <v>6</v>
      </c>
      <c r="F8" s="57" t="s">
        <v>69</v>
      </c>
      <c r="G8" s="57">
        <v>6</v>
      </c>
      <c r="H8" s="57" t="s">
        <v>73</v>
      </c>
      <c r="I8" s="58">
        <f>IFERROR(CEILING(G8/VLOOKUP(LEFT(H8,FIND("(",H8)-1),药材与丹炉!C:G,5,0),1),"")</f>
        <v>2</v>
      </c>
      <c r="J8" s="57" t="s">
        <v>69</v>
      </c>
      <c r="K8" s="57" t="str">
        <f t="shared" si="0"/>
        <v/>
      </c>
      <c r="L8" s="57"/>
      <c r="M8" s="58" t="str">
        <f>IFERROR(CEILING(K8/VLOOKUP(LEFT(L8,FIND("(",L8)-1),药材与丹炉!C:G,5,0),1),"")</f>
        <v/>
      </c>
      <c r="N8" s="57">
        <v>3</v>
      </c>
      <c r="O8" s="57" t="s">
        <v>74</v>
      </c>
      <c r="P8" s="57">
        <v>3</v>
      </c>
      <c r="Q8" s="57" t="s">
        <v>60</v>
      </c>
      <c r="R8" s="58">
        <f>IFERROR(CEILING(P8/VLOOKUP(LEFT(Q8,FIND("(",Q8)-1),药材与丹炉!C:G,5,0),1),"")</f>
        <v>3</v>
      </c>
      <c r="S8" s="57" t="str">
        <f t="shared" si="10"/>
        <v>混元</v>
      </c>
      <c r="T8" s="57" t="str">
        <f t="shared" si="1"/>
        <v/>
      </c>
      <c r="U8" s="57"/>
      <c r="V8" s="58" t="str">
        <f>IFERROR(CEILING(T8/VLOOKUP(LEFT(U8,FIND("(",U8)-1),药材与丹炉!C:G,5,0),1),"")</f>
        <v/>
      </c>
      <c r="W8" s="57">
        <f>IF(IFERROR(IF(AND(I8&gt;0,I8&lt;&gt;""),VLOOKUP(LEFT(H8,FIND("(",H8)-1),药材与丹炉!C:K,9,0),0),0)+IFERROR(IF(AND(M8&gt;0,M8&lt;&gt;""),VLOOKUP(LEFT(L8,FIND("(",L8)-1),药材与丹炉!C:K,9,0),0),0)+IFERROR(IF(AND(R8&gt;0,R8&lt;&gt;""),VLOOKUP(LEFT(Q8,FIND("(",Q8)-1),药材与丹炉!C:K,9,0),0),0)+IFERROR(IF(AND(V8&gt;0,V8&lt;&gt;""),VLOOKUP(LEFT(U8,FIND("(",U8)-1),药材与丹炉!C:K,9,0),0),0)&gt;0,2,IF(IFERROR(IF(AND(I8&gt;0,I8&lt;&gt;""),VLOOKUP(LEFT(H8,FIND("(",H8)-1),药材与丹炉!C:K,9,0),0),0)+IFERROR(IF(AND(M8&gt;0,M8&lt;&gt;""),VLOOKUP(LEFT(L8,FIND("(",L8)-1),药材与丹炉!C:K,9,0),0),0)+IFERROR(IF(AND(R8&gt;0,R8&lt;&gt;""),VLOOKUP(LEFT(Q8,FIND("(",Q8)-1),药材与丹炉!C:K,9,0),0),0)+IFERROR(IF(AND(V8&gt;0,V8&lt;&gt;""),VLOOKUP(LEFT(U8,FIND("(",U8)-1),药材与丹炉!C:K,9,0),0),0)&lt;0,-1,1))</f>
        <v>2</v>
      </c>
      <c r="X8" s="57">
        <v>1</v>
      </c>
      <c r="Y8" s="57" t="s">
        <v>46</v>
      </c>
      <c r="Z8" s="58">
        <f>IFERROR(X8/VLOOKUP(LEFT(Y8,FIND("(",Y8)-1),药材与丹炉!C:G,5,0),"")</f>
        <v>1</v>
      </c>
      <c r="AA8" s="57" t="s">
        <v>47</v>
      </c>
      <c r="AB8" s="57">
        <f>IFERROR(VLOOKUP(AA8,药材与丹炉!Q:S,2,0),"")</f>
        <v>1</v>
      </c>
      <c r="AC8" s="57" t="s">
        <v>48</v>
      </c>
      <c r="AD8" s="57">
        <f t="shared" si="6"/>
        <v>2</v>
      </c>
      <c r="AE8" s="58">
        <f t="shared" si="9"/>
        <v>6</v>
      </c>
      <c r="AF8" s="57">
        <f>IFERROR(AD8*VLOOKUP(AA8,药材与丹炉!Q:S,3,0)/100,0)</f>
        <v>7.2</v>
      </c>
      <c r="AG8" s="57">
        <f>IFERROR(I8*VLOOKUP(LEFT(H8,FIND("(",H8)-1),药材与丹炉!C:K,8,0),0)+IFERROR(M8*VLOOKUP(LEFT(L8,FIND("(",L8)-1),药材与丹炉!C:K,8,0),0)+IFERROR(R8*VLOOKUP(LEFT(Q8,FIND("(",Q8)-1),药材与丹炉!C:K,8,0),0)+IFERROR(V8*VLOOKUP(LEFT(U8,FIND("(",U8)-1),药材与丹炉!C:K,8,0),0)+IFERROR(Z8*VLOOKUP(LEFT(Y8,FIND("(",Y8)-1),药材与丹炉!C:K,8,0),0)</f>
        <v>108</v>
      </c>
      <c r="AH8" s="57">
        <v>103</v>
      </c>
      <c r="AI8" s="57">
        <f t="shared" si="2"/>
        <v>-12.2</v>
      </c>
      <c r="AJ8" s="57">
        <f t="shared" si="3"/>
        <v>70.2</v>
      </c>
      <c r="AK8" s="57">
        <v>1.8</v>
      </c>
    </row>
    <row r="9" spans="1:37">
      <c r="A9" s="56">
        <v>8</v>
      </c>
      <c r="B9" s="56" t="s">
        <v>75</v>
      </c>
      <c r="C9" s="57">
        <v>1</v>
      </c>
      <c r="D9" s="56" t="s">
        <v>76</v>
      </c>
      <c r="E9" s="57">
        <v>3</v>
      </c>
      <c r="F9" s="57" t="s">
        <v>69</v>
      </c>
      <c r="G9" s="57">
        <v>3</v>
      </c>
      <c r="H9" s="57" t="s">
        <v>66</v>
      </c>
      <c r="I9" s="58">
        <f>IFERROR(CEILING(G9/VLOOKUP(LEFT(H9,FIND("(",H9)-1),药材与丹炉!C:G,5,0),1),"")</f>
        <v>3</v>
      </c>
      <c r="J9" s="57" t="s">
        <v>69</v>
      </c>
      <c r="K9" s="57" t="str">
        <f t="shared" si="0"/>
        <v/>
      </c>
      <c r="L9" s="57"/>
      <c r="M9" s="58" t="str">
        <f>IFERROR(CEILING(K9/VLOOKUP(LEFT(L9,FIND("(",L9)-1),药材与丹炉!C:G,5,0),1),"")</f>
        <v/>
      </c>
      <c r="N9" s="57">
        <v>3</v>
      </c>
      <c r="O9" s="57" t="s">
        <v>77</v>
      </c>
      <c r="P9" s="57">
        <v>3</v>
      </c>
      <c r="Q9" s="57" t="s">
        <v>78</v>
      </c>
      <c r="R9" s="58">
        <f>IFERROR(CEILING(P9/VLOOKUP(LEFT(Q9,FIND("(",Q9)-1),药材与丹炉!C:G,5,0),1),"")</f>
        <v>1</v>
      </c>
      <c r="S9" s="57" t="str">
        <f t="shared" si="10"/>
        <v>聚灵</v>
      </c>
      <c r="T9" s="57" t="str">
        <f t="shared" si="1"/>
        <v/>
      </c>
      <c r="U9" s="57"/>
      <c r="V9" s="58" t="str">
        <f>IFERROR(CEILING(T9/VLOOKUP(LEFT(U9,FIND("(",U9)-1),药材与丹炉!C:G,5,0),1),"")</f>
        <v/>
      </c>
      <c r="W9" s="57">
        <f>IF(IFERROR(IF(AND(I9&gt;0,I9&lt;&gt;""),VLOOKUP(LEFT(H9,FIND("(",H9)-1),药材与丹炉!C:K,9,0),0),0)+IFERROR(IF(AND(M9&gt;0,M9&lt;&gt;""),VLOOKUP(LEFT(L9,FIND("(",L9)-1),药材与丹炉!C:K,9,0),0),0)+IFERROR(IF(AND(R9&gt;0,R9&lt;&gt;""),VLOOKUP(LEFT(Q9,FIND("(",Q9)-1),药材与丹炉!C:K,9,0),0),0)+IFERROR(IF(AND(V9&gt;0,V9&lt;&gt;""),VLOOKUP(LEFT(U9,FIND("(",U9)-1),药材与丹炉!C:K,9,0),0),0)&gt;0,2,IF(IFERROR(IF(AND(I9&gt;0,I9&lt;&gt;""),VLOOKUP(LEFT(H9,FIND("(",H9)-1),药材与丹炉!C:K,9,0),0),0)+IFERROR(IF(AND(M9&gt;0,M9&lt;&gt;""),VLOOKUP(LEFT(L9,FIND("(",L9)-1),药材与丹炉!C:K,9,0),0),0)+IFERROR(IF(AND(R9&gt;0,R9&lt;&gt;""),VLOOKUP(LEFT(Q9,FIND("(",Q9)-1),药材与丹炉!C:K,9,0),0),0)+IFERROR(IF(AND(V9&gt;0,V9&lt;&gt;""),VLOOKUP(LEFT(U9,FIND("(",U9)-1),药材与丹炉!C:K,9,0),0),0)&lt;0,-1,1))</f>
        <v>1</v>
      </c>
      <c r="X9" s="57">
        <v>1</v>
      </c>
      <c r="Y9" s="57" t="s">
        <v>60</v>
      </c>
      <c r="Z9" s="58">
        <f>IFERROR(X9/VLOOKUP(LEFT(Y9,FIND("(",Y9)-1),药材与丹炉!C:G,5,0),"")</f>
        <v>1</v>
      </c>
      <c r="AA9" s="57" t="s">
        <v>47</v>
      </c>
      <c r="AB9" s="57">
        <f>IFERROR(VLOOKUP(AA9,药材与丹炉!Q:S,2,0),"")</f>
        <v>1</v>
      </c>
      <c r="AC9" s="57" t="s">
        <v>48</v>
      </c>
      <c r="AD9" s="57">
        <f t="shared" si="6"/>
        <v>2</v>
      </c>
      <c r="AE9" s="58">
        <f t="shared" si="9"/>
        <v>5</v>
      </c>
      <c r="AF9" s="57">
        <f>IFERROR(AD9*VLOOKUP(AA9,药材与丹炉!Q:S,3,0)/100,0)</f>
        <v>7.2</v>
      </c>
      <c r="AG9" s="57">
        <f>IFERROR(I9*VLOOKUP(LEFT(H9,FIND("(",H9)-1),药材与丹炉!C:K,8,0),0)+IFERROR(M9*VLOOKUP(LEFT(L9,FIND("(",L9)-1),药材与丹炉!C:K,8,0),0)+IFERROR(R9*VLOOKUP(LEFT(Q9,FIND("(",Q9)-1),药材与丹炉!C:K,8,0),0)+IFERROR(V9*VLOOKUP(LEFT(U9,FIND("(",U9)-1),药材与丹炉!C:K,8,0),0)+IFERROR(Z9*VLOOKUP(LEFT(Y9,FIND("(",Y9)-1),药材与丹炉!C:K,8,0),0)</f>
        <v>72</v>
      </c>
      <c r="AH9" s="57">
        <v>103</v>
      </c>
      <c r="AI9" s="57">
        <f t="shared" si="2"/>
        <v>23.8</v>
      </c>
      <c r="AJ9" s="57">
        <f t="shared" si="3"/>
        <v>106.2</v>
      </c>
      <c r="AK9" s="57">
        <v>1.8</v>
      </c>
    </row>
    <row r="10" spans="1:37">
      <c r="A10" s="56">
        <v>9</v>
      </c>
      <c r="B10" s="56" t="s">
        <v>79</v>
      </c>
      <c r="C10" s="57">
        <v>1</v>
      </c>
      <c r="D10" s="56" t="s">
        <v>80</v>
      </c>
      <c r="E10" s="57">
        <v>6</v>
      </c>
      <c r="F10" s="57" t="s">
        <v>81</v>
      </c>
      <c r="G10" s="57">
        <v>6</v>
      </c>
      <c r="H10" s="57" t="s">
        <v>82</v>
      </c>
      <c r="I10" s="58">
        <f>IFERROR(CEILING(G10/VLOOKUP(LEFT(H10,FIND("(",H10)-1),药材与丹炉!C:G,5,0),1),"")</f>
        <v>2</v>
      </c>
      <c r="J10" s="57" t="s">
        <v>81</v>
      </c>
      <c r="K10" s="57" t="str">
        <f t="shared" si="0"/>
        <v/>
      </c>
      <c r="L10" s="57"/>
      <c r="M10" s="58" t="str">
        <f>IFERROR(CEILING(K10/VLOOKUP(LEFT(L10,FIND("(",L10)-1),药材与丹炉!C:G,5,0),1),"")</f>
        <v/>
      </c>
      <c r="N10" s="57">
        <v>3</v>
      </c>
      <c r="O10" s="57" t="s">
        <v>58</v>
      </c>
      <c r="P10" s="57">
        <v>3</v>
      </c>
      <c r="Q10" s="57" t="s">
        <v>59</v>
      </c>
      <c r="R10" s="58">
        <f>IFERROR(CEILING(P10/VLOOKUP(LEFT(Q10,FIND("(",Q10)-1),药材与丹炉!C:G,5,0),1),"")</f>
        <v>3</v>
      </c>
      <c r="S10" s="57" t="str">
        <f t="shared" si="10"/>
        <v>固元</v>
      </c>
      <c r="T10" s="57" t="str">
        <f t="shared" si="1"/>
        <v/>
      </c>
      <c r="U10" s="57"/>
      <c r="V10" s="58" t="str">
        <f>IFERROR(CEILING(T10/VLOOKUP(LEFT(U10,FIND("(",U10)-1),药材与丹炉!C:G,5,0),1),"")</f>
        <v/>
      </c>
      <c r="W10" s="57">
        <f>IF(IFERROR(IF(AND(I10&gt;0,I10&lt;&gt;""),VLOOKUP(LEFT(H10,FIND("(",H10)-1),药材与丹炉!C:K,9,0),0),0)+IFERROR(IF(AND(M10&gt;0,M10&lt;&gt;""),VLOOKUP(LEFT(L10,FIND("(",L10)-1),药材与丹炉!C:K,9,0),0),0)+IFERROR(IF(AND(R10&gt;0,R10&lt;&gt;""),VLOOKUP(LEFT(Q10,FIND("(",Q10)-1),药材与丹炉!C:K,9,0),0),0)+IFERROR(IF(AND(V10&gt;0,V10&lt;&gt;""),VLOOKUP(LEFT(U10,FIND("(",U10)-1),药材与丹炉!C:K,9,0),0),0)&gt;0,2,IF(IFERROR(IF(AND(I10&gt;0,I10&lt;&gt;""),VLOOKUP(LEFT(H10,FIND("(",H10)-1),药材与丹炉!C:K,9,0),0),0)+IFERROR(IF(AND(M10&gt;0,M10&lt;&gt;""),VLOOKUP(LEFT(L10,FIND("(",L10)-1),药材与丹炉!C:K,9,0),0),0)+IFERROR(IF(AND(R10&gt;0,R10&lt;&gt;""),VLOOKUP(LEFT(Q10,FIND("(",Q10)-1),药材与丹炉!C:K,9,0),0),0)+IFERROR(IF(AND(V10&gt;0,V10&lt;&gt;""),VLOOKUP(LEFT(U10,FIND("(",U10)-1),药材与丹炉!C:K,9,0),0),0)&lt;0,-1,1))</f>
        <v>1</v>
      </c>
      <c r="X10" s="57">
        <v>1</v>
      </c>
      <c r="Y10" s="57" t="s">
        <v>60</v>
      </c>
      <c r="Z10" s="58">
        <f>IFERROR(X10/VLOOKUP(LEFT(Y10,FIND("(",Y10)-1),药材与丹炉!C:G,5,0),"")</f>
        <v>1</v>
      </c>
      <c r="AA10" s="57" t="s">
        <v>47</v>
      </c>
      <c r="AB10" s="57">
        <f>IFERROR(VLOOKUP(AA10,药材与丹炉!Q:S,2,0),"")</f>
        <v>1</v>
      </c>
      <c r="AC10" s="57" t="s">
        <v>48</v>
      </c>
      <c r="AD10" s="57">
        <f t="shared" si="6"/>
        <v>2</v>
      </c>
      <c r="AE10" s="58">
        <f t="shared" si="9"/>
        <v>6</v>
      </c>
      <c r="AF10" s="57">
        <f>IFERROR(AD10*VLOOKUP(AA10,药材与丹炉!Q:S,3,0)/100,0)</f>
        <v>7.2</v>
      </c>
      <c r="AG10" s="57">
        <f>IFERROR(I10*VLOOKUP(LEFT(H10,FIND("(",H10)-1),药材与丹炉!C:K,8,0),0)+IFERROR(M10*VLOOKUP(LEFT(L10,FIND("(",L10)-1),药材与丹炉!C:K,8,0),0)+IFERROR(R10*VLOOKUP(LEFT(Q10,FIND("(",Q10)-1),药材与丹炉!C:K,8,0),0)+IFERROR(V10*VLOOKUP(LEFT(U10,FIND("(",U10)-1),药材与丹炉!C:K,8,0),0)+IFERROR(Z10*VLOOKUP(LEFT(Y10,FIND("(",Y10)-1),药材与丹炉!C:K,8,0),0)</f>
        <v>108</v>
      </c>
      <c r="AH10" s="57">
        <v>112</v>
      </c>
      <c r="AI10" s="57">
        <f t="shared" si="2"/>
        <v>-3.2</v>
      </c>
      <c r="AJ10" s="57">
        <f t="shared" si="3"/>
        <v>86.4</v>
      </c>
      <c r="AK10" s="57">
        <v>1.8</v>
      </c>
    </row>
    <row r="11" customHeight="1" spans="1:37">
      <c r="A11" s="56">
        <v>10</v>
      </c>
      <c r="B11" s="56" t="s">
        <v>83</v>
      </c>
      <c r="C11" s="57">
        <v>1</v>
      </c>
      <c r="D11" s="56" t="s">
        <v>84</v>
      </c>
      <c r="E11" s="57">
        <v>3</v>
      </c>
      <c r="F11" s="57" t="s">
        <v>81</v>
      </c>
      <c r="G11" s="57">
        <v>3</v>
      </c>
      <c r="H11" s="57" t="s">
        <v>82</v>
      </c>
      <c r="I11" s="58">
        <f>IFERROR(CEILING(G11/VLOOKUP(LEFT(H11,FIND("(",H11)-1),药材与丹炉!C:G,5,0),1),"")</f>
        <v>1</v>
      </c>
      <c r="J11" s="57" t="s">
        <v>81</v>
      </c>
      <c r="K11" s="57" t="str">
        <f t="shared" si="0"/>
        <v/>
      </c>
      <c r="L11" s="57"/>
      <c r="M11" s="58" t="str">
        <f>IFERROR(CEILING(K11/VLOOKUP(LEFT(L11,FIND("(",L11)-1),药材与丹炉!C:G,5,0),1),"")</f>
        <v/>
      </c>
      <c r="N11" s="57">
        <v>4</v>
      </c>
      <c r="O11" s="57" t="s">
        <v>74</v>
      </c>
      <c r="P11" s="57">
        <v>4</v>
      </c>
      <c r="Q11" s="57" t="s">
        <v>60</v>
      </c>
      <c r="R11" s="58">
        <f>IFERROR(CEILING(P11/VLOOKUP(LEFT(Q11,FIND("(",Q11)-1),药材与丹炉!C:G,5,0),1),"")</f>
        <v>4</v>
      </c>
      <c r="S11" s="57" t="str">
        <f t="shared" si="10"/>
        <v>混元</v>
      </c>
      <c r="T11" s="57" t="str">
        <f t="shared" si="1"/>
        <v/>
      </c>
      <c r="U11" s="57"/>
      <c r="V11" s="58" t="str">
        <f>IFERROR(CEILING(T11/VLOOKUP(LEFT(U11,FIND("(",U11)-1),药材与丹炉!C:G,5,0),1),"")</f>
        <v/>
      </c>
      <c r="W11" s="57">
        <f>IF(IFERROR(IF(AND(I11&gt;0,I11&lt;&gt;""),VLOOKUP(LEFT(H11,FIND("(",H11)-1),药材与丹炉!C:K,9,0),0),0)+IFERROR(IF(AND(M11&gt;0,M11&lt;&gt;""),VLOOKUP(LEFT(L11,FIND("(",L11)-1),药材与丹炉!C:K,9,0),0),0)+IFERROR(IF(AND(R11&gt;0,R11&lt;&gt;""),VLOOKUP(LEFT(Q11,FIND("(",Q11)-1),药材与丹炉!C:K,9,0),0),0)+IFERROR(IF(AND(V11&gt;0,V11&lt;&gt;""),VLOOKUP(LEFT(U11,FIND("(",U11)-1),药材与丹炉!C:K,9,0),0),0)&gt;0,2,IF(IFERROR(IF(AND(I11&gt;0,I11&lt;&gt;""),VLOOKUP(LEFT(H11,FIND("(",H11)-1),药材与丹炉!C:K,9,0),0),0)+IFERROR(IF(AND(M11&gt;0,M11&lt;&gt;""),VLOOKUP(LEFT(L11,FIND("(",L11)-1),药材与丹炉!C:K,9,0),0),0)+IFERROR(IF(AND(R11&gt;0,R11&lt;&gt;""),VLOOKUP(LEFT(Q11,FIND("(",Q11)-1),药材与丹炉!C:K,9,0),0),0)+IFERROR(IF(AND(V11&gt;0,V11&lt;&gt;""),VLOOKUP(LEFT(U11,FIND("(",U11)-1),药材与丹炉!C:K,9,0),0),0)&lt;0,-1,1))</f>
        <v>2</v>
      </c>
      <c r="X11" s="57">
        <v>3</v>
      </c>
      <c r="Y11" s="57" t="s">
        <v>46</v>
      </c>
      <c r="Z11" s="58">
        <f>IFERROR(X11/VLOOKUP(LEFT(Y11,FIND("(",Y11)-1),药材与丹炉!C:G,5,0),"")</f>
        <v>3</v>
      </c>
      <c r="AA11" s="57" t="s">
        <v>47</v>
      </c>
      <c r="AB11" s="57">
        <f>IFERROR(VLOOKUP(AA11,药材与丹炉!Q:S,2,0),"")</f>
        <v>1</v>
      </c>
      <c r="AC11" s="57" t="s">
        <v>48</v>
      </c>
      <c r="AD11" s="57">
        <f t="shared" si="6"/>
        <v>2</v>
      </c>
      <c r="AE11" s="58">
        <f t="shared" si="9"/>
        <v>8</v>
      </c>
      <c r="AF11" s="57">
        <f>IFERROR(AD11*VLOOKUP(AA11,药材与丹炉!Q:S,3,0)/100,0)</f>
        <v>7.2</v>
      </c>
      <c r="AG11" s="57">
        <f>IFERROR(I11*VLOOKUP(LEFT(H11,FIND("(",H11)-1),药材与丹炉!C:K,8,0),0)+IFERROR(M11*VLOOKUP(LEFT(L11,FIND("(",L11)-1),药材与丹炉!C:K,8,0),0)+IFERROR(R11*VLOOKUP(LEFT(Q11,FIND("(",Q11)-1),药材与丹炉!C:K,8,0),0)+IFERROR(V11*VLOOKUP(LEFT(U11,FIND("(",U11)-1),药材与丹炉!C:K,8,0),0)+IFERROR(Z11*VLOOKUP(LEFT(Y11,FIND("(",Y11)-1),药材与丹炉!C:K,8,0),0)</f>
        <v>99</v>
      </c>
      <c r="AH11" s="57">
        <v>103</v>
      </c>
      <c r="AI11" s="57">
        <f t="shared" si="2"/>
        <v>-3.2</v>
      </c>
      <c r="AJ11" s="57">
        <f t="shared" si="3"/>
        <v>79.2</v>
      </c>
      <c r="AK11" s="57">
        <v>1.8</v>
      </c>
    </row>
    <row r="12" spans="1:37">
      <c r="A12" s="56">
        <v>11</v>
      </c>
      <c r="B12" s="56" t="s">
        <v>85</v>
      </c>
      <c r="C12" s="57">
        <v>2</v>
      </c>
      <c r="D12" s="56" t="s">
        <v>86</v>
      </c>
      <c r="E12" s="57">
        <v>6</v>
      </c>
      <c r="F12" s="57" t="s">
        <v>42</v>
      </c>
      <c r="G12" s="57">
        <v>6</v>
      </c>
      <c r="H12" s="57" t="s">
        <v>43</v>
      </c>
      <c r="I12" s="58">
        <f>IFERROR(CEILING(G12/VLOOKUP(LEFT(H12,FIND("(",H12)-1),药材与丹炉!C:G,5,0),1),"")</f>
        <v>6</v>
      </c>
      <c r="J12" s="57" t="s">
        <v>42</v>
      </c>
      <c r="K12" s="57" t="str">
        <f t="shared" si="0"/>
        <v/>
      </c>
      <c r="L12" s="57"/>
      <c r="M12" s="58" t="str">
        <f>IFERROR(CEILING(K12/VLOOKUP(LEFT(L12,FIND("(",L12)-1),药材与丹炉!C:G,5,0),1),"")</f>
        <v/>
      </c>
      <c r="N12" s="57">
        <v>3</v>
      </c>
      <c r="O12" s="57" t="s">
        <v>58</v>
      </c>
      <c r="P12" s="57">
        <v>3</v>
      </c>
      <c r="Q12" s="57" t="s">
        <v>54</v>
      </c>
      <c r="R12" s="58">
        <f>IFERROR(CEILING(P12/VLOOKUP(LEFT(Q12,FIND("(",Q12)-1),药材与丹炉!C:G,5,0),1),"")</f>
        <v>1</v>
      </c>
      <c r="S12" s="57" t="str">
        <f t="shared" si="10"/>
        <v>固元</v>
      </c>
      <c r="T12" s="57" t="str">
        <f t="shared" si="1"/>
        <v/>
      </c>
      <c r="U12" s="57"/>
      <c r="V12" s="58" t="str">
        <f>IFERROR(CEILING(T12/VLOOKUP(LEFT(U12,FIND("(",U12)-1),药材与丹炉!C:G,5,0),1),"")</f>
        <v/>
      </c>
      <c r="W12" s="57">
        <f>IF(IFERROR(IF(AND(I12&gt;0,I12&lt;&gt;""),VLOOKUP(LEFT(H12,FIND("(",H12)-1),药材与丹炉!C:K,9,0),0),0)+IFERROR(IF(AND(M12&gt;0,M12&lt;&gt;""),VLOOKUP(LEFT(L12,FIND("(",L12)-1),药材与丹炉!C:K,9,0),0),0)+IFERROR(IF(AND(R12&gt;0,R12&lt;&gt;""),VLOOKUP(LEFT(Q12,FIND("(",Q12)-1),药材与丹炉!C:K,9,0),0),0)+IFERROR(IF(AND(V12&gt;0,V12&lt;&gt;""),VLOOKUP(LEFT(U12,FIND("(",U12)-1),药材与丹炉!C:K,9,0),0),0)&gt;0,2,IF(IFERROR(IF(AND(I12&gt;0,I12&lt;&gt;""),VLOOKUP(LEFT(H12,FIND("(",H12)-1),药材与丹炉!C:K,9,0),0),0)+IFERROR(IF(AND(M12&gt;0,M12&lt;&gt;""),VLOOKUP(LEFT(L12,FIND("(",L12)-1),药材与丹炉!C:K,9,0),0),0)+IFERROR(IF(AND(R12&gt;0,R12&lt;&gt;""),VLOOKUP(LEFT(Q12,FIND("(",Q12)-1),药材与丹炉!C:K,9,0),0),0)+IFERROR(IF(AND(V12&gt;0,V12&lt;&gt;""),VLOOKUP(LEFT(U12,FIND("(",U12)-1),药材与丹炉!C:K,9,0),0),0)&lt;0,-1,1))</f>
        <v>2</v>
      </c>
      <c r="X12" s="57">
        <v>3</v>
      </c>
      <c r="Y12" s="57" t="s">
        <v>46</v>
      </c>
      <c r="Z12" s="58">
        <f>IFERROR(X12/VLOOKUP(LEFT(Y12,FIND("(",Y12)-1),药材与丹炉!C:G,5,0),"")</f>
        <v>3</v>
      </c>
      <c r="AA12" s="57" t="s">
        <v>87</v>
      </c>
      <c r="AB12" s="57">
        <f>IFERROR(VLOOKUP(AA12,药材与丹炉!Q:S,2,0),"")</f>
        <v>2</v>
      </c>
      <c r="AC12" s="57" t="s">
        <v>48</v>
      </c>
      <c r="AD12" s="57">
        <f t="shared" si="6"/>
        <v>2</v>
      </c>
      <c r="AE12" s="58">
        <f t="shared" si="9"/>
        <v>10</v>
      </c>
      <c r="AF12" s="57">
        <f>IFERROR(AD12*VLOOKUP(AA12,药材与丹炉!Q:S,3,0)/100,0)</f>
        <v>36</v>
      </c>
      <c r="AG12" s="57">
        <f>IFERROR(I12*VLOOKUP(LEFT(H12,FIND("(",H12)-1),药材与丹炉!C:K,8,0),0)+IFERROR(M12*VLOOKUP(LEFT(L12,FIND("(",L12)-1),药材与丹炉!C:K,8,0),0)+IFERROR(R12*VLOOKUP(LEFT(Q12,FIND("(",Q12)-1),药材与丹炉!C:K,8,0),0)+IFERROR(V12*VLOOKUP(LEFT(U12,FIND("(",U12)-1),药材与丹炉!C:K,8,0),0)+IFERROR(Z12*VLOOKUP(LEFT(Y12,FIND("(",Y12)-1),药材与丹炉!C:K,8,0),0)</f>
        <v>117</v>
      </c>
      <c r="AH12" s="57">
        <v>148</v>
      </c>
      <c r="AI12" s="57">
        <f t="shared" si="2"/>
        <v>-5</v>
      </c>
      <c r="AJ12" s="57">
        <f t="shared" si="3"/>
        <v>113.4</v>
      </c>
      <c r="AK12" s="57">
        <v>1.8</v>
      </c>
    </row>
    <row r="13" s="52" customFormat="1" spans="1:37">
      <c r="A13" s="56">
        <v>12</v>
      </c>
      <c r="B13" s="56" t="s">
        <v>88</v>
      </c>
      <c r="C13" s="57">
        <v>2</v>
      </c>
      <c r="D13" s="56" t="s">
        <v>89</v>
      </c>
      <c r="E13" s="57">
        <v>6</v>
      </c>
      <c r="F13" s="57" t="s">
        <v>42</v>
      </c>
      <c r="G13" s="57">
        <v>6</v>
      </c>
      <c r="H13" s="57" t="s">
        <v>43</v>
      </c>
      <c r="I13" s="58">
        <f>IFERROR(CEILING(G13/VLOOKUP(LEFT(H13,FIND("(",H13)-1),药材与丹炉!C:G,5,0),1),"")</f>
        <v>6</v>
      </c>
      <c r="J13" s="57" t="s">
        <v>42</v>
      </c>
      <c r="K13" s="57" t="str">
        <f t="shared" ref="K13" si="11">IFERROR(IF(E13-G13=0,"",E13-G13),"")</f>
        <v/>
      </c>
      <c r="L13" s="57"/>
      <c r="M13" s="58" t="str">
        <f>IFERROR(CEILING(K13/VLOOKUP(LEFT(L13,FIND("(",L13)-1),药材与丹炉!C:G,5,0),1),"")</f>
        <v/>
      </c>
      <c r="N13" s="57">
        <v>3</v>
      </c>
      <c r="O13" s="57" t="s">
        <v>58</v>
      </c>
      <c r="P13" s="57">
        <v>3</v>
      </c>
      <c r="Q13" s="57" t="s">
        <v>59</v>
      </c>
      <c r="R13" s="58">
        <f>IFERROR(CEILING(P13/VLOOKUP(LEFT(Q13,FIND("(",Q13)-1),药材与丹炉!C:G,5,0),1),"")</f>
        <v>3</v>
      </c>
      <c r="S13" s="57" t="str">
        <f t="shared" si="10"/>
        <v>固元</v>
      </c>
      <c r="T13" s="57" t="str">
        <f t="shared" si="1"/>
        <v/>
      </c>
      <c r="U13" s="57"/>
      <c r="V13" s="58" t="str">
        <f>IFERROR(CEILING(T13/VLOOKUP(LEFT(U13,FIND("(",U13)-1),药材与丹炉!C:G,5,0),1),"")</f>
        <v/>
      </c>
      <c r="W13" s="57"/>
      <c r="X13" s="57"/>
      <c r="Y13" s="57"/>
      <c r="Z13" s="58" t="str">
        <f>IFERROR(X13/VLOOKUP(LEFT(Y13,FIND("(",Y13)-1),药材与丹炉!C:G,5,0),"")</f>
        <v/>
      </c>
      <c r="AA13" s="57" t="s">
        <v>87</v>
      </c>
      <c r="AB13" s="57">
        <f>IFERROR(VLOOKUP(AA13,药材与丹炉!Q:S,2,0),"")</f>
        <v>2</v>
      </c>
      <c r="AC13" s="57" t="s">
        <v>48</v>
      </c>
      <c r="AD13" s="57">
        <f t="shared" si="6"/>
        <v>2</v>
      </c>
      <c r="AE13" s="58">
        <f t="shared" si="9"/>
        <v>9</v>
      </c>
      <c r="AF13" s="57">
        <f>IFERROR(AD13*VLOOKUP(AA13,药材与丹炉!Q:S,3,0)/100,0)</f>
        <v>36</v>
      </c>
      <c r="AG13" s="60">
        <f>IFERROR(I13*VLOOKUP(LEFT(H13,FIND("(",H13)-1),药材与丹炉!C:K,8,0),0)+IFERROR(M13*VLOOKUP(LEFT(L13,FIND("(",L13)-1),药材与丹炉!C:K,8,0),0)+IFERROR(R13*VLOOKUP(LEFT(Q13,FIND("(",Q13)-1),药材与丹炉!C:K,8,0),0)+IFERROR(V13*VLOOKUP(LEFT(U13,FIND("(",U13)-1),药材与丹炉!C:K,8,0),0)+IFERROR(Z13*VLOOKUP(LEFT(Y13,FIND("(",Y13)-1),药材与丹炉!C:K,8,0),0)</f>
        <v>81</v>
      </c>
      <c r="AH13" s="57">
        <v>0</v>
      </c>
      <c r="AI13" s="57">
        <f t="shared" si="2"/>
        <v>-117</v>
      </c>
      <c r="AJ13" s="57">
        <f t="shared" si="3"/>
        <v>-117</v>
      </c>
      <c r="AK13" s="57">
        <v>1.8</v>
      </c>
    </row>
    <row r="14" spans="1:37">
      <c r="A14" s="56">
        <v>13</v>
      </c>
      <c r="B14" s="56" t="s">
        <v>90</v>
      </c>
      <c r="C14" s="57">
        <v>2</v>
      </c>
      <c r="D14" s="56" t="s">
        <v>91</v>
      </c>
      <c r="E14" s="57">
        <v>9</v>
      </c>
      <c r="F14" s="57" t="s">
        <v>53</v>
      </c>
      <c r="G14" s="57">
        <v>9</v>
      </c>
      <c r="H14" s="57" t="s">
        <v>54</v>
      </c>
      <c r="I14" s="58">
        <f>IFERROR(CEILING(G14/VLOOKUP(LEFT(H14,FIND("(",H14)-1),药材与丹炉!C:G,5,0),1),"")</f>
        <v>3</v>
      </c>
      <c r="J14" s="57" t="s">
        <v>53</v>
      </c>
      <c r="K14" s="57" t="str">
        <f t="shared" si="0"/>
        <v/>
      </c>
      <c r="L14" s="57"/>
      <c r="M14" s="58" t="str">
        <f>IFERROR(CEILING(K14/VLOOKUP(LEFT(L14,FIND("(",L14)-1),药材与丹炉!C:G,5,0),1),"")</f>
        <v/>
      </c>
      <c r="N14" s="57">
        <v>21</v>
      </c>
      <c r="O14" s="57" t="s">
        <v>92</v>
      </c>
      <c r="P14" s="57">
        <v>21</v>
      </c>
      <c r="Q14" s="57" t="s">
        <v>93</v>
      </c>
      <c r="R14" s="58">
        <f>IFERROR(CEILING(P14/VLOOKUP(LEFT(Q14,FIND("(",Q14)-1),药材与丹炉!C:G,5,0),1),"")</f>
        <v>7</v>
      </c>
      <c r="S14" s="57" t="str">
        <f t="shared" si="10"/>
        <v>养气</v>
      </c>
      <c r="T14" s="57" t="str">
        <f t="shared" si="1"/>
        <v/>
      </c>
      <c r="U14" s="57"/>
      <c r="V14" s="58" t="str">
        <f>IFERROR(CEILING(T14/VLOOKUP(LEFT(U14,FIND("(",U14)-1),药材与丹炉!C:G,5,0),1),"")</f>
        <v/>
      </c>
      <c r="W14" s="57">
        <f>IF(IFERROR(IF(AND(I14&gt;0,I14&lt;&gt;""),VLOOKUP(LEFT(H14,FIND("(",H14)-1),药材与丹炉!C:K,9,0),0),0)+IFERROR(IF(AND(M14&gt;0,M14&lt;&gt;""),VLOOKUP(LEFT(L14,FIND("(",L14)-1),药材与丹炉!C:K,9,0),0),0)+IFERROR(IF(AND(R14&gt;0,R14&lt;&gt;""),VLOOKUP(LEFT(Q14,FIND("(",Q14)-1),药材与丹炉!C:K,9,0),0),0)+IFERROR(IF(AND(V14&gt;0,V14&lt;&gt;""),VLOOKUP(LEFT(U14,FIND("(",U14)-1),药材与丹炉!C:K,9,0),0),0)&gt;0,2,IF(IFERROR(IF(AND(I14&gt;0,I14&lt;&gt;""),VLOOKUP(LEFT(H14,FIND("(",H14)-1),药材与丹炉!C:K,9,0),0),0)+IFERROR(IF(AND(M14&gt;0,M14&lt;&gt;""),VLOOKUP(LEFT(L14,FIND("(",L14)-1),药材与丹炉!C:K,9,0),0),0)+IFERROR(IF(AND(R14&gt;0,R14&lt;&gt;""),VLOOKUP(LEFT(Q14,FIND("(",Q14)-1),药材与丹炉!C:K,9,0),0),0)+IFERROR(IF(AND(V14&gt;0,V14&lt;&gt;""),VLOOKUP(LEFT(U14,FIND("(",U14)-1),药材与丹炉!C:K,9,0),0),0)&lt;0,-1,1))</f>
        <v>1</v>
      </c>
      <c r="X14" s="57">
        <v>3</v>
      </c>
      <c r="Y14" s="57" t="s">
        <v>94</v>
      </c>
      <c r="Z14" s="58">
        <f>IFERROR(X14/VLOOKUP(LEFT(Y14,FIND("(",Y14)-1),药材与丹炉!C:G,5,0),"")</f>
        <v>1</v>
      </c>
      <c r="AA14" s="57" t="s">
        <v>95</v>
      </c>
      <c r="AB14" s="57">
        <f>IFERROR(VLOOKUP(AA14,药材与丹炉!Q:S,2,0),"")</f>
        <v>3</v>
      </c>
      <c r="AC14" s="57" t="s">
        <v>48</v>
      </c>
      <c r="AD14" s="57">
        <f t="shared" si="6"/>
        <v>1</v>
      </c>
      <c r="AE14" s="58">
        <f t="shared" si="9"/>
        <v>11</v>
      </c>
      <c r="AF14" s="57">
        <f>IFERROR(AD14*VLOOKUP(AA14,药材与丹炉!Q:S,3,0)/100,0)</f>
        <v>40</v>
      </c>
      <c r="AG14" s="57">
        <f>IFERROR(I14*VLOOKUP(LEFT(H14,FIND("(",H14)-1),药材与丹炉!C:K,8,0),0)+IFERROR(M14*VLOOKUP(LEFT(L14,FIND("(",L14)-1),药材与丹炉!C:K,8,0),0)+IFERROR(R14*VLOOKUP(LEFT(Q14,FIND("(",Q14)-1),药材与丹炉!C:K,8,0),0)+IFERROR(V14*VLOOKUP(LEFT(U14,FIND("(",U14)-1),药材与丹炉!C:K,8,0),0)+IFERROR(Z14*VLOOKUP(LEFT(Y14,FIND("(",Y14)-1),药材与丹炉!C:K,8,0),0)</f>
        <v>396</v>
      </c>
      <c r="AH14" s="57">
        <v>497</v>
      </c>
      <c r="AI14" s="57">
        <f t="shared" si="2"/>
        <v>61</v>
      </c>
      <c r="AJ14" s="57">
        <f t="shared" si="3"/>
        <v>458.6</v>
      </c>
      <c r="AK14" s="57">
        <v>1.8</v>
      </c>
    </row>
    <row r="15" spans="1:37">
      <c r="A15" s="56">
        <v>14</v>
      </c>
      <c r="B15" s="56" t="s">
        <v>96</v>
      </c>
      <c r="C15" s="57">
        <v>2</v>
      </c>
      <c r="D15" s="56" t="s">
        <v>97</v>
      </c>
      <c r="E15" s="57">
        <v>3</v>
      </c>
      <c r="F15" s="57" t="s">
        <v>69</v>
      </c>
      <c r="G15" s="57">
        <v>3</v>
      </c>
      <c r="H15" s="57" t="s">
        <v>66</v>
      </c>
      <c r="I15" s="58">
        <f>IFERROR(CEILING(G15/VLOOKUP(LEFT(H15,FIND("(",H15)-1),药材与丹炉!C:G,5,0),1),"")</f>
        <v>3</v>
      </c>
      <c r="J15" s="57" t="s">
        <v>69</v>
      </c>
      <c r="K15" s="57" t="str">
        <f t="shared" si="0"/>
        <v/>
      </c>
      <c r="L15" s="57"/>
      <c r="M15" s="58" t="str">
        <f>IFERROR(CEILING(K15/VLOOKUP(LEFT(L15,FIND("(",L15)-1),药材与丹炉!C:G,5,0),1),"")</f>
        <v/>
      </c>
      <c r="N15" s="57">
        <v>3</v>
      </c>
      <c r="O15" s="57" t="s">
        <v>98</v>
      </c>
      <c r="P15" s="57">
        <v>3</v>
      </c>
      <c r="Q15" s="57" t="s">
        <v>99</v>
      </c>
      <c r="R15" s="58">
        <f>IFERROR(CEILING(P15/VLOOKUP(LEFT(Q15,FIND("(",Q15)-1),药材与丹炉!C:G,5,0),1),"")</f>
        <v>1</v>
      </c>
      <c r="S15" s="57" t="str">
        <f t="shared" si="10"/>
        <v>神行</v>
      </c>
      <c r="T15" s="57" t="str">
        <f t="shared" si="1"/>
        <v/>
      </c>
      <c r="U15" s="57"/>
      <c r="V15" s="58" t="str">
        <f>IFERROR(CEILING(T15/VLOOKUP(LEFT(U15,FIND("(",U15)-1),药材与丹炉!C:G,5,0),1),"")</f>
        <v/>
      </c>
      <c r="W15" s="57">
        <f>IF(IFERROR(IF(AND(I15&gt;0,I15&lt;&gt;""),VLOOKUP(LEFT(H15,FIND("(",H15)-1),药材与丹炉!C:K,9,0),0),0)+IFERROR(IF(AND(M15&gt;0,M15&lt;&gt;""),VLOOKUP(LEFT(L15,FIND("(",L15)-1),药材与丹炉!C:K,9,0),0),0)+IFERROR(IF(AND(R15&gt;0,R15&lt;&gt;""),VLOOKUP(LEFT(Q15,FIND("(",Q15)-1),药材与丹炉!C:K,9,0),0),0)+IFERROR(IF(AND(V15&gt;0,V15&lt;&gt;""),VLOOKUP(LEFT(U15,FIND("(",U15)-1),药材与丹炉!C:K,9,0),0),0)&gt;0,2,IF(IFERROR(IF(AND(I15&gt;0,I15&lt;&gt;""),VLOOKUP(LEFT(H15,FIND("(",H15)-1),药材与丹炉!C:K,9,0),0),0)+IFERROR(IF(AND(M15&gt;0,M15&lt;&gt;""),VLOOKUP(LEFT(L15,FIND("(",L15)-1),药材与丹炉!C:K,9,0),0),0)+IFERROR(IF(AND(R15&gt;0,R15&lt;&gt;""),VLOOKUP(LEFT(Q15,FIND("(",Q15)-1),药材与丹炉!C:K,9,0),0),0)+IFERROR(IF(AND(V15&gt;0,V15&lt;&gt;""),VLOOKUP(LEFT(U15,FIND("(",U15)-1),药材与丹炉!C:K,9,0),0),0)&lt;0,-1,1))</f>
        <v>1</v>
      </c>
      <c r="X15" s="57">
        <v>1</v>
      </c>
      <c r="Y15" s="57" t="s">
        <v>60</v>
      </c>
      <c r="Z15" s="58">
        <f>IFERROR(X15/VLOOKUP(LEFT(Y15,FIND("(",Y15)-1),药材与丹炉!C:G,5,0),"")</f>
        <v>1</v>
      </c>
      <c r="AA15" s="57" t="s">
        <v>87</v>
      </c>
      <c r="AB15" s="57">
        <f>IFERROR(VLOOKUP(AA15,药材与丹炉!Q:S,2,0),"")</f>
        <v>2</v>
      </c>
      <c r="AC15" s="57" t="s">
        <v>48</v>
      </c>
      <c r="AD15" s="57">
        <f t="shared" si="6"/>
        <v>2</v>
      </c>
      <c r="AE15" s="58">
        <f t="shared" si="9"/>
        <v>5</v>
      </c>
      <c r="AF15" s="57">
        <f>IFERROR(AD15*VLOOKUP(AA15,药材与丹炉!Q:S,3,0)/100,0)</f>
        <v>36</v>
      </c>
      <c r="AG15" s="57">
        <f>IFERROR(I15*VLOOKUP(LEFT(H15,FIND("(",H15)-1),药材与丹炉!C:K,8,0),0)+IFERROR(M15*VLOOKUP(LEFT(L15,FIND("(",L15)-1),药材与丹炉!C:K,8,0),0)+IFERROR(R15*VLOOKUP(LEFT(Q15,FIND("(",Q15)-1),药材与丹炉!C:K,8,0),0)+IFERROR(V15*VLOOKUP(LEFT(U15,FIND("(",U15)-1),药材与丹炉!C:K,8,0),0)+IFERROR(Z15*VLOOKUP(LEFT(Y15,FIND("(",Y15)-1),药材与丹炉!C:K,8,0),0)</f>
        <v>72</v>
      </c>
      <c r="AH15" s="57">
        <v>103</v>
      </c>
      <c r="AI15" s="57">
        <f t="shared" si="2"/>
        <v>-5</v>
      </c>
      <c r="AJ15" s="57">
        <f t="shared" si="3"/>
        <v>77.4</v>
      </c>
      <c r="AK15" s="57">
        <v>1.8</v>
      </c>
    </row>
    <row r="16" ht="15.6" customHeight="1" spans="1:37">
      <c r="A16" s="56">
        <v>15</v>
      </c>
      <c r="B16" s="56" t="s">
        <v>100</v>
      </c>
      <c r="C16" s="57">
        <v>2</v>
      </c>
      <c r="D16" s="56" t="s">
        <v>101</v>
      </c>
      <c r="E16" s="57">
        <v>3</v>
      </c>
      <c r="F16" s="57" t="s">
        <v>42</v>
      </c>
      <c r="G16" s="57">
        <v>3</v>
      </c>
      <c r="H16" s="57" t="s">
        <v>43</v>
      </c>
      <c r="I16" s="58">
        <f>IFERROR(CEILING(G16/VLOOKUP(LEFT(H16,FIND("(",H16)-1),药材与丹炉!C:G,5,0),1),"")</f>
        <v>3</v>
      </c>
      <c r="J16" s="57" t="s">
        <v>42</v>
      </c>
      <c r="K16" s="57" t="str">
        <f t="shared" si="0"/>
        <v/>
      </c>
      <c r="L16" s="57"/>
      <c r="M16" s="58" t="str">
        <f>IFERROR(CEILING(K16/VLOOKUP(LEFT(L16,FIND("(",L16)-1),药材与丹炉!C:G,5,0),1),"")</f>
        <v/>
      </c>
      <c r="N16" s="57">
        <v>18</v>
      </c>
      <c r="O16" s="57" t="s">
        <v>44</v>
      </c>
      <c r="P16" s="57">
        <v>18</v>
      </c>
      <c r="Q16" s="57" t="s">
        <v>102</v>
      </c>
      <c r="R16" s="58">
        <f>IFERROR(CEILING(P16/VLOOKUP(LEFT(Q16,FIND("(",Q16)-1),药材与丹炉!C:G,5,0),1),"")</f>
        <v>6</v>
      </c>
      <c r="S16" s="57" t="str">
        <f t="shared" si="10"/>
        <v>培元</v>
      </c>
      <c r="T16" s="57" t="str">
        <f t="shared" si="1"/>
        <v/>
      </c>
      <c r="U16" s="57"/>
      <c r="V16" s="58" t="str">
        <f>IFERROR(CEILING(T16/VLOOKUP(LEFT(U16,FIND("(",U16)-1),药材与丹炉!C:G,5,0),1),"")</f>
        <v/>
      </c>
      <c r="W16" s="57">
        <f>IF(IFERROR(IF(AND(I16&gt;0,I16&lt;&gt;""),VLOOKUP(LEFT(H16,FIND("(",H16)-1),药材与丹炉!C:K,9,0),0),0)+IFERROR(IF(AND(M16&gt;0,M16&lt;&gt;""),VLOOKUP(LEFT(L16,FIND("(",L16)-1),药材与丹炉!C:K,9,0),0),0)+IFERROR(IF(AND(R16&gt;0,R16&lt;&gt;""),VLOOKUP(LEFT(Q16,FIND("(",Q16)-1),药材与丹炉!C:K,9,0),0),0)+IFERROR(IF(AND(V16&gt;0,V16&lt;&gt;""),VLOOKUP(LEFT(U16,FIND("(",U16)-1),药材与丹炉!C:K,9,0),0),0)&gt;0,2,IF(IFERROR(IF(AND(I16&gt;0,I16&lt;&gt;""),VLOOKUP(LEFT(H16,FIND("(",H16)-1),药材与丹炉!C:K,9,0),0),0)+IFERROR(IF(AND(M16&gt;0,M16&lt;&gt;""),VLOOKUP(LEFT(L16,FIND("(",L16)-1),药材与丹炉!C:K,9,0),0),0)+IFERROR(IF(AND(R16&gt;0,R16&lt;&gt;""),VLOOKUP(LEFT(Q16,FIND("(",Q16)-1),药材与丹炉!C:K,9,0),0),0)+IFERROR(IF(AND(V16&gt;0,V16&lt;&gt;""),VLOOKUP(LEFT(U16,FIND("(",U16)-1),药材与丹炉!C:K,9,0),0),0)&lt;0,-1,1))</f>
        <v>2</v>
      </c>
      <c r="X16" s="57">
        <v>3</v>
      </c>
      <c r="Y16" s="57" t="s">
        <v>103</v>
      </c>
      <c r="Z16" s="58">
        <f>IFERROR(X16/VLOOKUP(LEFT(Y16,FIND("(",Y16)-1),药材与丹炉!C:G,5,0),"")</f>
        <v>1</v>
      </c>
      <c r="AA16" s="57" t="s">
        <v>87</v>
      </c>
      <c r="AB16" s="57">
        <f>IFERROR(VLOOKUP(AA16,药材与丹炉!Q:S,2,0),"")</f>
        <v>2</v>
      </c>
      <c r="AC16" s="57" t="s">
        <v>48</v>
      </c>
      <c r="AD16" s="57">
        <f t="shared" si="6"/>
        <v>2</v>
      </c>
      <c r="AE16" s="58">
        <f t="shared" si="9"/>
        <v>10</v>
      </c>
      <c r="AF16" s="57">
        <f>IFERROR(AD16*VLOOKUP(AA16,药材与丹炉!Q:S,3,0)/100,0)</f>
        <v>36</v>
      </c>
      <c r="AG16" s="57">
        <f>IFERROR(I16*VLOOKUP(LEFT(H16,FIND("(",H16)-1),药材与丹炉!C:K,8,0),0)+IFERROR(M16*VLOOKUP(LEFT(L16,FIND("(",L16)-1),药材与丹炉!C:K,8,0),0)+IFERROR(R16*VLOOKUP(LEFT(Q16,FIND("(",Q16)-1),药材与丹炉!C:K,8,0),0)+IFERROR(V16*VLOOKUP(LEFT(U16,FIND("(",U16)-1),药材与丹炉!C:K,8,0),0)+IFERROR(Z16*VLOOKUP(LEFT(Y16,FIND("(",Y16)-1),药材与丹炉!C:K,8,0),0)</f>
        <v>279</v>
      </c>
      <c r="AH16" s="57">
        <v>256</v>
      </c>
      <c r="AI16" s="57">
        <f t="shared" si="2"/>
        <v>-59</v>
      </c>
      <c r="AJ16" s="57">
        <f t="shared" si="3"/>
        <v>145.8</v>
      </c>
      <c r="AK16" s="57">
        <v>1.8</v>
      </c>
    </row>
    <row r="17" spans="1:37">
      <c r="A17" s="56">
        <v>16</v>
      </c>
      <c r="B17" s="56" t="s">
        <v>104</v>
      </c>
      <c r="C17" s="57">
        <v>2</v>
      </c>
      <c r="D17" s="56" t="s">
        <v>105</v>
      </c>
      <c r="E17" s="57">
        <v>9</v>
      </c>
      <c r="F17" s="57" t="s">
        <v>106</v>
      </c>
      <c r="G17" s="57">
        <v>9</v>
      </c>
      <c r="H17" s="57" t="s">
        <v>107</v>
      </c>
      <c r="I17" s="58">
        <f>IFERROR(CEILING(G17/VLOOKUP(LEFT(H17,FIND("(",H17)-1),药材与丹炉!C:G,5,0),1),"")</f>
        <v>1</v>
      </c>
      <c r="J17" s="57" t="s">
        <v>106</v>
      </c>
      <c r="K17" s="57" t="str">
        <f t="shared" si="0"/>
        <v/>
      </c>
      <c r="L17" s="57"/>
      <c r="M17" s="58" t="str">
        <f>IFERROR(CEILING(K17/VLOOKUP(LEFT(L17,FIND("(",L17)-1),药材与丹炉!C:G,5,0),1),"")</f>
        <v/>
      </c>
      <c r="N17" s="57"/>
      <c r="O17" s="57" t="s">
        <v>55</v>
      </c>
      <c r="P17" s="57" t="s">
        <v>55</v>
      </c>
      <c r="Q17" s="57"/>
      <c r="R17" s="58"/>
      <c r="S17" s="57" t="s">
        <v>55</v>
      </c>
      <c r="T17" s="57" t="str">
        <f t="shared" si="1"/>
        <v/>
      </c>
      <c r="U17" s="57"/>
      <c r="V17" s="58" t="str">
        <f>IFERROR(CEILING(T17/VLOOKUP(LEFT(U17,FIND("(",U17)-1),药材与丹炉!C:G,5,0),1),"")</f>
        <v/>
      </c>
      <c r="W17" s="57">
        <f>IF(IFERROR(IF(AND(I17&gt;0,I17&lt;&gt;""),VLOOKUP(LEFT(H17,FIND("(",H17)-1),药材与丹炉!C:K,9,0),0),0)+IFERROR(IF(AND(M17&gt;0,M17&lt;&gt;""),VLOOKUP(LEFT(L17,FIND("(",L17)-1),药材与丹炉!C:K,9,0),0),0)+IFERROR(IF(AND(R17&gt;0,R17&lt;&gt;""),VLOOKUP(LEFT(Q17,FIND("(",Q17)-1),药材与丹炉!C:K,9,0),0),0)+IFERROR(IF(AND(V17&gt;0,V17&lt;&gt;""),VLOOKUP(LEFT(U17,FIND("(",U17)-1),药材与丹炉!C:K,9,0),0),0)&gt;0,2,IF(IFERROR(IF(AND(I17&gt;0,I17&lt;&gt;""),VLOOKUP(LEFT(H17,FIND("(",H17)-1),药材与丹炉!C:K,9,0),0),0)+IFERROR(IF(AND(M17&gt;0,M17&lt;&gt;""),VLOOKUP(LEFT(L17,FIND("(",L17)-1),药材与丹炉!C:K,9,0),0),0)+IFERROR(IF(AND(R17&gt;0,R17&lt;&gt;""),VLOOKUP(LEFT(Q17,FIND("(",Q17)-1),药材与丹炉!C:K,9,0),0),0)+IFERROR(IF(AND(V17&gt;0,V17&lt;&gt;""),VLOOKUP(LEFT(U17,FIND("(",U17)-1),药材与丹炉!C:K,9,0),0),0)&lt;0,-1,1))</f>
        <v>-1</v>
      </c>
      <c r="X17" s="57">
        <v>3</v>
      </c>
      <c r="Y17" s="57" t="s">
        <v>43</v>
      </c>
      <c r="Z17" s="58">
        <f>IFERROR(X17/VLOOKUP(LEFT(Y17,FIND("(",Y17)-1),药材与丹炉!C:G,5,0),"")</f>
        <v>3</v>
      </c>
      <c r="AA17" s="57" t="s">
        <v>87</v>
      </c>
      <c r="AB17" s="57">
        <f>IFERROR(VLOOKUP(AA17,药材与丹炉!Q:S,2,0),"")</f>
        <v>2</v>
      </c>
      <c r="AC17" s="57" t="s">
        <v>48</v>
      </c>
      <c r="AD17" s="57">
        <f t="shared" si="6"/>
        <v>2</v>
      </c>
      <c r="AE17" s="58">
        <f t="shared" si="9"/>
        <v>4</v>
      </c>
      <c r="AF17" s="57">
        <f>IFERROR(AD17*VLOOKUP(AA17,药材与丹炉!Q:S,3,0)/100,0)</f>
        <v>36</v>
      </c>
      <c r="AG17" s="57">
        <f>IFERROR(I17*VLOOKUP(LEFT(H17,FIND("(",H17)-1),药材与丹炉!C:K,8,0),0)+IFERROR(M17*VLOOKUP(LEFT(L17,FIND("(",L17)-1),药材与丹炉!C:K,8,0),0)+IFERROR(R17*VLOOKUP(LEFT(Q17,FIND("(",Q17)-1),药材与丹炉!C:K,8,0),0)+IFERROR(V17*VLOOKUP(LEFT(U17,FIND("(",U17)-1),药材与丹炉!C:K,8,0),0)+IFERROR(Z17*VLOOKUP(LEFT(Y17,FIND("(",Y17)-1),药材与丹炉!C:K,8,0),0)</f>
        <v>432</v>
      </c>
      <c r="AH17" s="57">
        <v>202</v>
      </c>
      <c r="AI17" s="57">
        <f t="shared" si="2"/>
        <v>-266</v>
      </c>
      <c r="AJ17" s="57">
        <f t="shared" si="3"/>
        <v>-104.4</v>
      </c>
      <c r="AK17" s="57">
        <v>1.8</v>
      </c>
    </row>
    <row r="18" spans="1:37">
      <c r="A18" s="56">
        <v>17</v>
      </c>
      <c r="B18" s="56" t="s">
        <v>108</v>
      </c>
      <c r="C18" s="57">
        <v>2</v>
      </c>
      <c r="D18" s="56" t="s">
        <v>109</v>
      </c>
      <c r="E18" s="57">
        <v>3</v>
      </c>
      <c r="F18" s="57" t="s">
        <v>69</v>
      </c>
      <c r="G18" s="57">
        <v>3</v>
      </c>
      <c r="H18" s="57" t="s">
        <v>66</v>
      </c>
      <c r="I18" s="58">
        <f>IFERROR(CEILING(G18/VLOOKUP(LEFT(H18,FIND("(",H18)-1),药材与丹炉!C:G,5,0),1),"")</f>
        <v>3</v>
      </c>
      <c r="J18" s="57" t="s">
        <v>69</v>
      </c>
      <c r="K18" s="57" t="str">
        <f t="shared" si="0"/>
        <v/>
      </c>
      <c r="L18" s="57"/>
      <c r="M18" s="58" t="str">
        <f>IFERROR(CEILING(K18/VLOOKUP(LEFT(L18,FIND("(",L18)-1),药材与丹炉!C:G,5,0),1),"")</f>
        <v/>
      </c>
      <c r="N18" s="57"/>
      <c r="O18" s="57" t="s">
        <v>110</v>
      </c>
      <c r="P18" s="57">
        <v>3</v>
      </c>
      <c r="Q18" s="57" t="s">
        <v>94</v>
      </c>
      <c r="R18" s="58">
        <f>IFERROR(CEILING(P18/VLOOKUP(LEFT(Q18,FIND("(",Q18)-1),药材与丹炉!C:G,5,0),1),"")</f>
        <v>1</v>
      </c>
      <c r="S18" s="57" t="s">
        <v>74</v>
      </c>
      <c r="T18" s="57">
        <v>3</v>
      </c>
      <c r="U18" s="57" t="s">
        <v>60</v>
      </c>
      <c r="V18" s="58">
        <f>IFERROR(CEILING(T18/VLOOKUP(LEFT(U18,FIND("(",U18)-1),药材与丹炉!C:G,5,0),1),"")</f>
        <v>3</v>
      </c>
      <c r="W18" s="57">
        <f>IF(IFERROR(IF(AND(I18&gt;0,I18&lt;&gt;""),VLOOKUP(LEFT(H18,FIND("(",H18)-1),药材与丹炉!C:K,9,0),0),0)+IFERROR(IF(AND(M18&gt;0,M18&lt;&gt;""),VLOOKUP(LEFT(L18,FIND("(",L18)-1),药材与丹炉!C:K,9,0),0),0)+IFERROR(IF(AND(R18&gt;0,R18&lt;&gt;""),VLOOKUP(LEFT(Q18,FIND("(",Q18)-1),药材与丹炉!C:K,9,0),0),0)+IFERROR(IF(AND(V18&gt;0,V18&lt;&gt;""),VLOOKUP(LEFT(U18,FIND("(",U18)-1),药材与丹炉!C:K,9,0),0),0)&gt;0,2,IF(IFERROR(IF(AND(I18&gt;0,I18&lt;&gt;""),VLOOKUP(LEFT(H18,FIND("(",H18)-1),药材与丹炉!C:K,9,0),0),0)+IFERROR(IF(AND(M18&gt;0,M18&lt;&gt;""),VLOOKUP(LEFT(L18,FIND("(",L18)-1),药材与丹炉!C:K,9,0),0),0)+IFERROR(IF(AND(R18&gt;0,R18&lt;&gt;""),VLOOKUP(LEFT(Q18,FIND("(",Q18)-1),药材与丹炉!C:K,9,0),0),0)+IFERROR(IF(AND(V18&gt;0,V18&lt;&gt;""),VLOOKUP(LEFT(U18,FIND("(",U18)-1),药材与丹炉!C:K,9,0),0),0)&lt;0,-1,1))</f>
        <v>-1</v>
      </c>
      <c r="X18" s="57">
        <v>3</v>
      </c>
      <c r="Y18" s="57" t="s">
        <v>43</v>
      </c>
      <c r="Z18" s="58">
        <f>IFERROR(X18/VLOOKUP(LEFT(Y18,FIND("(",Y18)-1),药材与丹炉!C:G,5,0),"")</f>
        <v>3</v>
      </c>
      <c r="AA18" s="57" t="s">
        <v>87</v>
      </c>
      <c r="AB18" s="57">
        <f>IFERROR(VLOOKUP(AA18,药材与丹炉!Q:S,2,0),"")</f>
        <v>2</v>
      </c>
      <c r="AC18" s="57" t="s">
        <v>48</v>
      </c>
      <c r="AD18" s="57">
        <f t="shared" si="6"/>
        <v>2</v>
      </c>
      <c r="AE18" s="58">
        <f t="shared" si="9"/>
        <v>10</v>
      </c>
      <c r="AF18" s="57">
        <f>IFERROR(AD18*VLOOKUP(AA18,药材与丹炉!Q:S,3,0)/100,0)</f>
        <v>36</v>
      </c>
      <c r="AG18" s="57">
        <f>IFERROR(I18*VLOOKUP(LEFT(H18,FIND("(",H18)-1),药材与丹炉!C:K,8,0),0)+IFERROR(M18*VLOOKUP(LEFT(L18,FIND("(",L18)-1),药材与丹炉!C:K,8,0),0)+IFERROR(R18*VLOOKUP(LEFT(Q18,FIND("(",Q18)-1),药材与丹炉!C:K,8,0),0)+IFERROR(V18*VLOOKUP(LEFT(U18,FIND("(",U18)-1),药材与丹炉!C:K,8,0),0)+IFERROR(Z18*VLOOKUP(LEFT(Y18,FIND("(",Y18)-1),药材与丹炉!C:K,8,0),0)</f>
        <v>117</v>
      </c>
      <c r="AH18" s="57">
        <v>166</v>
      </c>
      <c r="AI18" s="57">
        <f t="shared" si="2"/>
        <v>13</v>
      </c>
      <c r="AJ18" s="57">
        <f t="shared" si="3"/>
        <v>145.8</v>
      </c>
      <c r="AK18" s="57">
        <v>1.8</v>
      </c>
    </row>
    <row r="19" spans="1:37">
      <c r="A19" s="56">
        <v>18</v>
      </c>
      <c r="B19" s="56" t="s">
        <v>111</v>
      </c>
      <c r="C19" s="57">
        <v>2</v>
      </c>
      <c r="D19" s="56" t="s">
        <v>112</v>
      </c>
      <c r="E19" s="57">
        <v>3</v>
      </c>
      <c r="F19" s="57" t="s">
        <v>69</v>
      </c>
      <c r="G19" s="57">
        <v>3</v>
      </c>
      <c r="H19" s="57" t="s">
        <v>66</v>
      </c>
      <c r="I19" s="58">
        <f>IFERROR(CEILING(G19/VLOOKUP(LEFT(H19,FIND("(",H19)-1),药材与丹炉!C:G,5,0),1),"")</f>
        <v>3</v>
      </c>
      <c r="J19" s="57" t="s">
        <v>69</v>
      </c>
      <c r="K19" s="57" t="str">
        <f t="shared" si="0"/>
        <v/>
      </c>
      <c r="L19" s="57"/>
      <c r="M19" s="58" t="str">
        <f>IFERROR(CEILING(K19/VLOOKUP(LEFT(L19,FIND("(",L19)-1),药材与丹炉!C:G,5,0),1),"")</f>
        <v/>
      </c>
      <c r="N19" s="57"/>
      <c r="O19" s="57" t="s">
        <v>113</v>
      </c>
      <c r="P19" s="57">
        <v>3</v>
      </c>
      <c r="Q19" s="57" t="s">
        <v>114</v>
      </c>
      <c r="R19" s="58">
        <f>IFERROR(CEILING(P19/VLOOKUP(LEFT(Q19,FIND("(",Q19)-1),药材与丹炉!C:G,5,0),1),"")</f>
        <v>1</v>
      </c>
      <c r="S19" s="57" t="s">
        <v>74</v>
      </c>
      <c r="T19" s="57">
        <v>3</v>
      </c>
      <c r="U19" s="57" t="s">
        <v>60</v>
      </c>
      <c r="V19" s="58">
        <f>IFERROR(CEILING(T19/VLOOKUP(LEFT(U19,FIND("(",U19)-1),药材与丹炉!C:G,5,0),1),"")</f>
        <v>3</v>
      </c>
      <c r="W19" s="57">
        <f>IF(IFERROR(IF(AND(I19&gt;0,I19&lt;&gt;""),VLOOKUP(LEFT(H19,FIND("(",H19)-1),药材与丹炉!C:K,9,0),0),0)+IFERROR(IF(AND(M19&gt;0,M19&lt;&gt;""),VLOOKUP(LEFT(L19,FIND("(",L19)-1),药材与丹炉!C:K,9,0),0),0)+IFERROR(IF(AND(R19&gt;0,R19&lt;&gt;""),VLOOKUP(LEFT(Q19,FIND("(",Q19)-1),药材与丹炉!C:K,9,0),0),0)+IFERROR(IF(AND(V19&gt;0,V19&lt;&gt;""),VLOOKUP(LEFT(U19,FIND("(",U19)-1),药材与丹炉!C:K,9,0),0),0)&gt;0,2,IF(IFERROR(IF(AND(I19&gt;0,I19&lt;&gt;""),VLOOKUP(LEFT(H19,FIND("(",H19)-1),药材与丹炉!C:K,9,0),0),0)+IFERROR(IF(AND(M19&gt;0,M19&lt;&gt;""),VLOOKUP(LEFT(L19,FIND("(",L19)-1),药材与丹炉!C:K,9,0),0),0)+IFERROR(IF(AND(R19&gt;0,R19&lt;&gt;""),VLOOKUP(LEFT(Q19,FIND("(",Q19)-1),药材与丹炉!C:K,9,0),0),0)+IFERROR(IF(AND(V19&gt;0,V19&lt;&gt;""),VLOOKUP(LEFT(U19,FIND("(",U19)-1),药材与丹炉!C:K,9,0),0),0)&lt;0,-1,1))</f>
        <v>-1</v>
      </c>
      <c r="X19" s="57">
        <v>3</v>
      </c>
      <c r="Y19" s="57" t="s">
        <v>43</v>
      </c>
      <c r="Z19" s="58">
        <f>IFERROR(X19/VLOOKUP(LEFT(Y19,FIND("(",Y19)-1),药材与丹炉!C:G,5,0),"")</f>
        <v>3</v>
      </c>
      <c r="AA19" s="57" t="s">
        <v>87</v>
      </c>
      <c r="AB19" s="57">
        <f>IFERROR(VLOOKUP(AA19,药材与丹炉!Q:S,2,0),"")</f>
        <v>2</v>
      </c>
      <c r="AC19" s="57" t="s">
        <v>48</v>
      </c>
      <c r="AD19" s="57">
        <f t="shared" si="6"/>
        <v>2</v>
      </c>
      <c r="AE19" s="58">
        <f t="shared" si="9"/>
        <v>10</v>
      </c>
      <c r="AF19" s="57">
        <f>IFERROR(AD19*VLOOKUP(AA19,药材与丹炉!Q:S,3,0)/100,0)</f>
        <v>36</v>
      </c>
      <c r="AG19" s="57">
        <f>IFERROR(I19*VLOOKUP(LEFT(H19,FIND("(",H19)-1),药材与丹炉!C:K,8,0),0)+IFERROR(M19*VLOOKUP(LEFT(L19,FIND("(",L19)-1),药材与丹炉!C:K,8,0),0)+IFERROR(R19*VLOOKUP(LEFT(Q19,FIND("(",Q19)-1),药材与丹炉!C:K,8,0),0)+IFERROR(V19*VLOOKUP(LEFT(U19,FIND("(",U19)-1),药材与丹炉!C:K,8,0),0)+IFERROR(Z19*VLOOKUP(LEFT(Y19,FIND("(",Y19)-1),药材与丹炉!C:K,8,0),0)</f>
        <v>117</v>
      </c>
      <c r="AH19" s="57">
        <v>166</v>
      </c>
      <c r="AI19" s="57">
        <f t="shared" si="2"/>
        <v>13</v>
      </c>
      <c r="AJ19" s="57">
        <f t="shared" si="3"/>
        <v>145.8</v>
      </c>
      <c r="AK19" s="57">
        <v>1.8</v>
      </c>
    </row>
    <row r="20" spans="1:37">
      <c r="A20" s="56">
        <v>19</v>
      </c>
      <c r="B20" s="56" t="s">
        <v>115</v>
      </c>
      <c r="C20" s="57">
        <v>2</v>
      </c>
      <c r="D20" s="56" t="s">
        <v>116</v>
      </c>
      <c r="E20" s="57">
        <v>3</v>
      </c>
      <c r="F20" s="57" t="s">
        <v>69</v>
      </c>
      <c r="G20" s="57">
        <v>3</v>
      </c>
      <c r="H20" s="57" t="s">
        <v>66</v>
      </c>
      <c r="I20" s="58">
        <f>IFERROR(CEILING(G20/VLOOKUP(LEFT(H20,FIND("(",H20)-1),药材与丹炉!C:G,5,0),1),"")</f>
        <v>3</v>
      </c>
      <c r="J20" s="57" t="s">
        <v>69</v>
      </c>
      <c r="K20" s="57" t="str">
        <f t="shared" si="0"/>
        <v/>
      </c>
      <c r="L20" s="57"/>
      <c r="M20" s="58" t="str">
        <f>IFERROR(CEILING(K20/VLOOKUP(LEFT(L20,FIND("(",L20)-1),药材与丹炉!C:G,5,0),1),"")</f>
        <v/>
      </c>
      <c r="N20" s="57"/>
      <c r="O20" s="57" t="s">
        <v>117</v>
      </c>
      <c r="P20" s="57">
        <v>3</v>
      </c>
      <c r="Q20" s="57" t="s">
        <v>118</v>
      </c>
      <c r="R20" s="58">
        <f>IFERROR(CEILING(P20/VLOOKUP(LEFT(Q20,FIND("(",Q20)-1),药材与丹炉!C:G,5,0),1),"")</f>
        <v>1</v>
      </c>
      <c r="S20" s="57" t="s">
        <v>74</v>
      </c>
      <c r="T20" s="57">
        <v>3</v>
      </c>
      <c r="U20" s="57" t="s">
        <v>60</v>
      </c>
      <c r="V20" s="58">
        <f>IFERROR(CEILING(T20/VLOOKUP(LEFT(U20,FIND("(",U20)-1),药材与丹炉!C:G,5,0),1),"")</f>
        <v>3</v>
      </c>
      <c r="W20" s="57">
        <f>IF(IFERROR(IF(AND(I20&gt;0,I20&lt;&gt;""),VLOOKUP(LEFT(H20,FIND("(",H20)-1),药材与丹炉!C:K,9,0),0),0)+IFERROR(IF(AND(M20&gt;0,M20&lt;&gt;""),VLOOKUP(LEFT(L20,FIND("(",L20)-1),药材与丹炉!C:K,9,0),0),0)+IFERROR(IF(AND(R20&gt;0,R20&lt;&gt;""),VLOOKUP(LEFT(Q20,FIND("(",Q20)-1),药材与丹炉!C:K,9,0),0),0)+IFERROR(IF(AND(V20&gt;0,V20&lt;&gt;""),VLOOKUP(LEFT(U20,FIND("(",U20)-1),药材与丹炉!C:K,9,0),0),0)&gt;0,2,IF(IFERROR(IF(AND(I20&gt;0,I20&lt;&gt;""),VLOOKUP(LEFT(H20,FIND("(",H20)-1),药材与丹炉!C:K,9,0),0),0)+IFERROR(IF(AND(M20&gt;0,M20&lt;&gt;""),VLOOKUP(LEFT(L20,FIND("(",L20)-1),药材与丹炉!C:K,9,0),0),0)+IFERROR(IF(AND(R20&gt;0,R20&lt;&gt;""),VLOOKUP(LEFT(Q20,FIND("(",Q20)-1),药材与丹炉!C:K,9,0),0),0)+IFERROR(IF(AND(V20&gt;0,V20&lt;&gt;""),VLOOKUP(LEFT(U20,FIND("(",U20)-1),药材与丹炉!C:K,9,0),0),0)&lt;0,-1,1))</f>
        <v>-1</v>
      </c>
      <c r="X20" s="57">
        <v>3</v>
      </c>
      <c r="Y20" s="57" t="s">
        <v>43</v>
      </c>
      <c r="Z20" s="58">
        <f>IFERROR(X20/VLOOKUP(LEFT(Y20,FIND("(",Y20)-1),药材与丹炉!C:G,5,0),"")</f>
        <v>3</v>
      </c>
      <c r="AA20" s="57" t="s">
        <v>87</v>
      </c>
      <c r="AB20" s="57">
        <f>IFERROR(VLOOKUP(AA20,药材与丹炉!Q:S,2,0),"")</f>
        <v>2</v>
      </c>
      <c r="AC20" s="57" t="s">
        <v>48</v>
      </c>
      <c r="AD20" s="57">
        <f t="shared" si="6"/>
        <v>2</v>
      </c>
      <c r="AE20" s="58">
        <f t="shared" si="9"/>
        <v>10</v>
      </c>
      <c r="AF20" s="57">
        <f>IFERROR(AD20*VLOOKUP(AA20,药材与丹炉!Q:S,3,0)/100,0)</f>
        <v>36</v>
      </c>
      <c r="AG20" s="57">
        <f>IFERROR(I20*VLOOKUP(LEFT(H20,FIND("(",H20)-1),药材与丹炉!C:K,8,0),0)+IFERROR(M20*VLOOKUP(LEFT(L20,FIND("(",L20)-1),药材与丹炉!C:K,8,0),0)+IFERROR(R20*VLOOKUP(LEFT(Q20,FIND("(",Q20)-1),药材与丹炉!C:K,8,0),0)+IFERROR(V20*VLOOKUP(LEFT(U20,FIND("(",U20)-1),药材与丹炉!C:K,8,0),0)+IFERROR(Z20*VLOOKUP(LEFT(Y20,FIND("(",Y20)-1),药材与丹炉!C:K,8,0),0)</f>
        <v>117</v>
      </c>
      <c r="AH20" s="57">
        <v>166</v>
      </c>
      <c r="AI20" s="57">
        <f t="shared" si="2"/>
        <v>13</v>
      </c>
      <c r="AJ20" s="57">
        <f t="shared" si="3"/>
        <v>145.8</v>
      </c>
      <c r="AK20" s="57">
        <v>1.8</v>
      </c>
    </row>
    <row r="21" spans="1:37">
      <c r="A21" s="56">
        <v>20</v>
      </c>
      <c r="B21" s="56" t="s">
        <v>119</v>
      </c>
      <c r="C21" s="57">
        <v>2</v>
      </c>
      <c r="D21" s="56" t="s">
        <v>120</v>
      </c>
      <c r="E21" s="57">
        <v>3</v>
      </c>
      <c r="F21" s="57" t="s">
        <v>69</v>
      </c>
      <c r="G21" s="57">
        <v>3</v>
      </c>
      <c r="H21" s="57" t="s">
        <v>66</v>
      </c>
      <c r="I21" s="58">
        <f>IFERROR(CEILING(G21/VLOOKUP(LEFT(H21,FIND("(",H21)-1),药材与丹炉!C:G,5,0),1),"")</f>
        <v>3</v>
      </c>
      <c r="J21" s="57" t="s">
        <v>69</v>
      </c>
      <c r="K21" s="57" t="str">
        <f t="shared" si="0"/>
        <v/>
      </c>
      <c r="L21" s="57"/>
      <c r="M21" s="58" t="str">
        <f>IFERROR(CEILING(K21/VLOOKUP(LEFT(L21,FIND("(",L21)-1),药材与丹炉!C:G,5,0),1),"")</f>
        <v/>
      </c>
      <c r="N21" s="57"/>
      <c r="O21" s="57" t="s">
        <v>121</v>
      </c>
      <c r="P21" s="57">
        <v>3</v>
      </c>
      <c r="Q21" s="57" t="s">
        <v>73</v>
      </c>
      <c r="R21" s="58">
        <f>IFERROR(CEILING(P21/VLOOKUP(LEFT(Q21,FIND("(",Q21)-1),药材与丹炉!C:G,5,0),1),"")</f>
        <v>1</v>
      </c>
      <c r="S21" s="57" t="s">
        <v>74</v>
      </c>
      <c r="T21" s="57">
        <v>3</v>
      </c>
      <c r="U21" s="57" t="s">
        <v>60</v>
      </c>
      <c r="V21" s="58">
        <f>IFERROR(CEILING(T21/VLOOKUP(LEFT(U21,FIND("(",U21)-1),药材与丹炉!C:G,5,0),1),"")</f>
        <v>3</v>
      </c>
      <c r="W21" s="57">
        <f>IF(IFERROR(IF(AND(I21&gt;0,I21&lt;&gt;""),VLOOKUP(LEFT(H21,FIND("(",H21)-1),药材与丹炉!C:K,9,0),0),0)+IFERROR(IF(AND(M21&gt;0,M21&lt;&gt;""),VLOOKUP(LEFT(L21,FIND("(",L21)-1),药材与丹炉!C:K,9,0),0),0)+IFERROR(IF(AND(R21&gt;0,R21&lt;&gt;""),VLOOKUP(LEFT(Q21,FIND("(",Q21)-1),药材与丹炉!C:K,9,0),0),0)+IFERROR(IF(AND(V21&gt;0,V21&lt;&gt;""),VLOOKUP(LEFT(U21,FIND("(",U21)-1),药材与丹炉!C:K,9,0),0),0)&gt;0,2,IF(IFERROR(IF(AND(I21&gt;0,I21&lt;&gt;""),VLOOKUP(LEFT(H21,FIND("(",H21)-1),药材与丹炉!C:K,9,0),0),0)+IFERROR(IF(AND(M21&gt;0,M21&lt;&gt;""),VLOOKUP(LEFT(L21,FIND("(",L21)-1),药材与丹炉!C:K,9,0),0),0)+IFERROR(IF(AND(R21&gt;0,R21&lt;&gt;""),VLOOKUP(LEFT(Q21,FIND("(",Q21)-1),药材与丹炉!C:K,9,0),0),0)+IFERROR(IF(AND(V21&gt;0,V21&lt;&gt;""),VLOOKUP(LEFT(U21,FIND("(",U21)-1),药材与丹炉!C:K,9,0),0),0)&lt;0,-1,1))</f>
        <v>1</v>
      </c>
      <c r="X21" s="57">
        <v>3</v>
      </c>
      <c r="Y21" s="57" t="s">
        <v>60</v>
      </c>
      <c r="Z21" s="58">
        <f>IFERROR(X21/VLOOKUP(LEFT(Y21,FIND("(",Y21)-1),药材与丹炉!C:G,5,0),"")</f>
        <v>3</v>
      </c>
      <c r="AA21" s="57" t="s">
        <v>87</v>
      </c>
      <c r="AB21" s="57">
        <f>IFERROR(VLOOKUP(AA21,药材与丹炉!Q:S,2,0),"")</f>
        <v>2</v>
      </c>
      <c r="AC21" s="57" t="s">
        <v>48</v>
      </c>
      <c r="AD21" s="57">
        <f t="shared" si="6"/>
        <v>2</v>
      </c>
      <c r="AE21" s="58">
        <f t="shared" si="9"/>
        <v>10</v>
      </c>
      <c r="AF21" s="57">
        <f>IFERROR(AD21*VLOOKUP(AA21,药材与丹炉!Q:S,3,0)/100,0)</f>
        <v>36</v>
      </c>
      <c r="AG21" s="57">
        <f>IFERROR(I21*VLOOKUP(LEFT(H21,FIND("(",H21)-1),药材与丹炉!C:K,8,0),0)+IFERROR(M21*VLOOKUP(LEFT(L21,FIND("(",L21)-1),药材与丹炉!C:K,8,0),0)+IFERROR(R21*VLOOKUP(LEFT(Q21,FIND("(",Q21)-1),药材与丹炉!C:K,8,0),0)+IFERROR(V21*VLOOKUP(LEFT(U21,FIND("(",U21)-1),药材与丹炉!C:K,8,0),0)+IFERROR(Z21*VLOOKUP(LEFT(Y21,FIND("(",Y21)-1),药材与丹炉!C:K,8,0),0)</f>
        <v>117</v>
      </c>
      <c r="AH21" s="57">
        <v>166</v>
      </c>
      <c r="AI21" s="57">
        <f t="shared" si="2"/>
        <v>13</v>
      </c>
      <c r="AJ21" s="57">
        <f t="shared" si="3"/>
        <v>145.8</v>
      </c>
      <c r="AK21" s="57">
        <v>1.8</v>
      </c>
    </row>
    <row r="22" spans="1:37">
      <c r="A22" s="56">
        <v>21</v>
      </c>
      <c r="B22" s="56" t="s">
        <v>122</v>
      </c>
      <c r="C22" s="57">
        <v>2</v>
      </c>
      <c r="D22" s="56" t="s">
        <v>123</v>
      </c>
      <c r="E22" s="57">
        <v>3</v>
      </c>
      <c r="F22" s="57" t="s">
        <v>69</v>
      </c>
      <c r="G22" s="57">
        <v>3</v>
      </c>
      <c r="H22" s="57" t="s">
        <v>66</v>
      </c>
      <c r="I22" s="58">
        <f>IFERROR(CEILING(G22/VLOOKUP(LEFT(H22,FIND("(",H22)-1),药材与丹炉!C:G,5,0),1),"")</f>
        <v>3</v>
      </c>
      <c r="J22" s="57" t="s">
        <v>69</v>
      </c>
      <c r="K22" s="57" t="str">
        <f t="shared" si="0"/>
        <v/>
      </c>
      <c r="L22" s="57"/>
      <c r="M22" s="58" t="str">
        <f>IFERROR(CEILING(K22/VLOOKUP(LEFT(L22,FIND("(",L22)-1),药材与丹炉!C:G,5,0),1),"")</f>
        <v/>
      </c>
      <c r="N22" s="57"/>
      <c r="O22" s="57" t="s">
        <v>124</v>
      </c>
      <c r="P22" s="57">
        <v>3</v>
      </c>
      <c r="Q22" s="57" t="s">
        <v>82</v>
      </c>
      <c r="R22" s="58">
        <f>IFERROR(CEILING(P22/VLOOKUP(LEFT(Q22,FIND("(",Q22)-1),药材与丹炉!C:G,5,0),1),"")</f>
        <v>1</v>
      </c>
      <c r="S22" s="57" t="s">
        <v>74</v>
      </c>
      <c r="T22" s="57">
        <v>3</v>
      </c>
      <c r="U22" s="57" t="s">
        <v>60</v>
      </c>
      <c r="V22" s="58">
        <f>IFERROR(CEILING(T22/VLOOKUP(LEFT(U22,FIND("(",U22)-1),药材与丹炉!C:G,5,0),1),"")</f>
        <v>3</v>
      </c>
      <c r="W22" s="57">
        <f>IF(IFERROR(IF(AND(I22&gt;0,I22&lt;&gt;""),VLOOKUP(LEFT(H22,FIND("(",H22)-1),药材与丹炉!C:K,9,0),0),0)+IFERROR(IF(AND(M22&gt;0,M22&lt;&gt;""),VLOOKUP(LEFT(L22,FIND("(",L22)-1),药材与丹炉!C:K,9,0),0),0)+IFERROR(IF(AND(R22&gt;0,R22&lt;&gt;""),VLOOKUP(LEFT(Q22,FIND("(",Q22)-1),药材与丹炉!C:K,9,0),0),0)+IFERROR(IF(AND(V22&gt;0,V22&lt;&gt;""),VLOOKUP(LEFT(U22,FIND("(",U22)-1),药材与丹炉!C:K,9,0),0),0)&gt;0,2,IF(IFERROR(IF(AND(I22&gt;0,I22&lt;&gt;""),VLOOKUP(LEFT(H22,FIND("(",H22)-1),药材与丹炉!C:K,9,0),0),0)+IFERROR(IF(AND(M22&gt;0,M22&lt;&gt;""),VLOOKUP(LEFT(L22,FIND("(",L22)-1),药材与丹炉!C:K,9,0),0),0)+IFERROR(IF(AND(R22&gt;0,R22&lt;&gt;""),VLOOKUP(LEFT(Q22,FIND("(",Q22)-1),药材与丹炉!C:K,9,0),0),0)+IFERROR(IF(AND(V22&gt;0,V22&lt;&gt;""),VLOOKUP(LEFT(U22,FIND("(",U22)-1),药材与丹炉!C:K,9,0),0),0)&lt;0,-1,1))</f>
        <v>1</v>
      </c>
      <c r="X22" s="57">
        <v>3</v>
      </c>
      <c r="Y22" s="57" t="s">
        <v>60</v>
      </c>
      <c r="Z22" s="58">
        <f>IFERROR(X22/VLOOKUP(LEFT(Y22,FIND("(",Y22)-1),药材与丹炉!C:G,5,0),"")</f>
        <v>3</v>
      </c>
      <c r="AA22" s="57" t="s">
        <v>87</v>
      </c>
      <c r="AB22" s="57">
        <f>IFERROR(VLOOKUP(AA22,药材与丹炉!Q:S,2,0),"")</f>
        <v>2</v>
      </c>
      <c r="AC22" s="57" t="s">
        <v>48</v>
      </c>
      <c r="AD22" s="57">
        <f t="shared" si="6"/>
        <v>2</v>
      </c>
      <c r="AE22" s="58">
        <f t="shared" si="9"/>
        <v>10</v>
      </c>
      <c r="AF22" s="57">
        <f>IFERROR(AD22*VLOOKUP(AA22,药材与丹炉!Q:S,3,0)/100,0)</f>
        <v>36</v>
      </c>
      <c r="AG22" s="57">
        <f>IFERROR(I22*VLOOKUP(LEFT(H22,FIND("(",H22)-1),药材与丹炉!C:K,8,0),0)+IFERROR(M22*VLOOKUP(LEFT(L22,FIND("(",L22)-1),药材与丹炉!C:K,8,0),0)+IFERROR(R22*VLOOKUP(LEFT(Q22,FIND("(",Q22)-1),药材与丹炉!C:K,8,0),0)+IFERROR(V22*VLOOKUP(LEFT(U22,FIND("(",U22)-1),药材与丹炉!C:K,8,0),0)+IFERROR(Z22*VLOOKUP(LEFT(Y22,FIND("(",Y22)-1),药材与丹炉!C:K,8,0),0)</f>
        <v>117</v>
      </c>
      <c r="AH22" s="57">
        <v>166</v>
      </c>
      <c r="AI22" s="57">
        <f t="shared" si="2"/>
        <v>13</v>
      </c>
      <c r="AJ22" s="57">
        <f t="shared" si="3"/>
        <v>145.8</v>
      </c>
      <c r="AK22" s="57">
        <v>1.8</v>
      </c>
    </row>
    <row r="23" spans="1:37">
      <c r="A23" s="56">
        <v>22</v>
      </c>
      <c r="B23" s="56" t="s">
        <v>125</v>
      </c>
      <c r="C23" s="57">
        <v>2</v>
      </c>
      <c r="D23" s="56" t="s">
        <v>126</v>
      </c>
      <c r="E23" s="57">
        <v>9</v>
      </c>
      <c r="F23" s="57" t="s">
        <v>127</v>
      </c>
      <c r="G23" s="57">
        <v>9</v>
      </c>
      <c r="H23" s="57" t="s">
        <v>128</v>
      </c>
      <c r="I23" s="58">
        <f>IFERROR(CEILING(G23/VLOOKUP(LEFT(H23,FIND("(",H23)-1),药材与丹炉!C:G,5,0),1),"")</f>
        <v>1</v>
      </c>
      <c r="J23" s="57" t="s">
        <v>127</v>
      </c>
      <c r="K23" s="57" t="str">
        <f t="shared" si="0"/>
        <v/>
      </c>
      <c r="L23" s="57"/>
      <c r="M23" s="58" t="str">
        <f>IFERROR(CEILING(K23/VLOOKUP(LEFT(L23,FIND("(",L23)-1),药材与丹炉!C:G,5,0),1),"")</f>
        <v/>
      </c>
      <c r="N23" s="57">
        <v>6</v>
      </c>
      <c r="O23" s="57" t="s">
        <v>129</v>
      </c>
      <c r="P23" s="57">
        <v>6</v>
      </c>
      <c r="Q23" s="57" t="s">
        <v>103</v>
      </c>
      <c r="R23" s="58">
        <f>IFERROR(CEILING(P23/VLOOKUP(LEFT(Q23,FIND("(",Q23)-1),药材与丹炉!C:G,5,0),1),"")</f>
        <v>2</v>
      </c>
      <c r="S23" s="57" t="str">
        <f>O23</f>
        <v>解毒</v>
      </c>
      <c r="T23" s="57" t="str">
        <f>IFERROR(IF(N23-P23=0,"",N23-P23),"")</f>
        <v/>
      </c>
      <c r="U23" s="57"/>
      <c r="V23" s="58" t="str">
        <f>IFERROR(CEILING(T23/VLOOKUP(LEFT(U23,FIND("(",U23)-1),药材与丹炉!C:G,5,0),1),"")</f>
        <v/>
      </c>
      <c r="W23" s="57">
        <f>IF(IFERROR(IF(AND(I23&gt;0,I23&lt;&gt;""),VLOOKUP(LEFT(H23,FIND("(",H23)-1),药材与丹炉!C:K,9,0),0),0)+IFERROR(IF(AND(M23&gt;0,M23&lt;&gt;""),VLOOKUP(LEFT(L23,FIND("(",L23)-1),药材与丹炉!C:K,9,0),0),0)+IFERROR(IF(AND(R23&gt;0,R23&lt;&gt;""),VLOOKUP(LEFT(Q23,FIND("(",Q23)-1),药材与丹炉!C:K,9,0),0),0)+IFERROR(IF(AND(V23&gt;0,V23&lt;&gt;""),VLOOKUP(LEFT(U23,FIND("(",U23)-1),药材与丹炉!C:K,9,0),0),0)&gt;0,2,IF(IFERROR(IF(AND(I23&gt;0,I23&lt;&gt;""),VLOOKUP(LEFT(H23,FIND("(",H23)-1),药材与丹炉!C:K,9,0),0),0)+IFERROR(IF(AND(M23&gt;0,M23&lt;&gt;""),VLOOKUP(LEFT(L23,FIND("(",L23)-1),药材与丹炉!C:K,9,0),0),0)+IFERROR(IF(AND(R23&gt;0,R23&lt;&gt;""),VLOOKUP(LEFT(Q23,FIND("(",Q23)-1),药材与丹炉!C:K,9,0),0),0)+IFERROR(IF(AND(V23&gt;0,V23&lt;&gt;""),VLOOKUP(LEFT(U23,FIND("(",U23)-1),药材与丹炉!C:K,9,0),0),0)&lt;0,-1,1))</f>
        <v>1</v>
      </c>
      <c r="X23" s="57">
        <v>3</v>
      </c>
      <c r="Y23" s="57" t="s">
        <v>60</v>
      </c>
      <c r="Z23" s="58">
        <f>IFERROR(X23/VLOOKUP(LEFT(Y23,FIND("(",Y23)-1),药材与丹炉!C:G,5,0),"")</f>
        <v>3</v>
      </c>
      <c r="AA23" s="57" t="s">
        <v>87</v>
      </c>
      <c r="AB23" s="57">
        <f>IFERROR(VLOOKUP(AA23,药材与丹炉!Q:S,2,0),"")</f>
        <v>2</v>
      </c>
      <c r="AC23" s="57" t="s">
        <v>48</v>
      </c>
      <c r="AD23" s="57">
        <f t="shared" si="6"/>
        <v>2</v>
      </c>
      <c r="AE23" s="58">
        <f t="shared" si="9"/>
        <v>6</v>
      </c>
      <c r="AF23" s="57">
        <f>IFERROR(AD23*VLOOKUP(AA23,药材与丹炉!Q:S,3,0)/100,0)</f>
        <v>36</v>
      </c>
      <c r="AG23" s="57">
        <f>IFERROR(I23*VLOOKUP(LEFT(H23,FIND("(",H23)-1),药材与丹炉!C:K,8,0),0)+IFERROR(M23*VLOOKUP(LEFT(L23,FIND("(",L23)-1),药材与丹炉!C:K,8,0),0)+IFERROR(R23*VLOOKUP(LEFT(Q23,FIND("(",Q23)-1),药材与丹炉!C:K,8,0),0)+IFERROR(V23*VLOOKUP(LEFT(U23,FIND("(",U23)-1),药材与丹炉!C:K,8,0),0)+IFERROR(Z23*VLOOKUP(LEFT(Y23,FIND("(",Y23)-1),药材与丹炉!C:K,8,0),0)</f>
        <v>504</v>
      </c>
      <c r="AH23" s="57">
        <v>202</v>
      </c>
      <c r="AI23" s="57">
        <f t="shared" si="2"/>
        <v>-338</v>
      </c>
      <c r="AJ23" s="57">
        <f t="shared" si="3"/>
        <v>-176.4</v>
      </c>
      <c r="AK23" s="57">
        <v>1.8</v>
      </c>
    </row>
    <row r="24" spans="1:37">
      <c r="A24" s="56">
        <v>23</v>
      </c>
      <c r="B24" s="56" t="s">
        <v>130</v>
      </c>
      <c r="C24" s="57">
        <v>2</v>
      </c>
      <c r="D24" s="56" t="s">
        <v>131</v>
      </c>
      <c r="E24" s="57">
        <v>9</v>
      </c>
      <c r="F24" s="57" t="s">
        <v>63</v>
      </c>
      <c r="G24" s="57">
        <v>9</v>
      </c>
      <c r="H24" s="57" t="s">
        <v>64</v>
      </c>
      <c r="I24" s="58">
        <f>IFERROR(CEILING(G24/VLOOKUP(LEFT(H24,FIND("(",H24)-1),药材与丹炉!C:G,5,0),1),"")</f>
        <v>3</v>
      </c>
      <c r="J24" s="57" t="s">
        <v>63</v>
      </c>
      <c r="K24" s="57" t="str">
        <f t="shared" si="0"/>
        <v/>
      </c>
      <c r="L24" s="57"/>
      <c r="M24" s="58" t="str">
        <f>IFERROR(CEILING(K24/VLOOKUP(LEFT(L24,FIND("(",L24)-1),药材与丹炉!C:G,5,0),1),"")</f>
        <v/>
      </c>
      <c r="N24" s="57"/>
      <c r="O24" s="57" t="s">
        <v>65</v>
      </c>
      <c r="P24" s="57">
        <v>12</v>
      </c>
      <c r="Q24" s="57" t="s">
        <v>132</v>
      </c>
      <c r="R24" s="58">
        <f>IFERROR(CEILING(P24/VLOOKUP(LEFT(Q24,FIND("(",Q24)-1),药材与丹炉!C:G,5,0),1),"")</f>
        <v>4</v>
      </c>
      <c r="S24" s="57" t="s">
        <v>133</v>
      </c>
      <c r="T24" s="57">
        <v>6</v>
      </c>
      <c r="U24" s="57" t="s">
        <v>134</v>
      </c>
      <c r="V24" s="58">
        <f>IFERROR(CEILING(T24/VLOOKUP(LEFT(U24,FIND("(",U24)-1),药材与丹炉!C:G,5,0),1),"")</f>
        <v>2</v>
      </c>
      <c r="W24" s="57">
        <f>IF(IFERROR(IF(AND(I24&gt;0,I24&lt;&gt;""),VLOOKUP(LEFT(H24,FIND("(",H24)-1),药材与丹炉!C:K,9,0),0),0)+IFERROR(IF(AND(M24&gt;0,M24&lt;&gt;""),VLOOKUP(LEFT(L24,FIND("(",L24)-1),药材与丹炉!C:K,9,0),0),0)+IFERROR(IF(AND(R24&gt;0,R24&lt;&gt;""),VLOOKUP(LEFT(Q24,FIND("(",Q24)-1),药材与丹炉!C:K,9,0),0),0)+IFERROR(IF(AND(V24&gt;0,V24&lt;&gt;""),VLOOKUP(LEFT(U24,FIND("(",U24)-1),药材与丹炉!C:K,9,0),0),0)&gt;0,2,IF(IFERROR(IF(AND(I24&gt;0,I24&lt;&gt;""),VLOOKUP(LEFT(H24,FIND("(",H24)-1),药材与丹炉!C:K,9,0),0),0)+IFERROR(IF(AND(M24&gt;0,M24&lt;&gt;""),VLOOKUP(LEFT(L24,FIND("(",L24)-1),药材与丹炉!C:K,9,0),0),0)+IFERROR(IF(AND(R24&gt;0,R24&lt;&gt;""),VLOOKUP(LEFT(Q24,FIND("(",Q24)-1),药材与丹炉!C:K,9,0),0),0)+IFERROR(IF(AND(V24&gt;0,V24&lt;&gt;""),VLOOKUP(LEFT(U24,FIND("(",U24)-1),药材与丹炉!C:K,9,0),0),0)&lt;0,-1,1))</f>
        <v>2</v>
      </c>
      <c r="X24" s="57">
        <v>3</v>
      </c>
      <c r="Y24" s="57" t="s">
        <v>103</v>
      </c>
      <c r="Z24" s="58">
        <f>IFERROR(X24/VLOOKUP(LEFT(Y24,FIND("(",Y24)-1),药材与丹炉!C:G,5,0),"")</f>
        <v>1</v>
      </c>
      <c r="AA24" s="57" t="s">
        <v>87</v>
      </c>
      <c r="AB24" s="57">
        <f>IFERROR(VLOOKUP(AA24,药材与丹炉!Q:S,2,0),"")</f>
        <v>2</v>
      </c>
      <c r="AC24" s="57" t="s">
        <v>48</v>
      </c>
      <c r="AD24" s="57">
        <f t="shared" si="6"/>
        <v>2</v>
      </c>
      <c r="AE24" s="58">
        <f t="shared" si="9"/>
        <v>10</v>
      </c>
      <c r="AF24" s="57">
        <f>IFERROR(AD24*VLOOKUP(AA24,药材与丹炉!Q:S,3,0)/100,0)</f>
        <v>36</v>
      </c>
      <c r="AG24" s="57">
        <f>IFERROR(I24*VLOOKUP(LEFT(H24,FIND("(",H24)-1),药材与丹炉!C:K,8,0),0)+IFERROR(M24*VLOOKUP(LEFT(L24,FIND("(",L24)-1),药材与丹炉!C:K,8,0),0)+IFERROR(R24*VLOOKUP(LEFT(Q24,FIND("(",Q24)-1),药材与丹炉!C:K,8,0),0)+IFERROR(V24*VLOOKUP(LEFT(U24,FIND("(",U24)-1),药材与丹炉!C:K,8,0),0)+IFERROR(Z24*VLOOKUP(LEFT(Y24,FIND("(",Y24)-1),药材与丹炉!C:K,8,0),0)</f>
        <v>360</v>
      </c>
      <c r="AH24" s="57">
        <v>472</v>
      </c>
      <c r="AI24" s="57">
        <f t="shared" si="2"/>
        <v>76</v>
      </c>
      <c r="AJ24" s="57">
        <f t="shared" si="3"/>
        <v>453.6</v>
      </c>
      <c r="AK24" s="57">
        <v>1.8</v>
      </c>
    </row>
    <row r="25" customHeight="1" spans="1:37">
      <c r="A25" s="56">
        <v>24</v>
      </c>
      <c r="B25" s="56" t="s">
        <v>135</v>
      </c>
      <c r="C25" s="57">
        <v>2</v>
      </c>
      <c r="D25" s="56" t="s">
        <v>136</v>
      </c>
      <c r="E25" s="57">
        <v>6</v>
      </c>
      <c r="F25" s="57" t="s">
        <v>69</v>
      </c>
      <c r="G25" s="57">
        <v>6</v>
      </c>
      <c r="H25" s="57" t="s">
        <v>134</v>
      </c>
      <c r="I25" s="58">
        <f>IFERROR(CEILING(G25/VLOOKUP(LEFT(H25,FIND("(",H25)-1),药材与丹炉!C:G,5,0),1),"")</f>
        <v>2</v>
      </c>
      <c r="J25" s="57" t="s">
        <v>69</v>
      </c>
      <c r="K25" s="57" t="str">
        <f t="shared" si="0"/>
        <v/>
      </c>
      <c r="L25" s="57"/>
      <c r="M25" s="58" t="str">
        <f>IFERROR(CEILING(K25/VLOOKUP(LEFT(L25,FIND("(",L25)-1),药材与丹炉!C:G,5,0),1),"")</f>
        <v/>
      </c>
      <c r="N25" s="57">
        <v>12</v>
      </c>
      <c r="O25" s="57" t="s">
        <v>137</v>
      </c>
      <c r="P25" s="57">
        <v>12</v>
      </c>
      <c r="Q25" s="57" t="s">
        <v>138</v>
      </c>
      <c r="R25" s="58">
        <f>IFERROR(CEILING(P25/VLOOKUP(LEFT(Q25,FIND("(",Q25)-1),药材与丹炉!C:G,5,0),1),"")</f>
        <v>4</v>
      </c>
      <c r="S25" s="57" t="str">
        <f t="shared" ref="S25:S34" si="12">O25</f>
        <v>剑意</v>
      </c>
      <c r="T25" s="57" t="str">
        <f t="shared" ref="T25:T35" si="13">IFERROR(IF(N25-P25=0,"",N25-P25),"")</f>
        <v/>
      </c>
      <c r="U25" s="57"/>
      <c r="V25" s="58" t="str">
        <f>IFERROR(CEILING(T25/VLOOKUP(LEFT(U25,FIND("(",U25)-1),药材与丹炉!C:G,5,0),1),"")</f>
        <v/>
      </c>
      <c r="W25" s="57">
        <f>IF(IFERROR(IF(AND(I25&gt;0,I25&lt;&gt;""),VLOOKUP(LEFT(H25,FIND("(",H25)-1),药材与丹炉!C:K,9,0),0),0)+IFERROR(IF(AND(M25&gt;0,M25&lt;&gt;""),VLOOKUP(LEFT(L25,FIND("(",L25)-1),药材与丹炉!C:K,9,0),0),0)+IFERROR(IF(AND(R25&gt;0,R25&lt;&gt;""),VLOOKUP(LEFT(Q25,FIND("(",Q25)-1),药材与丹炉!C:K,9,0),0),0)+IFERROR(IF(AND(V25&gt;0,V25&lt;&gt;""),VLOOKUP(LEFT(U25,FIND("(",U25)-1),药材与丹炉!C:K,9,0),0),0)&gt;0,2,IF(IFERROR(IF(AND(I25&gt;0,I25&lt;&gt;""),VLOOKUP(LEFT(H25,FIND("(",H25)-1),药材与丹炉!C:K,9,0),0),0)+IFERROR(IF(AND(M25&gt;0,M25&lt;&gt;""),VLOOKUP(LEFT(L25,FIND("(",L25)-1),药材与丹炉!C:K,9,0),0),0)+IFERROR(IF(AND(R25&gt;0,R25&lt;&gt;""),VLOOKUP(LEFT(Q25,FIND("(",Q25)-1),药材与丹炉!C:K,9,0),0),0)+IFERROR(IF(AND(V25&gt;0,V25&lt;&gt;""),VLOOKUP(LEFT(U25,FIND("(",U25)-1),药材与丹炉!C:K,9,0),0),0)&lt;0,-1,1))</f>
        <v>1</v>
      </c>
      <c r="X25" s="57">
        <v>3</v>
      </c>
      <c r="Y25" s="57" t="s">
        <v>60</v>
      </c>
      <c r="Z25" s="58">
        <f>IFERROR(X25/VLOOKUP(LEFT(Y25,FIND("(",Y25)-1),药材与丹炉!C:G,5,0),"")</f>
        <v>3</v>
      </c>
      <c r="AA25" s="57" t="s">
        <v>87</v>
      </c>
      <c r="AB25" s="57">
        <f>IFERROR(VLOOKUP(AA25,药材与丹炉!Q:S,2,0),"")</f>
        <v>2</v>
      </c>
      <c r="AC25" s="57" t="s">
        <v>48</v>
      </c>
      <c r="AD25" s="57">
        <f t="shared" si="6"/>
        <v>2</v>
      </c>
      <c r="AE25" s="58">
        <f t="shared" si="9"/>
        <v>9</v>
      </c>
      <c r="AF25" s="57">
        <f>IFERROR(AD25*VLOOKUP(AA25,药材与丹炉!Q:S,3,0)/100,0)</f>
        <v>36</v>
      </c>
      <c r="AG25" s="57">
        <f>IFERROR(I25*VLOOKUP(LEFT(H25,FIND("(",H25)-1),药材与丹炉!C:K,8,0),0)+IFERROR(M25*VLOOKUP(LEFT(L25,FIND("(",L25)-1),药材与丹炉!C:K,8,0),0)+IFERROR(R25*VLOOKUP(LEFT(Q25,FIND("(",Q25)-1),药材与丹炉!C:K,8,0),0)+IFERROR(V25*VLOOKUP(LEFT(U25,FIND("(",U25)-1),药材与丹炉!C:K,8,0),0)+IFERROR(Z25*VLOOKUP(LEFT(Y25,FIND("(",Y25)-1),药材与丹炉!C:K,8,0),0)</f>
        <v>243</v>
      </c>
      <c r="AH25" s="57">
        <v>202</v>
      </c>
      <c r="AI25" s="57">
        <f t="shared" si="2"/>
        <v>-77</v>
      </c>
      <c r="AJ25" s="57">
        <f t="shared" si="3"/>
        <v>84.6</v>
      </c>
      <c r="AK25" s="57">
        <v>1.8</v>
      </c>
    </row>
    <row r="26" ht="15.6" customHeight="1" spans="1:37">
      <c r="A26" s="56">
        <v>25</v>
      </c>
      <c r="B26" s="56" t="s">
        <v>139</v>
      </c>
      <c r="C26" s="57">
        <v>2</v>
      </c>
      <c r="D26" s="56" t="s">
        <v>140</v>
      </c>
      <c r="E26" s="57">
        <v>9</v>
      </c>
      <c r="F26" s="57" t="s">
        <v>69</v>
      </c>
      <c r="G26" s="57">
        <v>9</v>
      </c>
      <c r="H26" s="57" t="s">
        <v>134</v>
      </c>
      <c r="I26" s="58">
        <f>IFERROR(CEILING(G26/VLOOKUP(LEFT(H26,FIND("(",H26)-1),药材与丹炉!C:G,5,0),1),"")</f>
        <v>3</v>
      </c>
      <c r="J26" s="57" t="s">
        <v>69</v>
      </c>
      <c r="K26" s="57" t="str">
        <f t="shared" si="0"/>
        <v/>
      </c>
      <c r="L26" s="57"/>
      <c r="M26" s="58" t="str">
        <f>IFERROR(CEILING(K26/VLOOKUP(LEFT(L26,FIND("(",L26)-1),药材与丹炉!C:G,5,0),1),"")</f>
        <v/>
      </c>
      <c r="N26" s="57">
        <v>6</v>
      </c>
      <c r="O26" s="57" t="s">
        <v>110</v>
      </c>
      <c r="P26" s="57">
        <v>6</v>
      </c>
      <c r="Q26" s="57" t="s">
        <v>94</v>
      </c>
      <c r="R26" s="58">
        <f>IFERROR(CEILING(P26/VLOOKUP(LEFT(Q26,FIND("(",Q26)-1),药材与丹炉!C:G,5,0),1),"")</f>
        <v>2</v>
      </c>
      <c r="S26" s="57" t="str">
        <f t="shared" si="12"/>
        <v>强金</v>
      </c>
      <c r="T26" s="57" t="str">
        <f t="shared" si="13"/>
        <v/>
      </c>
      <c r="U26" s="57"/>
      <c r="V26" s="58" t="str">
        <f>IFERROR(CEILING(T26/VLOOKUP(LEFT(U26,FIND("(",U26)-1),药材与丹炉!C:G,5,0),1),"")</f>
        <v/>
      </c>
      <c r="W26" s="57">
        <f>IF(IFERROR(IF(AND(I26&gt;0,I26&lt;&gt;""),VLOOKUP(LEFT(H26,FIND("(",H26)-1),药材与丹炉!C:K,9,0),0),0)+IFERROR(IF(AND(M26&gt;0,M26&lt;&gt;""),VLOOKUP(LEFT(L26,FIND("(",L26)-1),药材与丹炉!C:K,9,0),0),0)+IFERROR(IF(AND(R26&gt;0,R26&lt;&gt;""),VLOOKUP(LEFT(Q26,FIND("(",Q26)-1),药材与丹炉!C:K,9,0),0),0)+IFERROR(IF(AND(V26&gt;0,V26&lt;&gt;""),VLOOKUP(LEFT(U26,FIND("(",U26)-1),药材与丹炉!C:K,9,0),0),0)&gt;0,2,IF(IFERROR(IF(AND(I26&gt;0,I26&lt;&gt;""),VLOOKUP(LEFT(H26,FIND("(",H26)-1),药材与丹炉!C:K,9,0),0),0)+IFERROR(IF(AND(M26&gt;0,M26&lt;&gt;""),VLOOKUP(LEFT(L26,FIND("(",L26)-1),药材与丹炉!C:K,9,0),0),0)+IFERROR(IF(AND(R26&gt;0,R26&lt;&gt;""),VLOOKUP(LEFT(Q26,FIND("(",Q26)-1),药材与丹炉!C:K,9,0),0),0)+IFERROR(IF(AND(V26&gt;0,V26&lt;&gt;""),VLOOKUP(LEFT(U26,FIND("(",U26)-1),药材与丹炉!C:K,9,0),0),0)&lt;0,-1,1))</f>
        <v>1</v>
      </c>
      <c r="X26" s="57">
        <v>3</v>
      </c>
      <c r="Y26" s="57" t="s">
        <v>60</v>
      </c>
      <c r="Z26" s="58">
        <f>IFERROR(X26/VLOOKUP(LEFT(Y26,FIND("(",Y26)-1),药材与丹炉!C:G,5,0),"")</f>
        <v>3</v>
      </c>
      <c r="AA26" s="57" t="s">
        <v>87</v>
      </c>
      <c r="AB26" s="57">
        <f>IFERROR(VLOOKUP(AA26,药材与丹炉!Q:S,2,0),"")</f>
        <v>2</v>
      </c>
      <c r="AC26" s="57" t="s">
        <v>48</v>
      </c>
      <c r="AD26" s="57">
        <f t="shared" si="6"/>
        <v>2</v>
      </c>
      <c r="AE26" s="58">
        <f t="shared" si="9"/>
        <v>8</v>
      </c>
      <c r="AF26" s="57">
        <f>IFERROR(AD26*VLOOKUP(AA26,药材与丹炉!Q:S,3,0)/100,0)</f>
        <v>36</v>
      </c>
      <c r="AG26" s="57">
        <f>IFERROR(I26*VLOOKUP(LEFT(H26,FIND("(",H26)-1),药材与丹炉!C:K,8,0),0)+IFERROR(M26*VLOOKUP(LEFT(L26,FIND("(",L26)-1),药材与丹炉!C:K,8,0),0)+IFERROR(R26*VLOOKUP(LEFT(Q26,FIND("(",Q26)-1),药材与丹炉!C:K,8,0),0)+IFERROR(V26*VLOOKUP(LEFT(U26,FIND("(",U26)-1),药材与丹炉!C:K,8,0),0)+IFERROR(Z26*VLOOKUP(LEFT(Y26,FIND("(",Y26)-1),药材与丹炉!C:K,8,0),0)</f>
        <v>207</v>
      </c>
      <c r="AH26" s="57">
        <v>202</v>
      </c>
      <c r="AI26" s="57">
        <f t="shared" si="2"/>
        <v>-41</v>
      </c>
      <c r="AJ26" s="57">
        <f t="shared" si="3"/>
        <v>120.6</v>
      </c>
      <c r="AK26" s="57">
        <v>1.8</v>
      </c>
    </row>
    <row r="27" spans="1:37">
      <c r="A27" s="56">
        <v>26</v>
      </c>
      <c r="B27" s="56" t="s">
        <v>141</v>
      </c>
      <c r="C27" s="57">
        <v>2</v>
      </c>
      <c r="D27" s="56" t="s">
        <v>142</v>
      </c>
      <c r="E27" s="57">
        <v>9</v>
      </c>
      <c r="F27" s="57" t="s">
        <v>69</v>
      </c>
      <c r="G27" s="57">
        <v>9</v>
      </c>
      <c r="H27" s="57" t="s">
        <v>134</v>
      </c>
      <c r="I27" s="58">
        <f>IFERROR(CEILING(G27/VLOOKUP(LEFT(H27,FIND("(",H27)-1),药材与丹炉!C:G,5,0),1),"")</f>
        <v>3</v>
      </c>
      <c r="J27" s="57" t="s">
        <v>69</v>
      </c>
      <c r="K27" s="57" t="str">
        <f t="shared" si="0"/>
        <v/>
      </c>
      <c r="L27" s="57"/>
      <c r="M27" s="58" t="str">
        <f>IFERROR(CEILING(K27/VLOOKUP(LEFT(L27,FIND("(",L27)-1),药材与丹炉!C:G,5,0),1),"")</f>
        <v/>
      </c>
      <c r="N27" s="57">
        <v>6</v>
      </c>
      <c r="O27" s="57" t="s">
        <v>113</v>
      </c>
      <c r="P27" s="57">
        <v>6</v>
      </c>
      <c r="Q27" s="57" t="s">
        <v>114</v>
      </c>
      <c r="R27" s="58">
        <f>IFERROR(CEILING(P27/VLOOKUP(LEFT(Q27,FIND("(",Q27)-1),药材与丹炉!C:G,5,0),1),"")</f>
        <v>2</v>
      </c>
      <c r="S27" s="57" t="str">
        <f t="shared" si="12"/>
        <v>强木</v>
      </c>
      <c r="T27" s="57" t="str">
        <f t="shared" si="13"/>
        <v/>
      </c>
      <c r="U27" s="57"/>
      <c r="V27" s="58" t="str">
        <f>IFERROR(CEILING(T27/VLOOKUP(LEFT(U27,FIND("(",U27)-1),药材与丹炉!C:G,5,0),1),"")</f>
        <v/>
      </c>
      <c r="W27" s="57">
        <f>IF(IFERROR(IF(AND(I27&gt;0,I27&lt;&gt;""),VLOOKUP(LEFT(H27,FIND("(",H27)-1),药材与丹炉!C:K,9,0),0),0)+IFERROR(IF(AND(M27&gt;0,M27&lt;&gt;""),VLOOKUP(LEFT(L27,FIND("(",L27)-1),药材与丹炉!C:K,9,0),0),0)+IFERROR(IF(AND(R27&gt;0,R27&lt;&gt;""),VLOOKUP(LEFT(Q27,FIND("(",Q27)-1),药材与丹炉!C:K,9,0),0),0)+IFERROR(IF(AND(V27&gt;0,V27&lt;&gt;""),VLOOKUP(LEFT(U27,FIND("(",U27)-1),药材与丹炉!C:K,9,0),0),0)&gt;0,2,IF(IFERROR(IF(AND(I27&gt;0,I27&lt;&gt;""),VLOOKUP(LEFT(H27,FIND("(",H27)-1),药材与丹炉!C:K,9,0),0),0)+IFERROR(IF(AND(M27&gt;0,M27&lt;&gt;""),VLOOKUP(LEFT(L27,FIND("(",L27)-1),药材与丹炉!C:K,9,0),0),0)+IFERROR(IF(AND(R27&gt;0,R27&lt;&gt;""),VLOOKUP(LEFT(Q27,FIND("(",Q27)-1),药材与丹炉!C:K,9,0),0),0)+IFERROR(IF(AND(V27&gt;0,V27&lt;&gt;""),VLOOKUP(LEFT(U27,FIND("(",U27)-1),药材与丹炉!C:K,9,0),0),0)&lt;0,-1,1))</f>
        <v>1</v>
      </c>
      <c r="X27" s="57">
        <v>3</v>
      </c>
      <c r="Y27" s="57" t="s">
        <v>60</v>
      </c>
      <c r="Z27" s="58">
        <f>IFERROR(X27/VLOOKUP(LEFT(Y27,FIND("(",Y27)-1),药材与丹炉!C:G,5,0),"")</f>
        <v>3</v>
      </c>
      <c r="AA27" s="57" t="s">
        <v>87</v>
      </c>
      <c r="AB27" s="57">
        <f>IFERROR(VLOOKUP(AA27,药材与丹炉!Q:S,2,0),"")</f>
        <v>2</v>
      </c>
      <c r="AC27" s="57" t="s">
        <v>48</v>
      </c>
      <c r="AD27" s="57">
        <f t="shared" si="6"/>
        <v>2</v>
      </c>
      <c r="AE27" s="58">
        <f t="shared" si="9"/>
        <v>8</v>
      </c>
      <c r="AF27" s="57">
        <f>IFERROR(AD27*VLOOKUP(AA27,药材与丹炉!Q:S,3,0)/100,0)</f>
        <v>36</v>
      </c>
      <c r="AG27" s="57">
        <f>IFERROR(I27*VLOOKUP(LEFT(H27,FIND("(",H27)-1),药材与丹炉!C:K,8,0),0)+IFERROR(M27*VLOOKUP(LEFT(L27,FIND("(",L27)-1),药材与丹炉!C:K,8,0),0)+IFERROR(R27*VLOOKUP(LEFT(Q27,FIND("(",Q27)-1),药材与丹炉!C:K,8,0),0)+IFERROR(V27*VLOOKUP(LEFT(U27,FIND("(",U27)-1),药材与丹炉!C:K,8,0),0)+IFERROR(Z27*VLOOKUP(LEFT(Y27,FIND("(",Y27)-1),药材与丹炉!C:K,8,0),0)</f>
        <v>207</v>
      </c>
      <c r="AH27" s="57">
        <v>202</v>
      </c>
      <c r="AI27" s="57">
        <f t="shared" si="2"/>
        <v>-41</v>
      </c>
      <c r="AJ27" s="57">
        <f t="shared" si="3"/>
        <v>120.6</v>
      </c>
      <c r="AK27" s="57">
        <v>1.8</v>
      </c>
    </row>
    <row r="28" spans="1:37">
      <c r="A28" s="56">
        <v>27</v>
      </c>
      <c r="B28" s="56" t="s">
        <v>143</v>
      </c>
      <c r="C28" s="57">
        <v>2</v>
      </c>
      <c r="D28" s="56" t="s">
        <v>144</v>
      </c>
      <c r="E28" s="57">
        <v>9</v>
      </c>
      <c r="F28" s="57" t="s">
        <v>69</v>
      </c>
      <c r="G28" s="57">
        <v>9</v>
      </c>
      <c r="H28" s="57" t="s">
        <v>134</v>
      </c>
      <c r="I28" s="58">
        <f>IFERROR(CEILING(G28/VLOOKUP(LEFT(H28,FIND("(",H28)-1),药材与丹炉!C:G,5,0),1),"")</f>
        <v>3</v>
      </c>
      <c r="J28" s="57" t="s">
        <v>69</v>
      </c>
      <c r="K28" s="57" t="str">
        <f t="shared" si="0"/>
        <v/>
      </c>
      <c r="L28" s="57"/>
      <c r="M28" s="58" t="str">
        <f>IFERROR(CEILING(K28/VLOOKUP(LEFT(L28,FIND("(",L28)-1),药材与丹炉!C:G,5,0),1),"")</f>
        <v/>
      </c>
      <c r="N28" s="57">
        <v>6</v>
      </c>
      <c r="O28" s="57" t="s">
        <v>117</v>
      </c>
      <c r="P28" s="57">
        <v>6</v>
      </c>
      <c r="Q28" s="57" t="s">
        <v>118</v>
      </c>
      <c r="R28" s="58">
        <f>IFERROR(CEILING(P28/VLOOKUP(LEFT(Q28,FIND("(",Q28)-1),药材与丹炉!C:G,5,0),1),"")</f>
        <v>2</v>
      </c>
      <c r="S28" s="57" t="str">
        <f t="shared" si="12"/>
        <v>强水</v>
      </c>
      <c r="T28" s="57" t="str">
        <f t="shared" si="13"/>
        <v/>
      </c>
      <c r="U28" s="57"/>
      <c r="V28" s="58" t="str">
        <f>IFERROR(CEILING(T28/VLOOKUP(LEFT(U28,FIND("(",U28)-1),药材与丹炉!C:G,5,0),1),"")</f>
        <v/>
      </c>
      <c r="W28" s="57">
        <f>IF(IFERROR(IF(AND(I28&gt;0,I28&lt;&gt;""),VLOOKUP(LEFT(H28,FIND("(",H28)-1),药材与丹炉!C:K,9,0),0),0)+IFERROR(IF(AND(M28&gt;0,M28&lt;&gt;""),VLOOKUP(LEFT(L28,FIND("(",L28)-1),药材与丹炉!C:K,9,0),0),0)+IFERROR(IF(AND(R28&gt;0,R28&lt;&gt;""),VLOOKUP(LEFT(Q28,FIND("(",Q28)-1),药材与丹炉!C:K,9,0),0),0)+IFERROR(IF(AND(V28&gt;0,V28&lt;&gt;""),VLOOKUP(LEFT(U28,FIND("(",U28)-1),药材与丹炉!C:K,9,0),0),0)&gt;0,2,IF(IFERROR(IF(AND(I28&gt;0,I28&lt;&gt;""),VLOOKUP(LEFT(H28,FIND("(",H28)-1),药材与丹炉!C:K,9,0),0),0)+IFERROR(IF(AND(M28&gt;0,M28&lt;&gt;""),VLOOKUP(LEFT(L28,FIND("(",L28)-1),药材与丹炉!C:K,9,0),0),0)+IFERROR(IF(AND(R28&gt;0,R28&lt;&gt;""),VLOOKUP(LEFT(Q28,FIND("(",Q28)-1),药材与丹炉!C:K,9,0),0),0)+IFERROR(IF(AND(V28&gt;0,V28&lt;&gt;""),VLOOKUP(LEFT(U28,FIND("(",U28)-1),药材与丹炉!C:K,9,0),0),0)&lt;0,-1,1))</f>
        <v>-1</v>
      </c>
      <c r="X28" s="57">
        <v>3</v>
      </c>
      <c r="Y28" s="57" t="s">
        <v>43</v>
      </c>
      <c r="Z28" s="58">
        <f>IFERROR(X28/VLOOKUP(LEFT(Y28,FIND("(",Y28)-1),药材与丹炉!C:G,5,0),"")</f>
        <v>3</v>
      </c>
      <c r="AA28" s="57" t="s">
        <v>87</v>
      </c>
      <c r="AB28" s="57">
        <f>IFERROR(VLOOKUP(AA28,药材与丹炉!Q:S,2,0),"")</f>
        <v>2</v>
      </c>
      <c r="AC28" s="57" t="s">
        <v>48</v>
      </c>
      <c r="AD28" s="57">
        <f t="shared" si="6"/>
        <v>2</v>
      </c>
      <c r="AE28" s="58">
        <f t="shared" si="9"/>
        <v>8</v>
      </c>
      <c r="AF28" s="57">
        <f>IFERROR(AD28*VLOOKUP(AA28,药材与丹炉!Q:S,3,0)/100,0)</f>
        <v>36</v>
      </c>
      <c r="AG28" s="57">
        <f>IFERROR(I28*VLOOKUP(LEFT(H28,FIND("(",H28)-1),药材与丹炉!C:K,8,0),0)+IFERROR(M28*VLOOKUP(LEFT(L28,FIND("(",L28)-1),药材与丹炉!C:K,8,0),0)+IFERROR(R28*VLOOKUP(LEFT(Q28,FIND("(",Q28)-1),药材与丹炉!C:K,8,0),0)+IFERROR(V28*VLOOKUP(LEFT(U28,FIND("(",U28)-1),药材与丹炉!C:K,8,0),0)+IFERROR(Z28*VLOOKUP(LEFT(Y28,FIND("(",Y28)-1),药材与丹炉!C:K,8,0),0)</f>
        <v>207</v>
      </c>
      <c r="AH28" s="57">
        <v>202</v>
      </c>
      <c r="AI28" s="57">
        <f t="shared" si="2"/>
        <v>-41</v>
      </c>
      <c r="AJ28" s="57">
        <f t="shared" si="3"/>
        <v>120.6</v>
      </c>
      <c r="AK28" s="57">
        <v>1.8</v>
      </c>
    </row>
    <row r="29" customHeight="1" spans="1:37">
      <c r="A29" s="56">
        <v>28</v>
      </c>
      <c r="B29" s="56" t="s">
        <v>145</v>
      </c>
      <c r="C29" s="57">
        <v>2</v>
      </c>
      <c r="D29" s="56" t="s">
        <v>146</v>
      </c>
      <c r="E29" s="57">
        <v>9</v>
      </c>
      <c r="F29" s="57" t="s">
        <v>69</v>
      </c>
      <c r="G29" s="57">
        <v>9</v>
      </c>
      <c r="H29" s="57" t="s">
        <v>134</v>
      </c>
      <c r="I29" s="58">
        <f>IFERROR(CEILING(G29/VLOOKUP(LEFT(H29,FIND("(",H29)-1),药材与丹炉!C:G,5,0),1),"")</f>
        <v>3</v>
      </c>
      <c r="J29" s="57" t="s">
        <v>69</v>
      </c>
      <c r="K29" s="57" t="str">
        <f t="shared" si="0"/>
        <v/>
      </c>
      <c r="L29" s="57"/>
      <c r="M29" s="58" t="str">
        <f>IFERROR(CEILING(K29/VLOOKUP(LEFT(L29,FIND("(",L29)-1),药材与丹炉!C:G,5,0),1),"")</f>
        <v/>
      </c>
      <c r="N29" s="57">
        <v>6</v>
      </c>
      <c r="O29" s="57" t="s">
        <v>121</v>
      </c>
      <c r="P29" s="57">
        <v>6</v>
      </c>
      <c r="Q29" s="57" t="s">
        <v>73</v>
      </c>
      <c r="R29" s="58">
        <f>IFERROR(CEILING(P29/VLOOKUP(LEFT(Q29,FIND("(",Q29)-1),药材与丹炉!C:G,5,0),1),"")</f>
        <v>2</v>
      </c>
      <c r="S29" s="57" t="str">
        <f t="shared" si="12"/>
        <v>强火</v>
      </c>
      <c r="T29" s="57" t="str">
        <f t="shared" si="13"/>
        <v/>
      </c>
      <c r="U29" s="57"/>
      <c r="V29" s="58" t="str">
        <f>IFERROR(CEILING(T29/VLOOKUP(LEFT(U29,FIND("(",U29)-1),药材与丹炉!C:G,5,0),1),"")</f>
        <v/>
      </c>
      <c r="W29" s="57">
        <f>IF(IFERROR(IF(AND(I29&gt;0,I29&lt;&gt;""),VLOOKUP(LEFT(H29,FIND("(",H29)-1),药材与丹炉!C:K,9,0),0),0)+IFERROR(IF(AND(M29&gt;0,M29&lt;&gt;""),VLOOKUP(LEFT(L29,FIND("(",L29)-1),药材与丹炉!C:K,9,0),0),0)+IFERROR(IF(AND(R29&gt;0,R29&lt;&gt;""),VLOOKUP(LEFT(Q29,FIND("(",Q29)-1),药材与丹炉!C:K,9,0),0),0)+IFERROR(IF(AND(V29&gt;0,V29&lt;&gt;""),VLOOKUP(LEFT(U29,FIND("(",U29)-1),药材与丹炉!C:K,9,0),0),0)&gt;0,2,IF(IFERROR(IF(AND(I29&gt;0,I29&lt;&gt;""),VLOOKUP(LEFT(H29,FIND("(",H29)-1),药材与丹炉!C:K,9,0),0),0)+IFERROR(IF(AND(M29&gt;0,M29&lt;&gt;""),VLOOKUP(LEFT(L29,FIND("(",L29)-1),药材与丹炉!C:K,9,0),0),0)+IFERROR(IF(AND(R29&gt;0,R29&lt;&gt;""),VLOOKUP(LEFT(Q29,FIND("(",Q29)-1),药材与丹炉!C:K,9,0),0),0)+IFERROR(IF(AND(V29&gt;0,V29&lt;&gt;""),VLOOKUP(LEFT(U29,FIND("(",U29)-1),药材与丹炉!C:K,9,0),0),0)&lt;0,-1,1))</f>
        <v>2</v>
      </c>
      <c r="X29" s="57">
        <v>3</v>
      </c>
      <c r="Y29" s="57" t="s">
        <v>46</v>
      </c>
      <c r="Z29" s="58">
        <f>IFERROR(X29/VLOOKUP(LEFT(Y29,FIND("(",Y29)-1),药材与丹炉!C:G,5,0),"")</f>
        <v>3</v>
      </c>
      <c r="AA29" s="57" t="s">
        <v>87</v>
      </c>
      <c r="AB29" s="57">
        <f>IFERROR(VLOOKUP(AA29,药材与丹炉!Q:S,2,0),"")</f>
        <v>2</v>
      </c>
      <c r="AC29" s="57" t="s">
        <v>48</v>
      </c>
      <c r="AD29" s="57">
        <f t="shared" si="6"/>
        <v>2</v>
      </c>
      <c r="AE29" s="58">
        <f t="shared" si="9"/>
        <v>8</v>
      </c>
      <c r="AF29" s="57">
        <f>IFERROR(AD29*VLOOKUP(AA29,药材与丹炉!Q:S,3,0)/100,0)</f>
        <v>36</v>
      </c>
      <c r="AG29" s="57">
        <f>IFERROR(I29*VLOOKUP(LEFT(H29,FIND("(",H29)-1),药材与丹炉!C:K,8,0),0)+IFERROR(M29*VLOOKUP(LEFT(L29,FIND("(",L29)-1),药材与丹炉!C:K,8,0),0)+IFERROR(R29*VLOOKUP(LEFT(Q29,FIND("(",Q29)-1),药材与丹炉!C:K,8,0),0)+IFERROR(V29*VLOOKUP(LEFT(U29,FIND("(",U29)-1),药材与丹炉!C:K,8,0),0)+IFERROR(Z29*VLOOKUP(LEFT(Y29,FIND("(",Y29)-1),药材与丹炉!C:K,8,0),0)</f>
        <v>207</v>
      </c>
      <c r="AH29" s="57">
        <v>202</v>
      </c>
      <c r="AI29" s="57">
        <f t="shared" si="2"/>
        <v>-41</v>
      </c>
      <c r="AJ29" s="57">
        <f t="shared" si="3"/>
        <v>120.6</v>
      </c>
      <c r="AK29" s="57">
        <v>1.8</v>
      </c>
    </row>
    <row r="30" spans="1:37">
      <c r="A30" s="56">
        <v>29</v>
      </c>
      <c r="B30" s="56" t="s">
        <v>147</v>
      </c>
      <c r="C30" s="57">
        <v>2</v>
      </c>
      <c r="D30" s="56" t="s">
        <v>148</v>
      </c>
      <c r="E30" s="57">
        <v>9</v>
      </c>
      <c r="F30" s="57" t="s">
        <v>69</v>
      </c>
      <c r="G30" s="57">
        <v>9</v>
      </c>
      <c r="H30" s="57" t="s">
        <v>134</v>
      </c>
      <c r="I30" s="58">
        <f>IFERROR(CEILING(G30/VLOOKUP(LEFT(H30,FIND("(",H30)-1),药材与丹炉!C:G,5,0),1),"")</f>
        <v>3</v>
      </c>
      <c r="J30" s="57" t="s">
        <v>69</v>
      </c>
      <c r="K30" s="57" t="str">
        <f t="shared" si="0"/>
        <v/>
      </c>
      <c r="L30" s="57"/>
      <c r="M30" s="58" t="str">
        <f>IFERROR(CEILING(K30/VLOOKUP(LEFT(L30,FIND("(",L30)-1),药材与丹炉!C:G,5,0),1),"")</f>
        <v/>
      </c>
      <c r="N30" s="57">
        <v>6</v>
      </c>
      <c r="O30" s="57" t="s">
        <v>124</v>
      </c>
      <c r="P30" s="57">
        <v>6</v>
      </c>
      <c r="Q30" s="57" t="s">
        <v>82</v>
      </c>
      <c r="R30" s="58">
        <f>IFERROR(CEILING(P30/VLOOKUP(LEFT(Q30,FIND("(",Q30)-1),药材与丹炉!C:G,5,0),1),"")</f>
        <v>2</v>
      </c>
      <c r="S30" s="57" t="str">
        <f t="shared" si="12"/>
        <v>强土</v>
      </c>
      <c r="T30" s="57" t="str">
        <f t="shared" si="13"/>
        <v/>
      </c>
      <c r="U30" s="57"/>
      <c r="V30" s="58" t="str">
        <f>IFERROR(CEILING(T30/VLOOKUP(LEFT(U30,FIND("(",U30)-1),药材与丹炉!C:G,5,0),1),"")</f>
        <v/>
      </c>
      <c r="W30" s="57">
        <f>IF(IFERROR(IF(AND(I30&gt;0,I30&lt;&gt;""),VLOOKUP(LEFT(H30,FIND("(",H30)-1),药材与丹炉!C:K,9,0),0),0)+IFERROR(IF(AND(M30&gt;0,M30&lt;&gt;""),VLOOKUP(LEFT(L30,FIND("(",L30)-1),药材与丹炉!C:K,9,0),0),0)+IFERROR(IF(AND(R30&gt;0,R30&lt;&gt;""),VLOOKUP(LEFT(Q30,FIND("(",Q30)-1),药材与丹炉!C:K,9,0),0),0)+IFERROR(IF(AND(V30&gt;0,V30&lt;&gt;""),VLOOKUP(LEFT(U30,FIND("(",U30)-1),药材与丹炉!C:K,9,0),0),0)&gt;0,2,IF(IFERROR(IF(AND(I30&gt;0,I30&lt;&gt;""),VLOOKUP(LEFT(H30,FIND("(",H30)-1),药材与丹炉!C:K,9,0),0),0)+IFERROR(IF(AND(M30&gt;0,M30&lt;&gt;""),VLOOKUP(LEFT(L30,FIND("(",L30)-1),药材与丹炉!C:K,9,0),0),0)+IFERROR(IF(AND(R30&gt;0,R30&lt;&gt;""),VLOOKUP(LEFT(Q30,FIND("(",Q30)-1),药材与丹炉!C:K,9,0),0),0)+IFERROR(IF(AND(V30&gt;0,V30&lt;&gt;""),VLOOKUP(LEFT(U30,FIND("(",U30)-1),药材与丹炉!C:K,9,0),0),0)&lt;0,-1,1))</f>
        <v>2</v>
      </c>
      <c r="X30" s="57">
        <v>3</v>
      </c>
      <c r="Y30" s="57" t="s">
        <v>46</v>
      </c>
      <c r="Z30" s="58">
        <f>IFERROR(X30/VLOOKUP(LEFT(Y30,FIND("(",Y30)-1),药材与丹炉!C:G,5,0),"")</f>
        <v>3</v>
      </c>
      <c r="AA30" s="57" t="s">
        <v>87</v>
      </c>
      <c r="AB30" s="57">
        <f>IFERROR(VLOOKUP(AA30,药材与丹炉!Q:S,2,0),"")</f>
        <v>2</v>
      </c>
      <c r="AC30" s="57" t="s">
        <v>48</v>
      </c>
      <c r="AD30" s="57">
        <f t="shared" si="6"/>
        <v>2</v>
      </c>
      <c r="AE30" s="58">
        <f t="shared" si="9"/>
        <v>8</v>
      </c>
      <c r="AF30" s="57">
        <f>IFERROR(AD30*VLOOKUP(AA30,药材与丹炉!Q:S,3,0)/100,0)</f>
        <v>36</v>
      </c>
      <c r="AG30" s="57">
        <f>IFERROR(I30*VLOOKUP(LEFT(H30,FIND("(",H30)-1),药材与丹炉!C:K,8,0),0)+IFERROR(M30*VLOOKUP(LEFT(L30,FIND("(",L30)-1),药材与丹炉!C:K,8,0),0)+IFERROR(R30*VLOOKUP(LEFT(Q30,FIND("(",Q30)-1),药材与丹炉!C:K,8,0),0)+IFERROR(V30*VLOOKUP(LEFT(U30,FIND("(",U30)-1),药材与丹炉!C:K,8,0),0)+IFERROR(Z30*VLOOKUP(LEFT(Y30,FIND("(",Y30)-1),药材与丹炉!C:K,8,0),0)</f>
        <v>207</v>
      </c>
      <c r="AH30" s="57">
        <v>202</v>
      </c>
      <c r="AI30" s="57">
        <f t="shared" si="2"/>
        <v>-41</v>
      </c>
      <c r="AJ30" s="57">
        <f t="shared" si="3"/>
        <v>120.6</v>
      </c>
      <c r="AK30" s="57">
        <v>1.8</v>
      </c>
    </row>
    <row r="31" spans="1:37">
      <c r="A31" s="56">
        <v>30</v>
      </c>
      <c r="B31" s="56" t="s">
        <v>149</v>
      </c>
      <c r="C31" s="57">
        <v>2</v>
      </c>
      <c r="D31" s="56" t="s">
        <v>150</v>
      </c>
      <c r="E31" s="57">
        <v>9</v>
      </c>
      <c r="F31" s="57" t="s">
        <v>63</v>
      </c>
      <c r="G31" s="57">
        <v>9</v>
      </c>
      <c r="H31" s="57" t="s">
        <v>64</v>
      </c>
      <c r="I31" s="58">
        <f>IFERROR(CEILING(G31/VLOOKUP(LEFT(H31,FIND("(",H31)-1),药材与丹炉!C:G,5,0),1),"")</f>
        <v>3</v>
      </c>
      <c r="J31" s="57" t="s">
        <v>63</v>
      </c>
      <c r="K31" s="57" t="str">
        <f t="shared" si="0"/>
        <v/>
      </c>
      <c r="L31" s="57"/>
      <c r="M31" s="58" t="str">
        <f>IFERROR(CEILING(K31/VLOOKUP(LEFT(L31,FIND("(",L31)-1),药材与丹炉!C:G,5,0),1),"")</f>
        <v/>
      </c>
      <c r="N31" s="57">
        <v>27</v>
      </c>
      <c r="O31" s="57" t="s">
        <v>151</v>
      </c>
      <c r="P31" s="57">
        <v>27</v>
      </c>
      <c r="Q31" s="57" t="s">
        <v>152</v>
      </c>
      <c r="R31" s="58">
        <f>IFERROR(CEILING(P31/VLOOKUP(LEFT(Q31,FIND("(",Q31)-1),药材与丹炉!C:G,5,0),1),"")</f>
        <v>3</v>
      </c>
      <c r="S31" s="57" t="str">
        <f t="shared" si="12"/>
        <v>益寿</v>
      </c>
      <c r="T31" s="57" t="str">
        <f t="shared" si="13"/>
        <v/>
      </c>
      <c r="U31" s="57"/>
      <c r="V31" s="58" t="str">
        <f>IFERROR(CEILING(T31/VLOOKUP(LEFT(U31,FIND("(",U31)-1),药材与丹炉!C:G,5,0),1),"")</f>
        <v/>
      </c>
      <c r="W31" s="57">
        <f>IF(IFERROR(IF(AND(I31&gt;0,I31&lt;&gt;""),VLOOKUP(LEFT(H31,FIND("(",H31)-1),药材与丹炉!C:K,9,0),0),0)+IFERROR(IF(AND(M31&gt;0,M31&lt;&gt;""),VLOOKUP(LEFT(L31,FIND("(",L31)-1),药材与丹炉!C:K,9,0),0),0)+IFERROR(IF(AND(R31&gt;0,R31&lt;&gt;""),VLOOKUP(LEFT(Q31,FIND("(",Q31)-1),药材与丹炉!C:K,9,0),0),0)+IFERROR(IF(AND(V31&gt;0,V31&lt;&gt;""),VLOOKUP(LEFT(U31,FIND("(",U31)-1),药材与丹炉!C:K,9,0),0),0)&gt;0,2,IF(IFERROR(IF(AND(I31&gt;0,I31&lt;&gt;""),VLOOKUP(LEFT(H31,FIND("(",H31)-1),药材与丹炉!C:K,9,0),0),0)+IFERROR(IF(AND(M31&gt;0,M31&lt;&gt;""),VLOOKUP(LEFT(L31,FIND("(",L31)-1),药材与丹炉!C:K,9,0),0),0)+IFERROR(IF(AND(R31&gt;0,R31&lt;&gt;""),VLOOKUP(LEFT(Q31,FIND("(",Q31)-1),药材与丹炉!C:K,9,0),0),0)+IFERROR(IF(AND(V31&gt;0,V31&lt;&gt;""),VLOOKUP(LEFT(U31,FIND("(",U31)-1),药材与丹炉!C:K,9,0),0),0)&lt;0,-1,1))</f>
        <v>1</v>
      </c>
      <c r="X31" s="57">
        <v>3</v>
      </c>
      <c r="Y31" s="57" t="s">
        <v>60</v>
      </c>
      <c r="Z31" s="58">
        <f>IFERROR(X31/VLOOKUP(LEFT(Y31,FIND("(",Y31)-1),药材与丹炉!C:G,5,0),"")</f>
        <v>3</v>
      </c>
      <c r="AA31" s="57" t="s">
        <v>87</v>
      </c>
      <c r="AB31" s="57">
        <f>IFERROR(VLOOKUP(AA31,药材与丹炉!Q:S,2,0),"")</f>
        <v>2</v>
      </c>
      <c r="AC31" s="57" t="s">
        <v>48</v>
      </c>
      <c r="AD31" s="57">
        <f t="shared" si="6"/>
        <v>2</v>
      </c>
      <c r="AE31" s="58">
        <f t="shared" si="9"/>
        <v>9</v>
      </c>
      <c r="AF31" s="57">
        <f>IFERROR(AD31*VLOOKUP(AA31,药材与丹炉!Q:S,3,0)/100,0)</f>
        <v>36</v>
      </c>
      <c r="AG31" s="57">
        <f>IFERROR(I31*VLOOKUP(LEFT(H31,FIND("(",H31)-1),药材与丹炉!C:K,8,0),0)+IFERROR(M31*VLOOKUP(LEFT(L31,FIND("(",L31)-1),药材与丹炉!C:K,8,0),0)+IFERROR(R31*VLOOKUP(LEFT(Q31,FIND("(",Q31)-1),药材与丹炉!C:K,8,0),0)+IFERROR(V31*VLOOKUP(LEFT(U31,FIND("(",U31)-1),药材与丹炉!C:K,8,0),0)+IFERROR(Z31*VLOOKUP(LEFT(Y31,FIND("(",Y31)-1),药材与丹炉!C:K,8,0),0)</f>
        <v>1350</v>
      </c>
      <c r="AH31" s="57">
        <v>922</v>
      </c>
      <c r="AI31" s="57">
        <f t="shared" si="2"/>
        <v>-464</v>
      </c>
      <c r="AJ31" s="57">
        <f t="shared" si="3"/>
        <v>273.6</v>
      </c>
      <c r="AK31" s="57">
        <v>1.8</v>
      </c>
    </row>
    <row r="32" spans="1:37">
      <c r="A32" s="56">
        <v>31</v>
      </c>
      <c r="B32" s="56" t="s">
        <v>153</v>
      </c>
      <c r="C32" s="57">
        <v>2</v>
      </c>
      <c r="D32" s="56" t="s">
        <v>154</v>
      </c>
      <c r="E32" s="57">
        <v>9</v>
      </c>
      <c r="F32" s="57" t="s">
        <v>81</v>
      </c>
      <c r="G32" s="57">
        <v>9</v>
      </c>
      <c r="H32" s="57" t="s">
        <v>82</v>
      </c>
      <c r="I32" s="58">
        <f>IFERROR(CEILING(G32/VLOOKUP(LEFT(H32,FIND("(",H32)-1),药材与丹炉!C:G,5,0),1),"")</f>
        <v>3</v>
      </c>
      <c r="J32" s="57" t="s">
        <v>81</v>
      </c>
      <c r="K32" s="57" t="str">
        <f t="shared" si="0"/>
        <v/>
      </c>
      <c r="L32" s="57"/>
      <c r="M32" s="58" t="str">
        <f>IFERROR(CEILING(K32/VLOOKUP(LEFT(L32,FIND("(",L32)-1),药材与丹炉!C:G,5,0),1),"")</f>
        <v/>
      </c>
      <c r="N32" s="57">
        <v>9</v>
      </c>
      <c r="O32" s="57" t="s">
        <v>58</v>
      </c>
      <c r="P32" s="57">
        <v>9</v>
      </c>
      <c r="Q32" s="57" t="s">
        <v>54</v>
      </c>
      <c r="R32" s="58">
        <f>IFERROR(CEILING(P32/VLOOKUP(LEFT(Q32,FIND("(",Q32)-1),药材与丹炉!C:G,5,0),1),"")</f>
        <v>3</v>
      </c>
      <c r="S32" s="57" t="str">
        <f t="shared" si="12"/>
        <v>固元</v>
      </c>
      <c r="T32" s="57" t="str">
        <f t="shared" si="13"/>
        <v/>
      </c>
      <c r="U32" s="57"/>
      <c r="V32" s="58" t="str">
        <f>IFERROR(CEILING(T32/VLOOKUP(LEFT(U32,FIND("(",U32)-1),药材与丹炉!C:G,5,0),1),"")</f>
        <v/>
      </c>
      <c r="W32" s="57">
        <f>IF(IFERROR(IF(AND(I32&gt;0,I32&lt;&gt;""),VLOOKUP(LEFT(H32,FIND("(",H32)-1),药材与丹炉!C:K,9,0),0),0)+IFERROR(IF(AND(M32&gt;0,M32&lt;&gt;""),VLOOKUP(LEFT(L32,FIND("(",L32)-1),药材与丹炉!C:K,9,0),0),0)+IFERROR(IF(AND(R32&gt;0,R32&lt;&gt;""),VLOOKUP(LEFT(Q32,FIND("(",Q32)-1),药材与丹炉!C:K,9,0),0),0)+IFERROR(IF(AND(V32&gt;0,V32&lt;&gt;""),VLOOKUP(LEFT(U32,FIND("(",U32)-1),药材与丹炉!C:K,9,0),0),0)&gt;0,2,IF(IFERROR(IF(AND(I32&gt;0,I32&lt;&gt;""),VLOOKUP(LEFT(H32,FIND("(",H32)-1),药材与丹炉!C:K,9,0),0),0)+IFERROR(IF(AND(M32&gt;0,M32&lt;&gt;""),VLOOKUP(LEFT(L32,FIND("(",L32)-1),药材与丹炉!C:K,9,0),0),0)+IFERROR(IF(AND(R32&gt;0,R32&lt;&gt;""),VLOOKUP(LEFT(Q32,FIND("(",Q32)-1),药材与丹炉!C:K,9,0),0),0)+IFERROR(IF(AND(V32&gt;0,V32&lt;&gt;""),VLOOKUP(LEFT(U32,FIND("(",U32)-1),药材与丹炉!C:K,9,0),0),0)&lt;0,-1,1))</f>
        <v>2</v>
      </c>
      <c r="X32" s="57">
        <v>3</v>
      </c>
      <c r="Y32" s="57" t="s">
        <v>46</v>
      </c>
      <c r="Z32" s="58">
        <f>IFERROR(X32/VLOOKUP(LEFT(Y32,FIND("(",Y32)-1),药材与丹炉!C:G,5,0),"")</f>
        <v>3</v>
      </c>
      <c r="AA32" s="57" t="s">
        <v>87</v>
      </c>
      <c r="AB32" s="57">
        <f>IFERROR(VLOOKUP(AA32,药材与丹炉!Q:S,2,0),"")</f>
        <v>2</v>
      </c>
      <c r="AC32" s="57" t="s">
        <v>48</v>
      </c>
      <c r="AD32" s="57">
        <f t="shared" si="6"/>
        <v>2</v>
      </c>
      <c r="AE32" s="58">
        <f t="shared" si="9"/>
        <v>9</v>
      </c>
      <c r="AF32" s="57">
        <f>IFERROR(AD32*VLOOKUP(AA32,药材与丹炉!Q:S,3,0)/100,0)</f>
        <v>36</v>
      </c>
      <c r="AG32" s="57">
        <f>IFERROR(I32*VLOOKUP(LEFT(H32,FIND("(",H32)-1),药材与丹炉!C:K,8,0),0)+IFERROR(M32*VLOOKUP(LEFT(L32,FIND("(",L32)-1),药材与丹炉!C:K,8,0),0)+IFERROR(R32*VLOOKUP(LEFT(Q32,FIND("(",Q32)-1),药材与丹炉!C:K,8,0),0)+IFERROR(V32*VLOOKUP(LEFT(U32,FIND("(",U32)-1),药材与丹炉!C:K,8,0),0)+IFERROR(Z32*VLOOKUP(LEFT(Y32,FIND("(",Y32)-1),药材与丹炉!C:K,8,0),0)</f>
        <v>243</v>
      </c>
      <c r="AH32" s="57">
        <v>220</v>
      </c>
      <c r="AI32" s="57">
        <f t="shared" si="2"/>
        <v>-59</v>
      </c>
      <c r="AJ32" s="57">
        <f t="shared" si="3"/>
        <v>117</v>
      </c>
      <c r="AK32" s="57">
        <v>1.8</v>
      </c>
    </row>
    <row r="33" spans="1:37">
      <c r="A33" s="56">
        <v>32</v>
      </c>
      <c r="B33" s="56" t="s">
        <v>155</v>
      </c>
      <c r="C33" s="57">
        <v>2</v>
      </c>
      <c r="D33" s="56" t="s">
        <v>156</v>
      </c>
      <c r="E33" s="57">
        <v>6</v>
      </c>
      <c r="F33" s="57" t="s">
        <v>81</v>
      </c>
      <c r="G33" s="57">
        <v>6</v>
      </c>
      <c r="H33" s="57" t="s">
        <v>82</v>
      </c>
      <c r="I33" s="58">
        <f>IFERROR(CEILING(G33/VLOOKUP(LEFT(H33,FIND("(",H33)-1),药材与丹炉!C:G,5,0),1),"")</f>
        <v>2</v>
      </c>
      <c r="J33" s="57" t="s">
        <v>81</v>
      </c>
      <c r="K33" s="57" t="str">
        <f t="shared" si="0"/>
        <v/>
      </c>
      <c r="L33" s="57"/>
      <c r="M33" s="58" t="str">
        <f>IFERROR(CEILING(K33/VLOOKUP(LEFT(L33,FIND("(",L33)-1),药材与丹炉!C:G,5,0),1),"")</f>
        <v/>
      </c>
      <c r="N33" s="57">
        <v>12</v>
      </c>
      <c r="O33" s="57" t="s">
        <v>74</v>
      </c>
      <c r="P33" s="57">
        <v>9</v>
      </c>
      <c r="Q33" s="57" t="s">
        <v>128</v>
      </c>
      <c r="R33" s="58">
        <f>IFERROR(CEILING(P33/VLOOKUP(LEFT(Q33,FIND("(",Q33)-1),药材与丹炉!C:G,5,0),1),"")</f>
        <v>1</v>
      </c>
      <c r="S33" s="57" t="str">
        <f t="shared" si="12"/>
        <v>混元</v>
      </c>
      <c r="T33" s="57">
        <f t="shared" si="13"/>
        <v>3</v>
      </c>
      <c r="U33" s="57" t="s">
        <v>60</v>
      </c>
      <c r="V33" s="58">
        <f>IFERROR(CEILING(T33/VLOOKUP(LEFT(U33,FIND("(",U33)-1),药材与丹炉!C:G,5,0),1),"")</f>
        <v>3</v>
      </c>
      <c r="W33" s="57">
        <f>IF(IFERROR(IF(AND(I33&gt;0,I33&lt;&gt;""),VLOOKUP(LEFT(H33,FIND("(",H33)-1),药材与丹炉!C:K,9,0),0),0)+IFERROR(IF(AND(M33&gt;0,M33&lt;&gt;""),VLOOKUP(LEFT(L33,FIND("(",L33)-1),药材与丹炉!C:K,9,0),0),0)+IFERROR(IF(AND(R33&gt;0,R33&lt;&gt;""),VLOOKUP(LEFT(Q33,FIND("(",Q33)-1),药材与丹炉!C:K,9,0),0),0)+IFERROR(IF(AND(V33&gt;0,V33&lt;&gt;""),VLOOKUP(LEFT(U33,FIND("(",U33)-1),药材与丹炉!C:K,9,0),0),0)&gt;0,2,IF(IFERROR(IF(AND(I33&gt;0,I33&lt;&gt;""),VLOOKUP(LEFT(H33,FIND("(",H33)-1),药材与丹炉!C:K,9,0),0),0)+IFERROR(IF(AND(M33&gt;0,M33&lt;&gt;""),VLOOKUP(LEFT(L33,FIND("(",L33)-1),药材与丹炉!C:K,9,0),0),0)+IFERROR(IF(AND(R33&gt;0,R33&lt;&gt;""),VLOOKUP(LEFT(Q33,FIND("(",Q33)-1),药材与丹炉!C:K,9,0),0),0)+IFERROR(IF(AND(V33&gt;0,V33&lt;&gt;""),VLOOKUP(LEFT(U33,FIND("(",U33)-1),药材与丹炉!C:K,9,0),0),0)&lt;0,-1,1))</f>
        <v>2</v>
      </c>
      <c r="X33" s="57">
        <v>3</v>
      </c>
      <c r="Y33" s="57" t="s">
        <v>46</v>
      </c>
      <c r="Z33" s="58">
        <f>IFERROR(X33/VLOOKUP(LEFT(Y33,FIND("(",Y33)-1),药材与丹炉!C:G,5,0),"")</f>
        <v>3</v>
      </c>
      <c r="AA33" s="57" t="s">
        <v>87</v>
      </c>
      <c r="AB33" s="57">
        <f>IFERROR(VLOOKUP(AA33,药材与丹炉!Q:S,2,0),"")</f>
        <v>2</v>
      </c>
      <c r="AC33" s="57" t="s">
        <v>48</v>
      </c>
      <c r="AD33" s="57">
        <f t="shared" si="6"/>
        <v>2</v>
      </c>
      <c r="AE33" s="58">
        <f t="shared" si="9"/>
        <v>9</v>
      </c>
      <c r="AF33" s="57">
        <f>IFERROR(AD33*VLOOKUP(AA33,药材与丹炉!Q:S,3,0)/100,0)</f>
        <v>36</v>
      </c>
      <c r="AG33" s="57">
        <f>IFERROR(I33*VLOOKUP(LEFT(H33,FIND("(",H33)-1),药材与丹炉!C:K,8,0),0)+IFERROR(M33*VLOOKUP(LEFT(L33,FIND("(",L33)-1),药材与丹炉!C:K,8,0),0)+IFERROR(R33*VLOOKUP(LEFT(Q33,FIND("(",Q33)-1),药材与丹炉!C:K,8,0),0)+IFERROR(V33*VLOOKUP(LEFT(U33,FIND("(",U33)-1),药材与丹炉!C:K,8,0),0)+IFERROR(Z33*VLOOKUP(LEFT(Y33,FIND("(",Y33)-1),药材与丹炉!C:K,8,0),0)</f>
        <v>531</v>
      </c>
      <c r="AH33" s="57">
        <v>238</v>
      </c>
      <c r="AI33" s="57">
        <f t="shared" si="2"/>
        <v>-329</v>
      </c>
      <c r="AJ33" s="57">
        <f t="shared" si="3"/>
        <v>-138.6</v>
      </c>
      <c r="AK33" s="57">
        <v>1.8</v>
      </c>
    </row>
    <row r="34" spans="1:37">
      <c r="A34" s="56">
        <v>33</v>
      </c>
      <c r="B34" s="56" t="s">
        <v>157</v>
      </c>
      <c r="C34" s="57">
        <v>3</v>
      </c>
      <c r="D34" s="56" t="s">
        <v>101</v>
      </c>
      <c r="E34" s="57">
        <v>6</v>
      </c>
      <c r="F34" s="57" t="s">
        <v>42</v>
      </c>
      <c r="G34" s="57">
        <v>6</v>
      </c>
      <c r="H34" s="57" t="s">
        <v>103</v>
      </c>
      <c r="I34" s="58">
        <f>IFERROR(CEILING(G34/VLOOKUP(LEFT(H34,FIND("(",H34)-1),药材与丹炉!C:G,5,0),1),"")</f>
        <v>2</v>
      </c>
      <c r="J34" s="57" t="s">
        <v>42</v>
      </c>
      <c r="K34" s="57" t="str">
        <f t="shared" si="0"/>
        <v/>
      </c>
      <c r="L34" s="57"/>
      <c r="M34" s="58" t="str">
        <f>IFERROR(CEILING(K34/VLOOKUP(LEFT(L34,FIND("(",L34)-1),药材与丹炉!C:G,5,0),1),"")</f>
        <v/>
      </c>
      <c r="N34" s="57">
        <v>6</v>
      </c>
      <c r="O34" s="57" t="s">
        <v>58</v>
      </c>
      <c r="P34" s="57">
        <v>6</v>
      </c>
      <c r="Q34" s="57" t="s">
        <v>59</v>
      </c>
      <c r="R34" s="58">
        <f>IFERROR(CEILING(P34/VLOOKUP(LEFT(Q34,FIND("(",Q34)-1),药材与丹炉!C:G,5,0),1),"")</f>
        <v>6</v>
      </c>
      <c r="S34" s="57" t="str">
        <f t="shared" si="12"/>
        <v>固元</v>
      </c>
      <c r="T34" s="57" t="str">
        <f t="shared" si="13"/>
        <v/>
      </c>
      <c r="U34" s="57"/>
      <c r="V34" s="58" t="str">
        <f>IFERROR(CEILING(T34/VLOOKUP(LEFT(U34,FIND("(",U34)-1),药材与丹炉!C:G,5,0),1),"")</f>
        <v/>
      </c>
      <c r="W34" s="57">
        <f>IF(IFERROR(IF(AND(I34&gt;0,I34&lt;&gt;""),VLOOKUP(LEFT(H34,FIND("(",H34)-1),药材与丹炉!C:K,9,0),0),0)+IFERROR(IF(AND(M34&gt;0,M34&lt;&gt;""),VLOOKUP(LEFT(L34,FIND("(",L34)-1),药材与丹炉!C:K,9,0),0),0)+IFERROR(IF(AND(R34&gt;0,R34&lt;&gt;""),VLOOKUP(LEFT(Q34,FIND("(",Q34)-1),药材与丹炉!C:K,9,0),0),0)+IFERROR(IF(AND(V34&gt;0,V34&lt;&gt;""),VLOOKUP(LEFT(U34,FIND("(",U34)-1),药材与丹炉!C:K,9,0),0),0)&gt;0,2,IF(IFERROR(IF(AND(I34&gt;0,I34&lt;&gt;""),VLOOKUP(LEFT(H34,FIND("(",H34)-1),药材与丹炉!C:K,9,0),0),0)+IFERROR(IF(AND(M34&gt;0,M34&lt;&gt;""),VLOOKUP(LEFT(L34,FIND("(",L34)-1),药材与丹炉!C:K,9,0),0),0)+IFERROR(IF(AND(R34&gt;0,R34&lt;&gt;""),VLOOKUP(LEFT(Q34,FIND("(",Q34)-1),药材与丹炉!C:K,9,0),0),0)+IFERROR(IF(AND(V34&gt;0,V34&lt;&gt;""),VLOOKUP(LEFT(U34,FIND("(",U34)-1),药材与丹炉!C:K,9,0),0),0)&lt;0,-1,1))</f>
        <v>-1</v>
      </c>
      <c r="X34" s="57">
        <v>3</v>
      </c>
      <c r="Y34" s="57" t="s">
        <v>43</v>
      </c>
      <c r="Z34" s="58">
        <f>IFERROR(X34/VLOOKUP(LEFT(Y34,FIND("(",Y34)-1),药材与丹炉!C:G,5,0),"")</f>
        <v>3</v>
      </c>
      <c r="AA34" s="57" t="s">
        <v>95</v>
      </c>
      <c r="AB34" s="57">
        <f>IFERROR(VLOOKUP(AA34,药材与丹炉!Q:S,2,0),"")</f>
        <v>3</v>
      </c>
      <c r="AC34" s="57" t="s">
        <v>48</v>
      </c>
      <c r="AD34" s="57">
        <f t="shared" si="6"/>
        <v>2</v>
      </c>
      <c r="AE34" s="58">
        <f t="shared" si="9"/>
        <v>11</v>
      </c>
      <c r="AF34" s="57">
        <f>IFERROR(AD34*VLOOKUP(AA34,药材与丹炉!Q:S,3,0)/100,0)</f>
        <v>80</v>
      </c>
      <c r="AG34" s="57">
        <f>IFERROR(I34*VLOOKUP(LEFT(H34,FIND("(",H34)-1),药材与丹炉!C:K,8,0),0)+IFERROR(M34*VLOOKUP(LEFT(L34,FIND("(",L34)-1),药材与丹炉!C:K,8,0),0)+IFERROR(R34*VLOOKUP(LEFT(Q34,FIND("(",Q34)-1),药材与丹炉!C:K,8,0),0)+IFERROR(V34*VLOOKUP(LEFT(U34,FIND("(",U34)-1),药材与丹炉!C:K,8,0),0)+IFERROR(Z34*VLOOKUP(LEFT(Y34,FIND("(",Y34)-1),药材与丹炉!C:K,8,0),0)</f>
        <v>153</v>
      </c>
      <c r="AH34" s="57">
        <v>270</v>
      </c>
      <c r="AI34" s="57">
        <f t="shared" si="2"/>
        <v>37</v>
      </c>
      <c r="AJ34" s="57">
        <f t="shared" si="3"/>
        <v>253</v>
      </c>
      <c r="AK34" s="57">
        <v>1.8</v>
      </c>
    </row>
    <row r="35" s="52" customFormat="1" spans="1:37">
      <c r="A35" s="56">
        <v>34</v>
      </c>
      <c r="B35" s="56" t="s">
        <v>158</v>
      </c>
      <c r="C35" s="57">
        <v>3</v>
      </c>
      <c r="D35" s="56" t="s">
        <v>159</v>
      </c>
      <c r="E35" s="57">
        <v>6</v>
      </c>
      <c r="F35" s="57" t="s">
        <v>42</v>
      </c>
      <c r="G35" s="57">
        <v>6</v>
      </c>
      <c r="H35" s="57" t="s">
        <v>43</v>
      </c>
      <c r="I35" s="58">
        <f>IFERROR(CEILING(G35/VLOOKUP(LEFT(H35,FIND("(",H35)-1),药材与丹炉!C:G,5,0),1),"")</f>
        <v>6</v>
      </c>
      <c r="J35" s="57" t="s">
        <v>42</v>
      </c>
      <c r="K35" s="57" t="str">
        <f t="shared" si="0"/>
        <v/>
      </c>
      <c r="L35" s="57"/>
      <c r="M35" s="58" t="str">
        <f>IFERROR(CEILING(K35/VLOOKUP(LEFT(L35,FIND("(",L35)-1),药材与丹炉!C:G,5,0),1),"")</f>
        <v/>
      </c>
      <c r="N35" s="57">
        <v>6</v>
      </c>
      <c r="O35" s="57" t="s">
        <v>58</v>
      </c>
      <c r="P35" s="57">
        <v>3</v>
      </c>
      <c r="Q35" s="57" t="s">
        <v>54</v>
      </c>
      <c r="R35" s="58">
        <f>IFERROR(CEILING(P35/VLOOKUP(LEFT(Q35,FIND("(",Q35)-1),药材与丹炉!C:G,5,0),1),"")</f>
        <v>1</v>
      </c>
      <c r="S35" s="57" t="str">
        <f t="shared" ref="S35" si="14">O35</f>
        <v>固元</v>
      </c>
      <c r="T35" s="57">
        <f t="shared" si="13"/>
        <v>3</v>
      </c>
      <c r="U35" s="57" t="s">
        <v>59</v>
      </c>
      <c r="V35" s="58">
        <f>IFERROR(CEILING(T35/VLOOKUP(LEFT(U35,FIND("(",U35)-1),药材与丹炉!C:G,5,0),1),"")</f>
        <v>3</v>
      </c>
      <c r="W35" s="57"/>
      <c r="X35" s="57"/>
      <c r="Y35" s="57"/>
      <c r="Z35" s="58" t="str">
        <f>IFERROR(X35/VLOOKUP(LEFT(Y35,FIND("(",Y35)-1),药材与丹炉!C:G,5,0),"")</f>
        <v/>
      </c>
      <c r="AA35" s="57" t="s">
        <v>95</v>
      </c>
      <c r="AB35" s="57">
        <f>IFERROR(VLOOKUP(AA35,药材与丹炉!Q:S,2,0),"")</f>
        <v>3</v>
      </c>
      <c r="AC35" s="57" t="s">
        <v>48</v>
      </c>
      <c r="AD35" s="57">
        <f t="shared" si="6"/>
        <v>2</v>
      </c>
      <c r="AE35" s="58">
        <f t="shared" si="9"/>
        <v>10</v>
      </c>
      <c r="AF35" s="57">
        <f>IFERROR(AD35*VLOOKUP(AA35,药材与丹炉!Q:S,3,0)/100,0)</f>
        <v>80</v>
      </c>
      <c r="AG35" s="60">
        <f>IFERROR(I35*VLOOKUP(LEFT(H35,FIND("(",H35)-1),药材与丹炉!C:K,8,0),0)+IFERROR(M35*VLOOKUP(LEFT(L35,FIND("(",L35)-1),药材与丹炉!C:K,8,0),0)+IFERROR(R35*VLOOKUP(LEFT(Q35,FIND("(",Q35)-1),药材与丹炉!C:K,8,0),0)+IFERROR(V35*VLOOKUP(LEFT(U35,FIND("(",U35)-1),药材与丹炉!C:K,8,0),0)+IFERROR(Z35*VLOOKUP(LEFT(Y35,FIND("(",Y35)-1),药材与丹炉!C:K,8,0),0)</f>
        <v>117</v>
      </c>
      <c r="AH35" s="57">
        <v>0</v>
      </c>
      <c r="AI35" s="57">
        <f t="shared" si="2"/>
        <v>-197</v>
      </c>
      <c r="AJ35" s="57">
        <f t="shared" si="3"/>
        <v>-197</v>
      </c>
      <c r="AK35" s="57">
        <v>1.8</v>
      </c>
    </row>
    <row r="36" spans="1:37">
      <c r="A36" s="56">
        <v>35</v>
      </c>
      <c r="B36" s="56" t="s">
        <v>160</v>
      </c>
      <c r="C36" s="57">
        <v>3</v>
      </c>
      <c r="D36" s="56" t="s">
        <v>161</v>
      </c>
      <c r="E36" s="57">
        <v>36</v>
      </c>
      <c r="F36" s="57" t="s">
        <v>53</v>
      </c>
      <c r="G36" s="57">
        <v>36</v>
      </c>
      <c r="H36" s="57" t="s">
        <v>162</v>
      </c>
      <c r="I36" s="58">
        <f>IFERROR(CEILING(G36/VLOOKUP(LEFT(H36,FIND("(",H36)-1),药材与丹炉!C:G,5,0),1),"")</f>
        <v>4</v>
      </c>
      <c r="J36" s="57" t="s">
        <v>53</v>
      </c>
      <c r="K36" s="57" t="str">
        <f t="shared" si="0"/>
        <v/>
      </c>
      <c r="L36" s="57"/>
      <c r="M36" s="58" t="str">
        <f>IFERROR(CEILING(K36/VLOOKUP(LEFT(L36,FIND("(",L36)-1),药材与丹炉!C:G,5,0),1),"")</f>
        <v/>
      </c>
      <c r="N36" s="57"/>
      <c r="O36" s="57" t="s">
        <v>92</v>
      </c>
      <c r="P36" s="57">
        <v>45</v>
      </c>
      <c r="Q36" s="57" t="s">
        <v>163</v>
      </c>
      <c r="R36" s="58">
        <f>IFERROR(CEILING(P36/VLOOKUP(LEFT(Q36,FIND("(",Q36)-1),药材与丹炉!C:G,5,0),1),"")</f>
        <v>5</v>
      </c>
      <c r="S36" s="57" t="s">
        <v>164</v>
      </c>
      <c r="T36" s="57">
        <v>18</v>
      </c>
      <c r="U36" s="57" t="s">
        <v>162</v>
      </c>
      <c r="V36" s="58">
        <f>IFERROR(CEILING(T36/VLOOKUP(LEFT(U36,FIND("(",U36)-1),药材与丹炉!C:G,5,0),1),"")</f>
        <v>2</v>
      </c>
      <c r="W36" s="57">
        <f>IF(IFERROR(IF(AND(I36&gt;0,I36&lt;&gt;""),VLOOKUP(LEFT(H36,FIND("(",H36)-1),药材与丹炉!C:K,9,0),0),0)+IFERROR(IF(AND(M36&gt;0,M36&lt;&gt;""),VLOOKUP(LEFT(L36,FIND("(",L36)-1),药材与丹炉!C:K,9,0),0),0)+IFERROR(IF(AND(R36&gt;0,R36&lt;&gt;""),VLOOKUP(LEFT(Q36,FIND("(",Q36)-1),药材与丹炉!C:K,9,0),0),0)+IFERROR(IF(AND(V36&gt;0,V36&lt;&gt;""),VLOOKUP(LEFT(U36,FIND("(",U36)-1),药材与丹炉!C:K,9,0),0),0)&gt;0,2,IF(IFERROR(IF(AND(I36&gt;0,I36&lt;&gt;""),VLOOKUP(LEFT(H36,FIND("(",H36)-1),药材与丹炉!C:K,9,0),0),0)+IFERROR(IF(AND(M36&gt;0,M36&lt;&gt;""),VLOOKUP(LEFT(L36,FIND("(",L36)-1),药材与丹炉!C:K,9,0),0),0)+IFERROR(IF(AND(R36&gt;0,R36&lt;&gt;""),VLOOKUP(LEFT(Q36,FIND("(",Q36)-1),药材与丹炉!C:K,9,0),0),0)+IFERROR(IF(AND(V36&gt;0,V36&lt;&gt;""),VLOOKUP(LEFT(U36,FIND("(",U36)-1),药材与丹炉!C:K,9,0),0),0)&lt;0,-1,1))</f>
        <v>2</v>
      </c>
      <c r="X36" s="57">
        <v>9</v>
      </c>
      <c r="Y36" s="57" t="s">
        <v>165</v>
      </c>
      <c r="Z36" s="58">
        <f>IFERROR(X36/VLOOKUP(LEFT(Y36,FIND("(",Y36)-1),药材与丹炉!C:G,5,0),"")</f>
        <v>1</v>
      </c>
      <c r="AA36" s="57" t="s">
        <v>166</v>
      </c>
      <c r="AB36" s="57">
        <f>IFERROR(VLOOKUP(AA36,药材与丹炉!Q:S,2,0),"")</f>
        <v>4</v>
      </c>
      <c r="AC36" s="57" t="s">
        <v>48</v>
      </c>
      <c r="AD36" s="57">
        <f t="shared" si="6"/>
        <v>1</v>
      </c>
      <c r="AE36" s="58">
        <f t="shared" si="9"/>
        <v>12</v>
      </c>
      <c r="AF36" s="57">
        <f>IFERROR(AD36*VLOOKUP(AA36,药材与丹炉!Q:S,3,0)/100,0)</f>
        <v>80</v>
      </c>
      <c r="AG36" s="57">
        <f>IFERROR(I36*VLOOKUP(LEFT(H36,FIND("(",H36)-1),药材与丹炉!C:K,8,0),0)+IFERROR(M36*VLOOKUP(LEFT(L36,FIND("(",L36)-1),药材与丹炉!C:K,8,0),0)+IFERROR(R36*VLOOKUP(LEFT(Q36,FIND("(",Q36)-1),药材与丹炉!C:K,8,0),0)+IFERROR(V36*VLOOKUP(LEFT(U36,FIND("(",U36)-1),药材与丹炉!C:K,8,0),0)+IFERROR(Z36*VLOOKUP(LEFT(Y36,FIND("(",Y36)-1),药材与丹炉!C:K,8,0),0)</f>
        <v>4860</v>
      </c>
      <c r="AH36" s="57">
        <v>5346</v>
      </c>
      <c r="AI36" s="57">
        <f t="shared" si="2"/>
        <v>406</v>
      </c>
      <c r="AJ36" s="57">
        <f t="shared" si="3"/>
        <v>4682.8</v>
      </c>
      <c r="AK36" s="57">
        <v>1.8</v>
      </c>
    </row>
    <row r="37" spans="1:37">
      <c r="A37" s="56">
        <v>36</v>
      </c>
      <c r="B37" s="56" t="s">
        <v>167</v>
      </c>
      <c r="C37" s="57">
        <v>3</v>
      </c>
      <c r="D37" s="56" t="s">
        <v>168</v>
      </c>
      <c r="E37" s="57">
        <v>18</v>
      </c>
      <c r="F37" s="57" t="s">
        <v>81</v>
      </c>
      <c r="G37" s="57">
        <v>18</v>
      </c>
      <c r="H37" s="57" t="s">
        <v>82</v>
      </c>
      <c r="I37" s="58">
        <f>IFERROR(CEILING(G37/VLOOKUP(LEFT(H37,FIND("(",H37)-1),药材与丹炉!C:G,5,0),1),"")</f>
        <v>6</v>
      </c>
      <c r="J37" s="57" t="s">
        <v>81</v>
      </c>
      <c r="K37" s="57" t="str">
        <f t="shared" ref="K37:K69" si="15">IFERROR(IF(E37-G37=0,"",E37-G37),"")</f>
        <v/>
      </c>
      <c r="L37" s="57"/>
      <c r="M37" s="58" t="str">
        <f>IFERROR(CEILING(K37/VLOOKUP(LEFT(L37,FIND("(",L37)-1),药材与丹炉!C:G,5,0),1),"")</f>
        <v/>
      </c>
      <c r="N37" s="57">
        <v>9</v>
      </c>
      <c r="O37" s="57" t="s">
        <v>129</v>
      </c>
      <c r="P37" s="57">
        <v>9</v>
      </c>
      <c r="Q37" s="57" t="s">
        <v>103</v>
      </c>
      <c r="R37" s="58">
        <f>IFERROR(CEILING(P37/VLOOKUP(LEFT(Q37,FIND("(",Q37)-1),药材与丹炉!C:G,5,0),1),"")</f>
        <v>3</v>
      </c>
      <c r="S37" s="57" t="str">
        <f>O37</f>
        <v>解毒</v>
      </c>
      <c r="T37" s="57" t="str">
        <f>IFERROR(IF(N37-P37=0,"",N37-P37),"")</f>
        <v/>
      </c>
      <c r="U37" s="57"/>
      <c r="V37" s="58" t="str">
        <f>IFERROR(CEILING(T37/VLOOKUP(LEFT(U37,FIND("(",U37)-1),药材与丹炉!C:G,5,0),1),"")</f>
        <v/>
      </c>
      <c r="W37" s="57">
        <f>IF(IFERROR(IF(AND(I37&gt;0,I37&lt;&gt;""),VLOOKUP(LEFT(H37,FIND("(",H37)-1),药材与丹炉!C:K,9,0),0),0)+IFERROR(IF(AND(M37&gt;0,M37&lt;&gt;""),VLOOKUP(LEFT(L37,FIND("(",L37)-1),药材与丹炉!C:K,9,0),0),0)+IFERROR(IF(AND(R37&gt;0,R37&lt;&gt;""),VLOOKUP(LEFT(Q37,FIND("(",Q37)-1),药材与丹炉!C:K,9,0),0),0)+IFERROR(IF(AND(V37&gt;0,V37&lt;&gt;""),VLOOKUP(LEFT(U37,FIND("(",U37)-1),药材与丹炉!C:K,9,0),0),0)&gt;0,2,IF(IFERROR(IF(AND(I37&gt;0,I37&lt;&gt;""),VLOOKUP(LEFT(H37,FIND("(",H37)-1),药材与丹炉!C:K,9,0),0),0)+IFERROR(IF(AND(M37&gt;0,M37&lt;&gt;""),VLOOKUP(LEFT(L37,FIND("(",L37)-1),药材与丹炉!C:K,9,0),0),0)+IFERROR(IF(AND(R37&gt;0,R37&lt;&gt;""),VLOOKUP(LEFT(Q37,FIND("(",Q37)-1),药材与丹炉!C:K,9,0),0),0)+IFERROR(IF(AND(V37&gt;0,V37&lt;&gt;""),VLOOKUP(LEFT(U37,FIND("(",U37)-1),药材与丹炉!C:K,9,0),0),0)&lt;0,-1,1))</f>
        <v>1</v>
      </c>
      <c r="X37" s="57">
        <v>9</v>
      </c>
      <c r="Y37" s="57" t="s">
        <v>169</v>
      </c>
      <c r="Z37" s="58">
        <f>IFERROR(X37/VLOOKUP(LEFT(Y37,FIND("(",Y37)-1),药材与丹炉!C:G,5,0),"")</f>
        <v>1</v>
      </c>
      <c r="AA37" s="57" t="s">
        <v>95</v>
      </c>
      <c r="AB37" s="57">
        <f>IFERROR(VLOOKUP(AA37,药材与丹炉!Q:S,2,0),"")</f>
        <v>3</v>
      </c>
      <c r="AC37" s="57" t="s">
        <v>48</v>
      </c>
      <c r="AD37" s="57">
        <f t="shared" si="6"/>
        <v>2</v>
      </c>
      <c r="AE37" s="58">
        <f t="shared" si="9"/>
        <v>10</v>
      </c>
      <c r="AF37" s="57">
        <f>IFERROR(AD37*VLOOKUP(AA37,药材与丹炉!Q:S,3,0)/100,0)</f>
        <v>80</v>
      </c>
      <c r="AG37" s="57">
        <f>IFERROR(I37*VLOOKUP(LEFT(H37,FIND("(",H37)-1),药材与丹炉!C:K,8,0),0)+IFERROR(M37*VLOOKUP(LEFT(L37,FIND("(",L37)-1),药材与丹炉!C:K,8,0),0)+IFERROR(R37*VLOOKUP(LEFT(Q37,FIND("(",Q37)-1),药材与丹炉!C:K,8,0),0)+IFERROR(V37*VLOOKUP(LEFT(U37,FIND("(",U37)-1),药材与丹炉!C:K,8,0),0)+IFERROR(Z37*VLOOKUP(LEFT(Y37,FIND("(",Y37)-1),药材与丹炉!C:K,8,0),0)</f>
        <v>729</v>
      </c>
      <c r="AH37" s="57">
        <v>720</v>
      </c>
      <c r="AI37" s="57">
        <f t="shared" ref="AI37:AI69" si="16">AH37-AG37-AF37</f>
        <v>-89</v>
      </c>
      <c r="AJ37" s="57">
        <f t="shared" ref="AJ37:AJ69" si="17">AH37*AK37-AG37-AF37</f>
        <v>487</v>
      </c>
      <c r="AK37" s="57">
        <v>1.8</v>
      </c>
    </row>
    <row r="38" spans="1:37">
      <c r="A38" s="56">
        <v>37</v>
      </c>
      <c r="B38" s="56" t="s">
        <v>170</v>
      </c>
      <c r="C38" s="57">
        <v>3</v>
      </c>
      <c r="D38" s="56" t="s">
        <v>171</v>
      </c>
      <c r="E38" s="57">
        <v>18</v>
      </c>
      <c r="F38" s="57" t="s">
        <v>81</v>
      </c>
      <c r="G38" s="57">
        <v>18</v>
      </c>
      <c r="H38" s="57" t="s">
        <v>82</v>
      </c>
      <c r="I38" s="58">
        <f>IFERROR(CEILING(G38/VLOOKUP(LEFT(H38,FIND("(",H38)-1),药材与丹炉!C:G,5,0),1),"")</f>
        <v>6</v>
      </c>
      <c r="J38" s="57" t="s">
        <v>81</v>
      </c>
      <c r="K38" s="57" t="str">
        <f t="shared" si="15"/>
        <v/>
      </c>
      <c r="L38" s="57"/>
      <c r="M38" s="58" t="str">
        <f>IFERROR(CEILING(K38/VLOOKUP(LEFT(L38,FIND("(",L38)-1),药材与丹炉!C:G,5,0),1),"")</f>
        <v/>
      </c>
      <c r="N38" s="57">
        <v>9</v>
      </c>
      <c r="O38" s="57" t="s">
        <v>117</v>
      </c>
      <c r="P38" s="57">
        <v>9</v>
      </c>
      <c r="Q38" s="57" t="s">
        <v>118</v>
      </c>
      <c r="R38" s="58">
        <f>IFERROR(CEILING(P38/VLOOKUP(LEFT(Q38,FIND("(",Q38)-1),药材与丹炉!C:G,5,0),1),"")</f>
        <v>3</v>
      </c>
      <c r="S38" s="57" t="str">
        <f>O38</f>
        <v>强水</v>
      </c>
      <c r="T38" s="57" t="str">
        <f>IFERROR(IF(N38-P38=0,"",N38-P38),"")</f>
        <v/>
      </c>
      <c r="U38" s="57"/>
      <c r="V38" s="58" t="str">
        <f>IFERROR(CEILING(T38/VLOOKUP(LEFT(U38,FIND("(",U38)-1),药材与丹炉!C:G,5,0),1),"")</f>
        <v/>
      </c>
      <c r="W38" s="57">
        <f>IF(IFERROR(IF(AND(I38&gt;0,I38&lt;&gt;""),VLOOKUP(LEFT(H38,FIND("(",H38)-1),药材与丹炉!C:K,9,0),0),0)+IFERROR(IF(AND(M38&gt;0,M38&lt;&gt;""),VLOOKUP(LEFT(L38,FIND("(",L38)-1),药材与丹炉!C:K,9,0),0),0)+IFERROR(IF(AND(R38&gt;0,R38&lt;&gt;""),VLOOKUP(LEFT(Q38,FIND("(",Q38)-1),药材与丹炉!C:K,9,0),0),0)+IFERROR(IF(AND(V38&gt;0,V38&lt;&gt;""),VLOOKUP(LEFT(U38,FIND("(",U38)-1),药材与丹炉!C:K,9,0),0),0)&gt;0,2,IF(IFERROR(IF(AND(I38&gt;0,I38&lt;&gt;""),VLOOKUP(LEFT(H38,FIND("(",H38)-1),药材与丹炉!C:K,9,0),0),0)+IFERROR(IF(AND(M38&gt;0,M38&lt;&gt;""),VLOOKUP(LEFT(L38,FIND("(",L38)-1),药材与丹炉!C:K,9,0),0),0)+IFERROR(IF(AND(R38&gt;0,R38&lt;&gt;""),VLOOKUP(LEFT(Q38,FIND("(",Q38)-1),药材与丹炉!C:K,9,0),0),0)+IFERROR(IF(AND(V38&gt;0,V38&lt;&gt;""),VLOOKUP(LEFT(U38,FIND("(",U38)-1),药材与丹炉!C:K,9,0),0),0)&lt;0,-1,1))</f>
        <v>1</v>
      </c>
      <c r="X38" s="57">
        <v>9</v>
      </c>
      <c r="Y38" s="57" t="s">
        <v>169</v>
      </c>
      <c r="Z38" s="58">
        <f>IFERROR(X38/VLOOKUP(LEFT(Y38,FIND("(",Y38)-1),药材与丹炉!C:G,5,0),"")</f>
        <v>1</v>
      </c>
      <c r="AA38" s="57" t="s">
        <v>95</v>
      </c>
      <c r="AB38" s="57">
        <f>IFERROR(VLOOKUP(AA38,药材与丹炉!Q:S,2,0),"")</f>
        <v>3</v>
      </c>
      <c r="AC38" s="57" t="s">
        <v>48</v>
      </c>
      <c r="AD38" s="57">
        <f t="shared" si="6"/>
        <v>2</v>
      </c>
      <c r="AE38" s="58">
        <f t="shared" si="9"/>
        <v>10</v>
      </c>
      <c r="AF38" s="57">
        <f>IFERROR(AD38*VLOOKUP(AA38,药材与丹炉!Q:S,3,0)/100,0)</f>
        <v>80</v>
      </c>
      <c r="AG38" s="57">
        <f>IFERROR(I38*VLOOKUP(LEFT(H38,FIND("(",H38)-1),药材与丹炉!C:K,8,0),0)+IFERROR(M38*VLOOKUP(LEFT(L38,FIND("(",L38)-1),药材与丹炉!C:K,8,0),0)+IFERROR(R38*VLOOKUP(LEFT(Q38,FIND("(",Q38)-1),药材与丹炉!C:K,8,0),0)+IFERROR(V38*VLOOKUP(LEFT(U38,FIND("(",U38)-1),药材与丹炉!C:K,8,0),0)+IFERROR(Z38*VLOOKUP(LEFT(Y38,FIND("(",Y38)-1),药材与丹炉!C:K,8,0),0)</f>
        <v>729</v>
      </c>
      <c r="AH38" s="57">
        <v>720</v>
      </c>
      <c r="AI38" s="57">
        <f t="shared" si="16"/>
        <v>-89</v>
      </c>
      <c r="AJ38" s="57">
        <f t="shared" si="17"/>
        <v>487</v>
      </c>
      <c r="AK38" s="57">
        <v>1.8</v>
      </c>
    </row>
    <row r="39" spans="1:37">
      <c r="A39" s="56">
        <v>38</v>
      </c>
      <c r="B39" s="56" t="s">
        <v>172</v>
      </c>
      <c r="C39" s="57">
        <v>3</v>
      </c>
      <c r="D39" s="56" t="s">
        <v>173</v>
      </c>
      <c r="E39" s="57">
        <v>27</v>
      </c>
      <c r="F39" s="57" t="s">
        <v>69</v>
      </c>
      <c r="G39" s="57">
        <v>27</v>
      </c>
      <c r="H39" s="57" t="s">
        <v>174</v>
      </c>
      <c r="I39" s="58">
        <f>IFERROR(CEILING(G39/VLOOKUP(LEFT(H39,FIND("(",H39)-1),药材与丹炉!C:G,5,0),1),"")</f>
        <v>3</v>
      </c>
      <c r="J39" s="57" t="s">
        <v>69</v>
      </c>
      <c r="K39" s="57" t="str">
        <f t="shared" si="15"/>
        <v/>
      </c>
      <c r="L39" s="57"/>
      <c r="M39" s="58" t="str">
        <f>IFERROR(CEILING(K39/VLOOKUP(LEFT(L39,FIND("(",L39)-1),药材与丹炉!C:G,5,0),1),"")</f>
        <v/>
      </c>
      <c r="N39" s="57"/>
      <c r="O39" s="57" t="s">
        <v>175</v>
      </c>
      <c r="P39" s="57">
        <v>9</v>
      </c>
      <c r="Q39" s="57" t="s">
        <v>176</v>
      </c>
      <c r="R39" s="58">
        <f>IFERROR(CEILING(P39/VLOOKUP(LEFT(Q39,FIND("(",Q39)-1),药材与丹炉!C:G,5,0),1),"")</f>
        <v>1</v>
      </c>
      <c r="S39" s="57" t="s">
        <v>133</v>
      </c>
      <c r="T39" s="57">
        <v>9</v>
      </c>
      <c r="U39" s="57" t="s">
        <v>134</v>
      </c>
      <c r="V39" s="58">
        <f>IFERROR(CEILING(T39/VLOOKUP(LEFT(U39,FIND("(",U39)-1),药材与丹炉!C:G,5,0),1),"")</f>
        <v>3</v>
      </c>
      <c r="W39" s="57">
        <f>IF(IFERROR(IF(AND(I39&gt;0,I39&lt;&gt;""),VLOOKUP(LEFT(H39,FIND("(",H39)-1),药材与丹炉!C:K,9,0),0),0)+IFERROR(IF(AND(M39&gt;0,M39&lt;&gt;""),VLOOKUP(LEFT(L39,FIND("(",L39)-1),药材与丹炉!C:K,9,0),0),0)+IFERROR(IF(AND(R39&gt;0,R39&lt;&gt;""),VLOOKUP(LEFT(Q39,FIND("(",Q39)-1),药材与丹炉!C:K,9,0),0),0)+IFERROR(IF(AND(V39&gt;0,V39&lt;&gt;""),VLOOKUP(LEFT(U39,FIND("(",U39)-1),药材与丹炉!C:K,9,0),0),0)&gt;0,2,IF(IFERROR(IF(AND(I39&gt;0,I39&lt;&gt;""),VLOOKUP(LEFT(H39,FIND("(",H39)-1),药材与丹炉!C:K,9,0),0),0)+IFERROR(IF(AND(M39&gt;0,M39&lt;&gt;""),VLOOKUP(LEFT(L39,FIND("(",L39)-1),药材与丹炉!C:K,9,0),0),0)+IFERROR(IF(AND(R39&gt;0,R39&lt;&gt;""),VLOOKUP(LEFT(Q39,FIND("(",Q39)-1),药材与丹炉!C:K,9,0),0),0)+IFERROR(IF(AND(V39&gt;0,V39&lt;&gt;""),VLOOKUP(LEFT(U39,FIND("(",U39)-1),药材与丹炉!C:K,9,0),0),0)&lt;0,-1,1))</f>
        <v>1</v>
      </c>
      <c r="X39" s="57">
        <v>9</v>
      </c>
      <c r="Y39" s="57" t="s">
        <v>134</v>
      </c>
      <c r="Z39" s="58">
        <f>IFERROR(X39/VLOOKUP(LEFT(Y39,FIND("(",Y39)-1),药材与丹炉!C:G,5,0),"")</f>
        <v>3</v>
      </c>
      <c r="AA39" s="57" t="s">
        <v>95</v>
      </c>
      <c r="AB39" s="57">
        <f>IFERROR(VLOOKUP(AA39,药材与丹炉!Q:S,2,0),"")</f>
        <v>3</v>
      </c>
      <c r="AC39" s="57" t="s">
        <v>48</v>
      </c>
      <c r="AD39" s="57">
        <f t="shared" si="6"/>
        <v>2</v>
      </c>
      <c r="AE39" s="58">
        <f t="shared" si="9"/>
        <v>10</v>
      </c>
      <c r="AF39" s="57">
        <f>IFERROR(AD39*VLOOKUP(AA39,药材与丹炉!Q:S,3,0)/100,0)</f>
        <v>80</v>
      </c>
      <c r="AG39" s="57">
        <f>IFERROR(I39*VLOOKUP(LEFT(H39,FIND("(",H39)-1),药材与丹炉!C:K,8,0),0)+IFERROR(M39*VLOOKUP(LEFT(L39,FIND("(",L39)-1),药材与丹炉!C:K,8,0),0)+IFERROR(R39*VLOOKUP(LEFT(Q39,FIND("(",Q39)-1),药材与丹炉!C:K,8,0),0)+IFERROR(V39*VLOOKUP(LEFT(U39,FIND("(",U39)-1),药材与丹炉!C:K,8,0),0)+IFERROR(Z39*VLOOKUP(LEFT(Y39,FIND("(",Y39)-1),药材与丹炉!C:K,8,0),0)</f>
        <v>1836</v>
      </c>
      <c r="AH39" s="57">
        <v>1800</v>
      </c>
      <c r="AI39" s="57">
        <f t="shared" si="16"/>
        <v>-116</v>
      </c>
      <c r="AJ39" s="57">
        <f t="shared" si="17"/>
        <v>1324</v>
      </c>
      <c r="AK39" s="57">
        <v>1.8</v>
      </c>
    </row>
    <row r="40" spans="1:37">
      <c r="A40" s="56">
        <v>39</v>
      </c>
      <c r="B40" s="56" t="s">
        <v>177</v>
      </c>
      <c r="C40" s="57">
        <v>3</v>
      </c>
      <c r="D40" s="56" t="s">
        <v>178</v>
      </c>
      <c r="E40" s="57">
        <v>18</v>
      </c>
      <c r="F40" s="57" t="s">
        <v>63</v>
      </c>
      <c r="G40" s="57">
        <v>18</v>
      </c>
      <c r="H40" s="57" t="s">
        <v>179</v>
      </c>
      <c r="I40" s="58">
        <f>IFERROR(CEILING(G40/VLOOKUP(LEFT(H40,FIND("(",H40)-1),药材与丹炉!C:G,5,0),1),"")</f>
        <v>6</v>
      </c>
      <c r="J40" s="57" t="s">
        <v>63</v>
      </c>
      <c r="K40" s="57" t="str">
        <f t="shared" si="15"/>
        <v/>
      </c>
      <c r="L40" s="57"/>
      <c r="M40" s="58" t="str">
        <f>IFERROR(CEILING(K40/VLOOKUP(LEFT(L40,FIND("(",L40)-1),药材与丹炉!C:G,5,0),1),"")</f>
        <v/>
      </c>
      <c r="N40" s="57">
        <v>18</v>
      </c>
      <c r="O40" s="57" t="s">
        <v>180</v>
      </c>
      <c r="P40" s="57">
        <v>18</v>
      </c>
      <c r="Q40" s="57" t="s">
        <v>107</v>
      </c>
      <c r="R40" s="58">
        <f>IFERROR(CEILING(P40/VLOOKUP(LEFT(Q40,FIND("(",Q40)-1),药材与丹炉!C:G,5,0),1),"")</f>
        <v>2</v>
      </c>
      <c r="S40" s="57" t="str">
        <f t="shared" ref="S40:S46" si="18">O40</f>
        <v>养魂</v>
      </c>
      <c r="T40" s="57" t="str">
        <f t="shared" ref="T40:T46" si="19">IFERROR(IF(N40-P40=0,"",N40-P40),"")</f>
        <v/>
      </c>
      <c r="U40" s="57"/>
      <c r="V40" s="58" t="str">
        <f>IFERROR(CEILING(T40/VLOOKUP(LEFT(U40,FIND("(",U40)-1),药材与丹炉!C:G,5,0),1),"")</f>
        <v/>
      </c>
      <c r="W40" s="57">
        <f>IF(IFERROR(IF(AND(I40&gt;0,I40&lt;&gt;""),VLOOKUP(LEFT(H40,FIND("(",H40)-1),药材与丹炉!C:K,9,0),0),0)+IFERROR(IF(AND(M40&gt;0,M40&lt;&gt;""),VLOOKUP(LEFT(L40,FIND("(",L40)-1),药材与丹炉!C:K,9,0),0),0)+IFERROR(IF(AND(R40&gt;0,R40&lt;&gt;""),VLOOKUP(LEFT(Q40,FIND("(",Q40)-1),药材与丹炉!C:K,9,0),0),0)+IFERROR(IF(AND(V40&gt;0,V40&lt;&gt;""),VLOOKUP(LEFT(U40,FIND("(",U40)-1),药材与丹炉!C:K,9,0),0),0)&gt;0,2,IF(IFERROR(IF(AND(I40&gt;0,I40&lt;&gt;""),VLOOKUP(LEFT(H40,FIND("(",H40)-1),药材与丹炉!C:K,9,0),0),0)+IFERROR(IF(AND(M40&gt;0,M40&lt;&gt;""),VLOOKUP(LEFT(L40,FIND("(",L40)-1),药材与丹炉!C:K,9,0),0),0)+IFERROR(IF(AND(R40&gt;0,R40&lt;&gt;""),VLOOKUP(LEFT(Q40,FIND("(",Q40)-1),药材与丹炉!C:K,9,0),0),0)+IFERROR(IF(AND(V40&gt;0,V40&lt;&gt;""),VLOOKUP(LEFT(U40,FIND("(",U40)-1),药材与丹炉!C:K,9,0),0),0)&lt;0,-1,1))</f>
        <v>-1</v>
      </c>
      <c r="X40" s="57">
        <v>36</v>
      </c>
      <c r="Y40" s="57" t="s">
        <v>181</v>
      </c>
      <c r="Z40" s="58">
        <f>IFERROR(X40/VLOOKUP(LEFT(Y40,FIND("(",Y40)-1),药材与丹炉!C:G,5,0),"")</f>
        <v>4</v>
      </c>
      <c r="AA40" s="57" t="s">
        <v>166</v>
      </c>
      <c r="AB40" s="57">
        <f>IFERROR(VLOOKUP(AA40,药材与丹炉!Q:S,2,0),"")</f>
        <v>4</v>
      </c>
      <c r="AC40" s="57" t="s">
        <v>48</v>
      </c>
      <c r="AD40" s="57">
        <f t="shared" si="6"/>
        <v>1</v>
      </c>
      <c r="AE40" s="58">
        <f t="shared" si="9"/>
        <v>12</v>
      </c>
      <c r="AF40" s="57">
        <f>IFERROR(AD40*VLOOKUP(AA40,药材与丹炉!Q:S,3,0)/100,0)</f>
        <v>80</v>
      </c>
      <c r="AG40" s="57">
        <f>IFERROR(I40*VLOOKUP(LEFT(H40,FIND("(",H40)-1),药材与丹炉!C:K,8,0),0)+IFERROR(M40*VLOOKUP(LEFT(L40,FIND("(",L40)-1),药材与丹炉!C:K,8,0),0)+IFERROR(R40*VLOOKUP(LEFT(Q40,FIND("(",Q40)-1),药材与丹炉!C:K,8,0),0)+IFERROR(V40*VLOOKUP(LEFT(U40,FIND("(",U40)-1),药材与丹炉!C:K,8,0),0)+IFERROR(Z40*VLOOKUP(LEFT(Y40,FIND("(",Y40)-1),药材与丹炉!C:K,8,0),0)</f>
        <v>2646</v>
      </c>
      <c r="AH40" s="57">
        <v>3960</v>
      </c>
      <c r="AI40" s="57">
        <f t="shared" si="16"/>
        <v>1234</v>
      </c>
      <c r="AJ40" s="57">
        <f t="shared" si="17"/>
        <v>4402</v>
      </c>
      <c r="AK40" s="57">
        <v>1.8</v>
      </c>
    </row>
    <row r="41" spans="1:37">
      <c r="A41" s="56">
        <v>40</v>
      </c>
      <c r="B41" s="56" t="s">
        <v>182</v>
      </c>
      <c r="C41" s="57">
        <v>3</v>
      </c>
      <c r="D41" s="56" t="s">
        <v>183</v>
      </c>
      <c r="E41" s="57">
        <v>36</v>
      </c>
      <c r="F41" s="57" t="s">
        <v>63</v>
      </c>
      <c r="G41" s="57">
        <v>36</v>
      </c>
      <c r="H41" s="57" t="s">
        <v>176</v>
      </c>
      <c r="I41" s="58">
        <f>IFERROR(CEILING(G41/VLOOKUP(LEFT(H41,FIND("(",H41)-1),药材与丹炉!C:G,5,0),1),"")</f>
        <v>4</v>
      </c>
      <c r="J41" s="57" t="s">
        <v>63</v>
      </c>
      <c r="K41" s="57" t="str">
        <f t="shared" si="15"/>
        <v/>
      </c>
      <c r="L41" s="57"/>
      <c r="M41" s="58" t="str">
        <f>IFERROR(CEILING(K41/VLOOKUP(LEFT(L41,FIND("(",L41)-1),药材与丹炉!C:G,5,0),1),"")</f>
        <v/>
      </c>
      <c r="N41" s="57">
        <v>63</v>
      </c>
      <c r="O41" s="57" t="s">
        <v>184</v>
      </c>
      <c r="P41" s="57">
        <v>36</v>
      </c>
      <c r="Q41" s="57" t="s">
        <v>185</v>
      </c>
      <c r="R41" s="58">
        <f>IFERROR(CEILING(P41/VLOOKUP(LEFT(Q41,FIND("(",Q41)-1),药材与丹炉!C:G,5,0),1),"")</f>
        <v>4</v>
      </c>
      <c r="S41" s="57" t="str">
        <f t="shared" si="18"/>
        <v>开窍</v>
      </c>
      <c r="T41" s="57">
        <f t="shared" si="19"/>
        <v>27</v>
      </c>
      <c r="U41" s="57" t="s">
        <v>185</v>
      </c>
      <c r="V41" s="58">
        <f>IFERROR(CEILING(T41/VLOOKUP(LEFT(U41,FIND("(",U41)-1),药材与丹炉!C:G,5,0),1),"")</f>
        <v>3</v>
      </c>
      <c r="W41" s="57">
        <f>IF(IFERROR(IF(AND(I41&gt;0,I41&lt;&gt;""),VLOOKUP(LEFT(H41,FIND("(",H41)-1),药材与丹炉!C:K,9,0),0),0)+IFERROR(IF(AND(M41&gt;0,M41&lt;&gt;""),VLOOKUP(LEFT(L41,FIND("(",L41)-1),药材与丹炉!C:K,9,0),0),0)+IFERROR(IF(AND(R41&gt;0,R41&lt;&gt;""),VLOOKUP(LEFT(Q41,FIND("(",Q41)-1),药材与丹炉!C:K,9,0),0),0)+IFERROR(IF(AND(V41&gt;0,V41&lt;&gt;""),VLOOKUP(LEFT(U41,FIND("(",U41)-1),药材与丹炉!C:K,9,0),0),0)&gt;0,2,IF(IFERROR(IF(AND(I41&gt;0,I41&lt;&gt;""),VLOOKUP(LEFT(H41,FIND("(",H41)-1),药材与丹炉!C:K,9,0),0),0)+IFERROR(IF(AND(M41&gt;0,M41&lt;&gt;""),VLOOKUP(LEFT(L41,FIND("(",L41)-1),药材与丹炉!C:K,9,0),0),0)+IFERROR(IF(AND(R41&gt;0,R41&lt;&gt;""),VLOOKUP(LEFT(Q41,FIND("(",Q41)-1),药材与丹炉!C:K,9,0),0),0)+IFERROR(IF(AND(V41&gt;0,V41&lt;&gt;""),VLOOKUP(LEFT(U41,FIND("(",U41)-1),药材与丹炉!C:K,9,0),0),0)&lt;0,-1,1))</f>
        <v>-1</v>
      </c>
      <c r="X41" s="57">
        <v>9</v>
      </c>
      <c r="Y41" s="57" t="s">
        <v>186</v>
      </c>
      <c r="Z41" s="58">
        <f>IFERROR(X41/VLOOKUP(LEFT(Y41,FIND("(",Y41)-1),药材与丹炉!C:G,5,0),"")</f>
        <v>1</v>
      </c>
      <c r="AA41" s="57" t="s">
        <v>166</v>
      </c>
      <c r="AB41" s="57">
        <f>IFERROR(VLOOKUP(AA41,药材与丹炉!Q:S,2,0),"")</f>
        <v>4</v>
      </c>
      <c r="AC41" s="57" t="s">
        <v>48</v>
      </c>
      <c r="AD41" s="57">
        <f t="shared" si="6"/>
        <v>1</v>
      </c>
      <c r="AE41" s="58">
        <f t="shared" si="9"/>
        <v>12</v>
      </c>
      <c r="AF41" s="57">
        <f>IFERROR(AD41*VLOOKUP(AA41,药材与丹炉!Q:S,3,0)/100,0)</f>
        <v>80</v>
      </c>
      <c r="AG41" s="57">
        <f>IFERROR(I41*VLOOKUP(LEFT(H41,FIND("(",H41)-1),药材与丹炉!C:K,8,0),0)+IFERROR(M41*VLOOKUP(LEFT(L41,FIND("(",L41)-1),药材与丹炉!C:K,8,0),0)+IFERROR(R41*VLOOKUP(LEFT(Q41,FIND("(",Q41)-1),药材与丹炉!C:K,8,0),0)+IFERROR(V41*VLOOKUP(LEFT(U41,FIND("(",U41)-1),药材与丹炉!C:K,8,0),0)+IFERROR(Z41*VLOOKUP(LEFT(Y41,FIND("(",Y41)-1),药材与丹炉!C:K,8,0),0)</f>
        <v>4860</v>
      </c>
      <c r="AH41" s="57">
        <v>4500</v>
      </c>
      <c r="AI41" s="57">
        <f t="shared" si="16"/>
        <v>-440</v>
      </c>
      <c r="AJ41" s="57">
        <f t="shared" si="17"/>
        <v>3160</v>
      </c>
      <c r="AK41" s="57">
        <v>1.8</v>
      </c>
    </row>
    <row r="42" spans="1:37">
      <c r="A42" s="56">
        <v>41</v>
      </c>
      <c r="B42" s="56" t="s">
        <v>187</v>
      </c>
      <c r="C42" s="57">
        <v>3</v>
      </c>
      <c r="D42" s="56" t="s">
        <v>188</v>
      </c>
      <c r="E42" s="57">
        <v>36</v>
      </c>
      <c r="F42" s="57" t="s">
        <v>63</v>
      </c>
      <c r="G42" s="57">
        <v>36</v>
      </c>
      <c r="H42" s="57" t="s">
        <v>176</v>
      </c>
      <c r="I42" s="58">
        <f>IFERROR(CEILING(G42/VLOOKUP(LEFT(H42,FIND("(",H42)-1),药材与丹炉!C:G,5,0),1),"")</f>
        <v>4</v>
      </c>
      <c r="J42" s="57" t="s">
        <v>63</v>
      </c>
      <c r="K42" s="57" t="str">
        <f t="shared" si="15"/>
        <v/>
      </c>
      <c r="L42" s="57"/>
      <c r="M42" s="58" t="str">
        <f>IFERROR(CEILING(K42/VLOOKUP(LEFT(L42,FIND("(",L42)-1),药材与丹炉!C:G,5,0),1),"")</f>
        <v/>
      </c>
      <c r="N42" s="57">
        <v>54</v>
      </c>
      <c r="O42" s="57" t="s">
        <v>189</v>
      </c>
      <c r="P42" s="57">
        <v>36</v>
      </c>
      <c r="Q42" s="57" t="s">
        <v>190</v>
      </c>
      <c r="R42" s="58">
        <f>IFERROR(CEILING(P42/VLOOKUP(LEFT(Q42,FIND("(",Q42)-1),药材与丹炉!C:G,5,0),1),"")</f>
        <v>4</v>
      </c>
      <c r="S42" s="57" t="str">
        <f t="shared" si="18"/>
        <v>洗髓</v>
      </c>
      <c r="T42" s="57">
        <f t="shared" si="19"/>
        <v>18</v>
      </c>
      <c r="U42" s="57" t="s">
        <v>190</v>
      </c>
      <c r="V42" s="58">
        <f>IFERROR(CEILING(T42/VLOOKUP(LEFT(U42,FIND("(",U42)-1),药材与丹炉!C:G,5,0),1),"")</f>
        <v>2</v>
      </c>
      <c r="W42" s="57">
        <f>IF(IFERROR(IF(AND(I42&gt;0,I42&lt;&gt;""),VLOOKUP(LEFT(H42,FIND("(",H42)-1),药材与丹炉!C:K,9,0),0),0)+IFERROR(IF(AND(M42&gt;0,M42&lt;&gt;""),VLOOKUP(LEFT(L42,FIND("(",L42)-1),药材与丹炉!C:K,9,0),0),0)+IFERROR(IF(AND(R42&gt;0,R42&lt;&gt;""),VLOOKUP(LEFT(Q42,FIND("(",Q42)-1),药材与丹炉!C:K,9,0),0),0)+IFERROR(IF(AND(V42&gt;0,V42&lt;&gt;""),VLOOKUP(LEFT(U42,FIND("(",U42)-1),药材与丹炉!C:K,9,0),0),0)&gt;0,2,IF(IFERROR(IF(AND(I42&gt;0,I42&lt;&gt;""),VLOOKUP(LEFT(H42,FIND("(",H42)-1),药材与丹炉!C:K,9,0),0),0)+IFERROR(IF(AND(M42&gt;0,M42&lt;&gt;""),VLOOKUP(LEFT(L42,FIND("(",L42)-1),药材与丹炉!C:K,9,0),0),0)+IFERROR(IF(AND(R42&gt;0,R42&lt;&gt;""),VLOOKUP(LEFT(Q42,FIND("(",Q42)-1),药材与丹炉!C:K,9,0),0),0)+IFERROR(IF(AND(V42&gt;0,V42&lt;&gt;""),VLOOKUP(LEFT(U42,FIND("(",U42)-1),药材与丹炉!C:K,9,0),0),0)&lt;0,-1,1))</f>
        <v>-1</v>
      </c>
      <c r="X42" s="57">
        <v>9</v>
      </c>
      <c r="Y42" s="57" t="s">
        <v>186</v>
      </c>
      <c r="Z42" s="58">
        <f>IFERROR(X42/VLOOKUP(LEFT(Y42,FIND("(",Y42)-1),药材与丹炉!C:G,5,0),"")</f>
        <v>1</v>
      </c>
      <c r="AA42" s="57" t="s">
        <v>95</v>
      </c>
      <c r="AB42" s="57">
        <f>IFERROR(VLOOKUP(AA42,药材与丹炉!Q:S,2,0),"")</f>
        <v>3</v>
      </c>
      <c r="AC42" s="57" t="s">
        <v>48</v>
      </c>
      <c r="AD42" s="57">
        <f t="shared" si="6"/>
        <v>2</v>
      </c>
      <c r="AE42" s="58">
        <f t="shared" si="9"/>
        <v>11</v>
      </c>
      <c r="AF42" s="57">
        <f>IFERROR(AD42*VLOOKUP(AA42,药材与丹炉!Q:S,3,0)/100,0)</f>
        <v>80</v>
      </c>
      <c r="AG42" s="57">
        <f>IFERROR(I42*VLOOKUP(LEFT(H42,FIND("(",H42)-1),药材与丹炉!C:K,8,0),0)+IFERROR(M42*VLOOKUP(LEFT(L42,FIND("(",L42)-1),药材与丹炉!C:K,8,0),0)+IFERROR(R42*VLOOKUP(LEFT(Q42,FIND("(",Q42)-1),药材与丹炉!C:K,8,0),0)+IFERROR(V42*VLOOKUP(LEFT(U42,FIND("(",U42)-1),药材与丹炉!C:K,8,0),0)+IFERROR(Z42*VLOOKUP(LEFT(Y42,FIND("(",Y42)-1),药材与丹炉!C:K,8,0),0)</f>
        <v>4455</v>
      </c>
      <c r="AH42" s="57">
        <v>4500</v>
      </c>
      <c r="AI42" s="57">
        <f t="shared" si="16"/>
        <v>-35</v>
      </c>
      <c r="AJ42" s="57">
        <f t="shared" si="17"/>
        <v>3565</v>
      </c>
      <c r="AK42" s="57">
        <v>1.8</v>
      </c>
    </row>
    <row r="43" spans="1:37">
      <c r="A43" s="56">
        <v>42</v>
      </c>
      <c r="B43" s="56" t="s">
        <v>191</v>
      </c>
      <c r="C43" s="57">
        <v>3</v>
      </c>
      <c r="D43" s="56" t="s">
        <v>192</v>
      </c>
      <c r="E43" s="57">
        <v>27</v>
      </c>
      <c r="F43" s="57" t="s">
        <v>63</v>
      </c>
      <c r="G43" s="57">
        <v>27</v>
      </c>
      <c r="H43" s="57" t="s">
        <v>176</v>
      </c>
      <c r="I43" s="58">
        <f>IFERROR(CEILING(G43/VLOOKUP(LEFT(H43,FIND("(",H43)-1),药材与丹炉!C:G,5,0),1),"")</f>
        <v>3</v>
      </c>
      <c r="J43" s="57" t="s">
        <v>63</v>
      </c>
      <c r="K43" s="57" t="str">
        <f t="shared" si="15"/>
        <v/>
      </c>
      <c r="L43" s="57"/>
      <c r="M43" s="58" t="str">
        <f>IFERROR(CEILING(K43/VLOOKUP(LEFT(L43,FIND("(",L43)-1),药材与丹炉!C:G,5,0),1),"")</f>
        <v/>
      </c>
      <c r="N43" s="57">
        <v>27</v>
      </c>
      <c r="O43" s="57" t="s">
        <v>193</v>
      </c>
      <c r="P43" s="57">
        <v>27</v>
      </c>
      <c r="Q43" s="57" t="s">
        <v>194</v>
      </c>
      <c r="R43" s="58">
        <f>IFERROR(CEILING(P43/VLOOKUP(LEFT(Q43,FIND("(",Q43)-1),药材与丹炉!C:G,5,0),1),"")</f>
        <v>3</v>
      </c>
      <c r="S43" s="57" t="str">
        <f t="shared" si="18"/>
        <v>煅体</v>
      </c>
      <c r="T43" s="57" t="str">
        <f t="shared" si="19"/>
        <v/>
      </c>
      <c r="U43" s="57"/>
      <c r="V43" s="58" t="str">
        <f>IFERROR(CEILING(T43/VLOOKUP(LEFT(U43,FIND("(",U43)-1),药材与丹炉!C:G,5,0),1),"")</f>
        <v/>
      </c>
      <c r="W43" s="57">
        <f>IF(IFERROR(IF(AND(I43&gt;0,I43&lt;&gt;""),VLOOKUP(LEFT(H43,FIND("(",H43)-1),药材与丹炉!C:K,9,0),0),0)+IFERROR(IF(AND(M43&gt;0,M43&lt;&gt;""),VLOOKUP(LEFT(L43,FIND("(",L43)-1),药材与丹炉!C:K,9,0),0),0)+IFERROR(IF(AND(R43&gt;0,R43&lt;&gt;""),VLOOKUP(LEFT(Q43,FIND("(",Q43)-1),药材与丹炉!C:K,9,0),0),0)+IFERROR(IF(AND(V43&gt;0,V43&lt;&gt;""),VLOOKUP(LEFT(U43,FIND("(",U43)-1),药材与丹炉!C:K,9,0),0),0)&gt;0,2,IF(IFERROR(IF(AND(I43&gt;0,I43&lt;&gt;""),VLOOKUP(LEFT(H43,FIND("(",H43)-1),药材与丹炉!C:K,9,0),0),0)+IFERROR(IF(AND(M43&gt;0,M43&lt;&gt;""),VLOOKUP(LEFT(L43,FIND("(",L43)-1),药材与丹炉!C:K,9,0),0),0)+IFERROR(IF(AND(R43&gt;0,R43&lt;&gt;""),VLOOKUP(LEFT(Q43,FIND("(",Q43)-1),药材与丹炉!C:K,9,0),0),0)+IFERROR(IF(AND(V43&gt;0,V43&lt;&gt;""),VLOOKUP(LEFT(U43,FIND("(",U43)-1),药材与丹炉!C:K,9,0),0),0)&lt;0,-1,1))</f>
        <v>2</v>
      </c>
      <c r="X43" s="57">
        <v>9</v>
      </c>
      <c r="Y43" s="57" t="s">
        <v>103</v>
      </c>
      <c r="Z43" s="58">
        <f>IFERROR(X43/VLOOKUP(LEFT(Y43,FIND("(",Y43)-1),药材与丹炉!C:G,5,0),"")</f>
        <v>3</v>
      </c>
      <c r="AA43" s="57" t="s">
        <v>95</v>
      </c>
      <c r="AB43" s="57">
        <f>IFERROR(VLOOKUP(AA43,药材与丹炉!Q:S,2,0),"")</f>
        <v>3</v>
      </c>
      <c r="AC43" s="57" t="s">
        <v>48</v>
      </c>
      <c r="AD43" s="57">
        <f t="shared" si="6"/>
        <v>2</v>
      </c>
      <c r="AE43" s="58">
        <f t="shared" si="9"/>
        <v>9</v>
      </c>
      <c r="AF43" s="57">
        <f>IFERROR(AD43*VLOOKUP(AA43,药材与丹炉!Q:S,3,0)/100,0)</f>
        <v>80</v>
      </c>
      <c r="AG43" s="57">
        <f>IFERROR(I43*VLOOKUP(LEFT(H43,FIND("(",H43)-1),药材与丹炉!C:K,8,0),0)+IFERROR(M43*VLOOKUP(LEFT(L43,FIND("(",L43)-1),药材与丹炉!C:K,8,0),0)+IFERROR(R43*VLOOKUP(LEFT(Q43,FIND("(",Q43)-1),药材与丹炉!C:K,8,0),0)+IFERROR(V43*VLOOKUP(LEFT(U43,FIND("(",U43)-1),药材与丹炉!C:K,8,0),0)+IFERROR(Z43*VLOOKUP(LEFT(Y43,FIND("(",Y43)-1),药材与丹炉!C:K,8,0),0)</f>
        <v>2538</v>
      </c>
      <c r="AH43" s="57">
        <v>1800</v>
      </c>
      <c r="AI43" s="57">
        <f t="shared" si="16"/>
        <v>-818</v>
      </c>
      <c r="AJ43" s="57">
        <f t="shared" si="17"/>
        <v>622</v>
      </c>
      <c r="AK43" s="57">
        <v>1.8</v>
      </c>
    </row>
    <row r="44" spans="1:37">
      <c r="A44" s="56">
        <v>43</v>
      </c>
      <c r="B44" s="56" t="s">
        <v>195</v>
      </c>
      <c r="C44" s="57">
        <v>3</v>
      </c>
      <c r="D44" s="56" t="s">
        <v>196</v>
      </c>
      <c r="E44" s="57">
        <v>27</v>
      </c>
      <c r="F44" s="57" t="s">
        <v>63</v>
      </c>
      <c r="G44" s="57">
        <v>27</v>
      </c>
      <c r="H44" s="57" t="s">
        <v>176</v>
      </c>
      <c r="I44" s="58">
        <f>IFERROR(CEILING(G44/VLOOKUP(LEFT(H44,FIND("(",H44)-1),药材与丹炉!C:G,5,0),1),"")</f>
        <v>3</v>
      </c>
      <c r="J44" s="57" t="s">
        <v>63</v>
      </c>
      <c r="K44" s="57" t="str">
        <f t="shared" si="15"/>
        <v/>
      </c>
      <c r="L44" s="57"/>
      <c r="M44" s="58" t="str">
        <f>IFERROR(CEILING(K44/VLOOKUP(LEFT(L44,FIND("(",L44)-1),药材与丹炉!C:G,5,0),1),"")</f>
        <v/>
      </c>
      <c r="N44" s="57">
        <v>18</v>
      </c>
      <c r="O44" s="57" t="s">
        <v>98</v>
      </c>
      <c r="P44" s="57">
        <v>18</v>
      </c>
      <c r="Q44" s="57" t="s">
        <v>99</v>
      </c>
      <c r="R44" s="58">
        <f>IFERROR(CEILING(P44/VLOOKUP(LEFT(Q44,FIND("(",Q44)-1),药材与丹炉!C:G,5,0),1),"")</f>
        <v>6</v>
      </c>
      <c r="S44" s="57" t="str">
        <f t="shared" si="18"/>
        <v>神行</v>
      </c>
      <c r="T44" s="57" t="str">
        <f t="shared" si="19"/>
        <v/>
      </c>
      <c r="U44" s="57"/>
      <c r="V44" s="58" t="str">
        <f>IFERROR(CEILING(T44/VLOOKUP(LEFT(U44,FIND("(",U44)-1),药材与丹炉!C:G,5,0),1),"")</f>
        <v/>
      </c>
      <c r="W44" s="57">
        <f>IF(IFERROR(IF(AND(I44&gt;0,I44&lt;&gt;""),VLOOKUP(LEFT(H44,FIND("(",H44)-1),药材与丹炉!C:K,9,0),0),0)+IFERROR(IF(AND(M44&gt;0,M44&lt;&gt;""),VLOOKUP(LEFT(L44,FIND("(",L44)-1),药材与丹炉!C:K,9,0),0),0)+IFERROR(IF(AND(R44&gt;0,R44&lt;&gt;""),VLOOKUP(LEFT(Q44,FIND("(",Q44)-1),药材与丹炉!C:K,9,0),0),0)+IFERROR(IF(AND(V44&gt;0,V44&lt;&gt;""),VLOOKUP(LEFT(U44,FIND("(",U44)-1),药材与丹炉!C:K,9,0),0),0)&gt;0,2,IF(IFERROR(IF(AND(I44&gt;0,I44&lt;&gt;""),VLOOKUP(LEFT(H44,FIND("(",H44)-1),药材与丹炉!C:K,9,0),0),0)+IFERROR(IF(AND(M44&gt;0,M44&lt;&gt;""),VLOOKUP(LEFT(L44,FIND("(",L44)-1),药材与丹炉!C:K,9,0),0),0)+IFERROR(IF(AND(R44&gt;0,R44&lt;&gt;""),VLOOKUP(LEFT(Q44,FIND("(",Q44)-1),药材与丹炉!C:K,9,0),0),0)+IFERROR(IF(AND(V44&gt;0,V44&lt;&gt;""),VLOOKUP(LEFT(U44,FIND("(",U44)-1),药材与丹炉!C:K,9,0),0),0)&lt;0,-1,1))</f>
        <v>2</v>
      </c>
      <c r="X44" s="57">
        <v>3</v>
      </c>
      <c r="Y44" s="57" t="s">
        <v>103</v>
      </c>
      <c r="Z44" s="58">
        <f>IFERROR(X44/VLOOKUP(LEFT(Y44,FIND("(",Y44)-1),药材与丹炉!C:G,5,0),"")</f>
        <v>1</v>
      </c>
      <c r="AA44" s="57" t="s">
        <v>95</v>
      </c>
      <c r="AB44" s="57">
        <f>IFERROR(VLOOKUP(AA44,药材与丹炉!Q:S,2,0),"")</f>
        <v>3</v>
      </c>
      <c r="AC44" s="57" t="s">
        <v>48</v>
      </c>
      <c r="AD44" s="57">
        <f t="shared" si="6"/>
        <v>2</v>
      </c>
      <c r="AE44" s="58">
        <f t="shared" si="9"/>
        <v>10</v>
      </c>
      <c r="AF44" s="57">
        <f>IFERROR(AD44*VLOOKUP(AA44,药材与丹炉!Q:S,3,0)/100,0)</f>
        <v>80</v>
      </c>
      <c r="AG44" s="57">
        <f>IFERROR(I44*VLOOKUP(LEFT(H44,FIND("(",H44)-1),药材与丹炉!C:K,8,0),0)+IFERROR(M44*VLOOKUP(LEFT(L44,FIND("(",L44)-1),药材与丹炉!C:K,8,0),0)+IFERROR(R44*VLOOKUP(LEFT(Q44,FIND("(",Q44)-1),药材与丹炉!C:K,8,0),0)+IFERROR(V44*VLOOKUP(LEFT(U44,FIND("(",U44)-1),药材与丹炉!C:K,8,0),0)+IFERROR(Z44*VLOOKUP(LEFT(Y44,FIND("(",Y44)-1),药材与丹炉!C:K,8,0),0)</f>
        <v>1467</v>
      </c>
      <c r="AH44" s="57">
        <v>1125</v>
      </c>
      <c r="AI44" s="57">
        <f t="shared" si="16"/>
        <v>-422</v>
      </c>
      <c r="AJ44" s="57">
        <f t="shared" si="17"/>
        <v>478</v>
      </c>
      <c r="AK44" s="57">
        <v>1.8</v>
      </c>
    </row>
    <row r="45" spans="1:37">
      <c r="A45" s="56">
        <v>44</v>
      </c>
      <c r="B45" s="56" t="s">
        <v>197</v>
      </c>
      <c r="C45" s="57">
        <v>3</v>
      </c>
      <c r="D45" s="56" t="s">
        <v>198</v>
      </c>
      <c r="E45" s="57">
        <v>54</v>
      </c>
      <c r="F45" s="57" t="s">
        <v>63</v>
      </c>
      <c r="G45" s="57">
        <v>54</v>
      </c>
      <c r="H45" s="57" t="s">
        <v>194</v>
      </c>
      <c r="I45" s="58">
        <f>IFERROR(CEILING(G45/VLOOKUP(LEFT(H45,FIND("(",H45)-1),药材与丹炉!C:G,5,0),1),"")</f>
        <v>6</v>
      </c>
      <c r="J45" s="57" t="s">
        <v>63</v>
      </c>
      <c r="K45" s="57" t="str">
        <f t="shared" si="15"/>
        <v/>
      </c>
      <c r="L45" s="57"/>
      <c r="M45" s="58" t="str">
        <f>IFERROR(CEILING(K45/VLOOKUP(LEFT(L45,FIND("(",L45)-1),药材与丹炉!C:G,5,0),1),"")</f>
        <v/>
      </c>
      <c r="N45" s="57">
        <v>36</v>
      </c>
      <c r="O45" s="57" t="s">
        <v>151</v>
      </c>
      <c r="P45" s="57">
        <v>36</v>
      </c>
      <c r="Q45" s="57" t="s">
        <v>152</v>
      </c>
      <c r="R45" s="58">
        <f>IFERROR(CEILING(P45/VLOOKUP(LEFT(Q45,FIND("(",Q45)-1),药材与丹炉!C:G,5,0),1),"")</f>
        <v>4</v>
      </c>
      <c r="S45" s="57" t="str">
        <f t="shared" si="18"/>
        <v>益寿</v>
      </c>
      <c r="T45" s="57" t="str">
        <f t="shared" si="19"/>
        <v/>
      </c>
      <c r="U45" s="57"/>
      <c r="V45" s="58" t="str">
        <f>IFERROR(CEILING(T45/VLOOKUP(LEFT(U45,FIND("(",U45)-1),药材与丹炉!C:G,5,0),1),"")</f>
        <v/>
      </c>
      <c r="W45" s="57">
        <f>IF(IFERROR(IF(AND(I45&gt;0,I45&lt;&gt;""),VLOOKUP(LEFT(H45,FIND("(",H45)-1),药材与丹炉!C:K,9,0),0),0)+IFERROR(IF(AND(M45&gt;0,M45&lt;&gt;""),VLOOKUP(LEFT(L45,FIND("(",L45)-1),药材与丹炉!C:K,9,0),0),0)+IFERROR(IF(AND(R45&gt;0,R45&lt;&gt;""),VLOOKUP(LEFT(Q45,FIND("(",Q45)-1),药材与丹炉!C:K,9,0),0),0)+IFERROR(IF(AND(V45&gt;0,V45&lt;&gt;""),VLOOKUP(LEFT(U45,FIND("(",U45)-1),药材与丹炉!C:K,9,0),0),0)&gt;0,2,IF(IFERROR(IF(AND(I45&gt;0,I45&lt;&gt;""),VLOOKUP(LEFT(H45,FIND("(",H45)-1),药材与丹炉!C:K,9,0),0),0)+IFERROR(IF(AND(M45&gt;0,M45&lt;&gt;""),VLOOKUP(LEFT(L45,FIND("(",L45)-1),药材与丹炉!C:K,9,0),0),0)+IFERROR(IF(AND(R45&gt;0,R45&lt;&gt;""),VLOOKUP(LEFT(Q45,FIND("(",Q45)-1),药材与丹炉!C:K,9,0),0),0)+IFERROR(IF(AND(V45&gt;0,V45&lt;&gt;""),VLOOKUP(LEFT(U45,FIND("(",U45)-1),药材与丹炉!C:K,9,0),0),0)&lt;0,-1,1))</f>
        <v>-1</v>
      </c>
      <c r="X45" s="57">
        <v>3</v>
      </c>
      <c r="Y45" s="57" t="s">
        <v>64</v>
      </c>
      <c r="Z45" s="58">
        <f>IFERROR(X45/VLOOKUP(LEFT(Y45,FIND("(",Y45)-1),药材与丹炉!C:G,5,0),"")</f>
        <v>1</v>
      </c>
      <c r="AA45" s="57" t="s">
        <v>95</v>
      </c>
      <c r="AB45" s="57">
        <f>IFERROR(VLOOKUP(AA45,药材与丹炉!Q:S,2,0),"")</f>
        <v>3</v>
      </c>
      <c r="AC45" s="57" t="s">
        <v>48</v>
      </c>
      <c r="AD45" s="57">
        <f t="shared" si="6"/>
        <v>2</v>
      </c>
      <c r="AE45" s="58">
        <f t="shared" si="9"/>
        <v>11</v>
      </c>
      <c r="AF45" s="57">
        <f>IFERROR(AD45*VLOOKUP(AA45,药材与丹炉!Q:S,3,0)/100,0)</f>
        <v>80</v>
      </c>
      <c r="AG45" s="57">
        <f>IFERROR(I45*VLOOKUP(LEFT(H45,FIND("(",H45)-1),药材与丹炉!C:K,8,0),0)+IFERROR(M45*VLOOKUP(LEFT(L45,FIND("(",L45)-1),药材与丹炉!C:K,8,0),0)+IFERROR(R45*VLOOKUP(LEFT(Q45,FIND("(",Q45)-1),药材与丹炉!C:K,8,0),0)+IFERROR(V45*VLOOKUP(LEFT(U45,FIND("(",U45)-1),药材与丹炉!C:K,8,0),0)+IFERROR(Z45*VLOOKUP(LEFT(Y45,FIND("(",Y45)-1),药材与丹炉!C:K,8,0),0)</f>
        <v>4086</v>
      </c>
      <c r="AH45" s="57">
        <v>4500</v>
      </c>
      <c r="AI45" s="57">
        <f t="shared" si="16"/>
        <v>334</v>
      </c>
      <c r="AJ45" s="57">
        <f t="shared" si="17"/>
        <v>3934</v>
      </c>
      <c r="AK45" s="57">
        <v>1.8</v>
      </c>
    </row>
    <row r="46" spans="1:37">
      <c r="A46" s="56">
        <v>45</v>
      </c>
      <c r="B46" s="56" t="s">
        <v>199</v>
      </c>
      <c r="C46" s="57">
        <v>3</v>
      </c>
      <c r="D46" s="56" t="s">
        <v>200</v>
      </c>
      <c r="E46" s="57">
        <v>27</v>
      </c>
      <c r="F46" s="57" t="s">
        <v>127</v>
      </c>
      <c r="G46" s="57">
        <v>27</v>
      </c>
      <c r="H46" s="57" t="s">
        <v>128</v>
      </c>
      <c r="I46" s="58">
        <f>IFERROR(CEILING(G46/VLOOKUP(LEFT(H46,FIND("(",H46)-1),药材与丹炉!C:G,5,0),1),"")</f>
        <v>3</v>
      </c>
      <c r="J46" s="57" t="s">
        <v>127</v>
      </c>
      <c r="K46" s="57" t="str">
        <f t="shared" si="15"/>
        <v/>
      </c>
      <c r="L46" s="57"/>
      <c r="M46" s="58" t="str">
        <f>IFERROR(CEILING(K46/VLOOKUP(LEFT(L46,FIND("(",L46)-1),药材与丹炉!C:G,5,0),1),"")</f>
        <v/>
      </c>
      <c r="N46" s="57">
        <v>21</v>
      </c>
      <c r="O46" s="57" t="s">
        <v>129</v>
      </c>
      <c r="P46" s="57">
        <v>21</v>
      </c>
      <c r="Q46" s="57" t="s">
        <v>103</v>
      </c>
      <c r="R46" s="58">
        <f>IFERROR(CEILING(P46/VLOOKUP(LEFT(Q46,FIND("(",Q46)-1),药材与丹炉!C:G,5,0),1),"")</f>
        <v>7</v>
      </c>
      <c r="S46" s="57" t="str">
        <f t="shared" si="18"/>
        <v>解毒</v>
      </c>
      <c r="T46" s="57" t="str">
        <f t="shared" si="19"/>
        <v/>
      </c>
      <c r="U46" s="57"/>
      <c r="V46" s="58" t="str">
        <f>IFERROR(CEILING(T46/VLOOKUP(LEFT(U46,FIND("(",U46)-1),药材与丹炉!C:G,5,0),1),"")</f>
        <v/>
      </c>
      <c r="W46" s="57">
        <f>IF(IFERROR(IF(AND(I46&gt;0,I46&lt;&gt;""),VLOOKUP(LEFT(H46,FIND("(",H46)-1),药材与丹炉!C:K,9,0),0),0)+IFERROR(IF(AND(M46&gt;0,M46&lt;&gt;""),VLOOKUP(LEFT(L46,FIND("(",L46)-1),药材与丹炉!C:K,9,0),0),0)+IFERROR(IF(AND(R46&gt;0,R46&lt;&gt;""),VLOOKUP(LEFT(Q46,FIND("(",Q46)-1),药材与丹炉!C:K,9,0),0),0)+IFERROR(IF(AND(V46&gt;0,V46&lt;&gt;""),VLOOKUP(LEFT(U46,FIND("(",U46)-1),药材与丹炉!C:K,9,0),0),0)&gt;0,2,IF(IFERROR(IF(AND(I46&gt;0,I46&lt;&gt;""),VLOOKUP(LEFT(H46,FIND("(",H46)-1),药材与丹炉!C:K,9,0),0),0)+IFERROR(IF(AND(M46&gt;0,M46&lt;&gt;""),VLOOKUP(LEFT(L46,FIND("(",L46)-1),药材与丹炉!C:K,9,0),0),0)+IFERROR(IF(AND(R46&gt;0,R46&lt;&gt;""),VLOOKUP(LEFT(Q46,FIND("(",Q46)-1),药材与丹炉!C:K,9,0),0),0)+IFERROR(IF(AND(V46&gt;0,V46&lt;&gt;""),VLOOKUP(LEFT(U46,FIND("(",U46)-1),药材与丹炉!C:K,9,0),0),0)&lt;0,-1,1))</f>
        <v>1</v>
      </c>
      <c r="X46" s="57">
        <v>3</v>
      </c>
      <c r="Y46" s="57" t="s">
        <v>94</v>
      </c>
      <c r="Z46" s="58">
        <f>IFERROR(X46/VLOOKUP(LEFT(Y46,FIND("(",Y46)-1),药材与丹炉!C:G,5,0),"")</f>
        <v>1</v>
      </c>
      <c r="AA46" s="57" t="s">
        <v>95</v>
      </c>
      <c r="AB46" s="57">
        <f>IFERROR(VLOOKUP(AA46,药材与丹炉!Q:S,2,0),"")</f>
        <v>3</v>
      </c>
      <c r="AC46" s="57" t="s">
        <v>48</v>
      </c>
      <c r="AD46" s="57">
        <f t="shared" si="6"/>
        <v>2</v>
      </c>
      <c r="AE46" s="58">
        <f t="shared" si="9"/>
        <v>11</v>
      </c>
      <c r="AF46" s="57">
        <f>IFERROR(AD46*VLOOKUP(AA46,药材与丹炉!Q:S,3,0)/100,0)</f>
        <v>80</v>
      </c>
      <c r="AG46" s="57">
        <f>IFERROR(I46*VLOOKUP(LEFT(H46,FIND("(",H46)-1),药材与丹炉!C:K,8,0),0)+IFERROR(M46*VLOOKUP(LEFT(L46,FIND("(",L46)-1),药材与丹炉!C:K,8,0),0)+IFERROR(R46*VLOOKUP(LEFT(Q46,FIND("(",Q46)-1),药材与丹炉!C:K,8,0),0)+IFERROR(V46*VLOOKUP(LEFT(U46,FIND("(",U46)-1),药材与丹炉!C:K,8,0),0)+IFERROR(Z46*VLOOKUP(LEFT(Y46,FIND("(",Y46)-1),药材与丹炉!C:K,8,0),0)</f>
        <v>1503</v>
      </c>
      <c r="AH46" s="57">
        <v>1080</v>
      </c>
      <c r="AI46" s="57">
        <f t="shared" si="16"/>
        <v>-503</v>
      </c>
      <c r="AJ46" s="57">
        <f t="shared" si="17"/>
        <v>361</v>
      </c>
      <c r="AK46" s="57">
        <v>1.8</v>
      </c>
    </row>
    <row r="47" spans="1:37">
      <c r="A47" s="56">
        <v>46</v>
      </c>
      <c r="B47" s="56" t="s">
        <v>201</v>
      </c>
      <c r="C47" s="57">
        <v>3</v>
      </c>
      <c r="D47" s="56" t="s">
        <v>202</v>
      </c>
      <c r="E47" s="57">
        <v>27</v>
      </c>
      <c r="F47" s="57" t="s">
        <v>63</v>
      </c>
      <c r="G47" s="57">
        <v>27</v>
      </c>
      <c r="H47" s="57" t="s">
        <v>176</v>
      </c>
      <c r="I47" s="58">
        <f>IFERROR(CEILING(G47/VLOOKUP(LEFT(H47,FIND("(",H47)-1),药材与丹炉!C:G,5,0),1),"")</f>
        <v>3</v>
      </c>
      <c r="J47" s="57" t="s">
        <v>63</v>
      </c>
      <c r="K47" s="57" t="str">
        <f t="shared" si="15"/>
        <v/>
      </c>
      <c r="L47" s="57"/>
      <c r="M47" s="58" t="str">
        <f>IFERROR(CEILING(K47/VLOOKUP(LEFT(L47,FIND("(",L47)-1),药材与丹炉!C:G,5,0),1),"")</f>
        <v/>
      </c>
      <c r="N47" s="57"/>
      <c r="O47" s="57" t="s">
        <v>65</v>
      </c>
      <c r="P47" s="57">
        <v>9</v>
      </c>
      <c r="Q47" s="57" t="s">
        <v>132</v>
      </c>
      <c r="R47" s="58">
        <f>IFERROR(CEILING(P47/VLOOKUP(LEFT(Q47,FIND("(",Q47)-1),药材与丹炉!C:G,5,0),1),"")</f>
        <v>3</v>
      </c>
      <c r="S47" s="57" t="s">
        <v>133</v>
      </c>
      <c r="T47" s="57">
        <v>9</v>
      </c>
      <c r="U47" s="57" t="s">
        <v>134</v>
      </c>
      <c r="V47" s="58">
        <f>IFERROR(CEILING(T47/VLOOKUP(LEFT(U47,FIND("(",U47)-1),药材与丹炉!C:G,5,0),1),"")</f>
        <v>3</v>
      </c>
      <c r="W47" s="57">
        <f>IF(IFERROR(IF(AND(I47&gt;0,I47&lt;&gt;""),VLOOKUP(LEFT(H47,FIND("(",H47)-1),药材与丹炉!C:K,9,0),0),0)+IFERROR(IF(AND(M47&gt;0,M47&lt;&gt;""),VLOOKUP(LEFT(L47,FIND("(",L47)-1),药材与丹炉!C:K,9,0),0),0)+IFERROR(IF(AND(R47&gt;0,R47&lt;&gt;""),VLOOKUP(LEFT(Q47,FIND("(",Q47)-1),药材与丹炉!C:K,9,0),0),0)+IFERROR(IF(AND(V47&gt;0,V47&lt;&gt;""),VLOOKUP(LEFT(U47,FIND("(",U47)-1),药材与丹炉!C:K,9,0),0),0)&gt;0,2,IF(IFERROR(IF(AND(I47&gt;0,I47&lt;&gt;""),VLOOKUP(LEFT(H47,FIND("(",H47)-1),药材与丹炉!C:K,9,0),0),0)+IFERROR(IF(AND(M47&gt;0,M47&lt;&gt;""),VLOOKUP(LEFT(L47,FIND("(",L47)-1),药材与丹炉!C:K,9,0),0),0)+IFERROR(IF(AND(R47&gt;0,R47&lt;&gt;""),VLOOKUP(LEFT(Q47,FIND("(",Q47)-1),药材与丹炉!C:K,9,0),0),0)+IFERROR(IF(AND(V47&gt;0,V47&lt;&gt;""),VLOOKUP(LEFT(U47,FIND("(",U47)-1),药材与丹炉!C:K,9,0),0),0)&lt;0,-1,1))</f>
        <v>2</v>
      </c>
      <c r="X47" s="57">
        <v>9</v>
      </c>
      <c r="Y47" s="57" t="s">
        <v>103</v>
      </c>
      <c r="Z47" s="58">
        <f>IFERROR(X47/VLOOKUP(LEFT(Y47,FIND("(",Y47)-1),药材与丹炉!C:G,5,0),"")</f>
        <v>3</v>
      </c>
      <c r="AA47" s="57" t="s">
        <v>166</v>
      </c>
      <c r="AB47" s="57">
        <f>IFERROR(VLOOKUP(AA47,药材与丹炉!Q:S,2,0),"")</f>
        <v>4</v>
      </c>
      <c r="AC47" s="57" t="s">
        <v>48</v>
      </c>
      <c r="AD47" s="57">
        <f t="shared" si="6"/>
        <v>1</v>
      </c>
      <c r="AE47" s="58">
        <f t="shared" si="9"/>
        <v>12</v>
      </c>
      <c r="AF47" s="57">
        <f>IFERROR(AD47*VLOOKUP(AA47,药材与丹炉!Q:S,3,0)/100,0)</f>
        <v>80</v>
      </c>
      <c r="AG47" s="57">
        <f>IFERROR(I47*VLOOKUP(LEFT(H47,FIND("(",H47)-1),药材与丹炉!C:K,8,0),0)+IFERROR(M47*VLOOKUP(LEFT(L47,FIND("(",L47)-1),药材与丹炉!C:K,8,0),0)+IFERROR(R47*VLOOKUP(LEFT(Q47,FIND("(",Q47)-1),药材与丹炉!C:K,8,0),0)+IFERROR(V47*VLOOKUP(LEFT(U47,FIND("(",U47)-1),药材与丹炉!C:K,8,0),0)+IFERROR(Z47*VLOOKUP(LEFT(Y47,FIND("(",Y47)-1),药材与丹炉!C:K,8,0),0)</f>
        <v>1539</v>
      </c>
      <c r="AH47" s="57">
        <v>1350</v>
      </c>
      <c r="AI47" s="57">
        <f t="shared" si="16"/>
        <v>-269</v>
      </c>
      <c r="AJ47" s="57">
        <f t="shared" si="17"/>
        <v>811</v>
      </c>
      <c r="AK47" s="57">
        <v>1.8</v>
      </c>
    </row>
    <row r="48" spans="1:37">
      <c r="A48" s="56">
        <v>47</v>
      </c>
      <c r="B48" s="56" t="s">
        <v>203</v>
      </c>
      <c r="C48" s="57">
        <v>3</v>
      </c>
      <c r="D48" s="56" t="s">
        <v>204</v>
      </c>
      <c r="E48" s="57">
        <v>9</v>
      </c>
      <c r="F48" s="57" t="s">
        <v>69</v>
      </c>
      <c r="G48" s="57">
        <v>9</v>
      </c>
      <c r="H48" s="57" t="s">
        <v>134</v>
      </c>
      <c r="I48" s="58">
        <f>IFERROR(CEILING(G48/VLOOKUP(LEFT(H48,FIND("(",H48)-1),药材与丹炉!C:G,5,0),1),"")</f>
        <v>3</v>
      </c>
      <c r="J48" s="57" t="s">
        <v>69</v>
      </c>
      <c r="K48" s="57" t="str">
        <f t="shared" si="15"/>
        <v/>
      </c>
      <c r="L48" s="57"/>
      <c r="M48" s="58" t="str">
        <f>IFERROR(CEILING(K48/VLOOKUP(LEFT(L48,FIND("(",L48)-1),药材与丹炉!C:G,5,0),1),"")</f>
        <v/>
      </c>
      <c r="N48" s="57"/>
      <c r="O48" s="57" t="s">
        <v>110</v>
      </c>
      <c r="P48" s="57">
        <v>9</v>
      </c>
      <c r="Q48" s="57" t="s">
        <v>94</v>
      </c>
      <c r="R48" s="58">
        <f>IFERROR(CEILING(P48/VLOOKUP(LEFT(Q48,FIND("(",Q48)-1),药材与丹炉!C:G,5,0),1),"")</f>
        <v>3</v>
      </c>
      <c r="S48" s="57" t="s">
        <v>133</v>
      </c>
      <c r="T48" s="57">
        <v>9</v>
      </c>
      <c r="U48" s="57" t="s">
        <v>134</v>
      </c>
      <c r="V48" s="58">
        <f>IFERROR(CEILING(T48/VLOOKUP(LEFT(U48,FIND("(",U48)-1),药材与丹炉!C:G,5,0),1),"")</f>
        <v>3</v>
      </c>
      <c r="W48" s="57">
        <f>IF(IFERROR(IF(AND(I48&gt;0,I48&lt;&gt;""),VLOOKUP(LEFT(H48,FIND("(",H48)-1),药材与丹炉!C:K,9,0),0),0)+IFERROR(IF(AND(M48&gt;0,M48&lt;&gt;""),VLOOKUP(LEFT(L48,FIND("(",L48)-1),药材与丹炉!C:K,9,0),0),0)+IFERROR(IF(AND(R48&gt;0,R48&lt;&gt;""),VLOOKUP(LEFT(Q48,FIND("(",Q48)-1),药材与丹炉!C:K,9,0),0),0)+IFERROR(IF(AND(V48&gt;0,V48&lt;&gt;""),VLOOKUP(LEFT(U48,FIND("(",U48)-1),药材与丹炉!C:K,9,0),0),0)&gt;0,2,IF(IFERROR(IF(AND(I48&gt;0,I48&lt;&gt;""),VLOOKUP(LEFT(H48,FIND("(",H48)-1),药材与丹炉!C:K,9,0),0),0)+IFERROR(IF(AND(M48&gt;0,M48&lt;&gt;""),VLOOKUP(LEFT(L48,FIND("(",L48)-1),药材与丹炉!C:K,9,0),0),0)+IFERROR(IF(AND(R48&gt;0,R48&lt;&gt;""),VLOOKUP(LEFT(Q48,FIND("(",Q48)-1),药材与丹炉!C:K,9,0),0),0)+IFERROR(IF(AND(V48&gt;0,V48&lt;&gt;""),VLOOKUP(LEFT(U48,FIND("(",U48)-1),药材与丹炉!C:K,9,0),0),0)&lt;0,-1,1))</f>
        <v>1</v>
      </c>
      <c r="X48" s="57">
        <v>3</v>
      </c>
      <c r="Y48" s="57" t="s">
        <v>134</v>
      </c>
      <c r="Z48" s="58">
        <f>IFERROR(X48/VLOOKUP(LEFT(Y48,FIND("(",Y48)-1),药材与丹炉!C:G,5,0),"")</f>
        <v>1</v>
      </c>
      <c r="AA48" s="57" t="s">
        <v>95</v>
      </c>
      <c r="AB48" s="57">
        <f>IFERROR(VLOOKUP(AA48,药材与丹炉!Q:S,2,0),"")</f>
        <v>3</v>
      </c>
      <c r="AC48" s="57" t="s">
        <v>48</v>
      </c>
      <c r="AD48" s="57">
        <f t="shared" si="6"/>
        <v>2</v>
      </c>
      <c r="AE48" s="58">
        <f t="shared" si="9"/>
        <v>10</v>
      </c>
      <c r="AF48" s="57">
        <f>IFERROR(AD48*VLOOKUP(AA48,药材与丹炉!Q:S,3,0)/100,0)</f>
        <v>80</v>
      </c>
      <c r="AG48" s="57">
        <f>IFERROR(I48*VLOOKUP(LEFT(H48,FIND("(",H48)-1),药材与丹炉!C:K,8,0),0)+IFERROR(M48*VLOOKUP(LEFT(L48,FIND("(",L48)-1),药材与丹炉!C:K,8,0),0)+IFERROR(R48*VLOOKUP(LEFT(Q48,FIND("(",Q48)-1),药材与丹炉!C:K,8,0),0)+IFERROR(V48*VLOOKUP(LEFT(U48,FIND("(",U48)-1),药材与丹炉!C:K,8,0),0)+IFERROR(Z48*VLOOKUP(LEFT(Y48,FIND("(",Y48)-1),药材与丹炉!C:K,8,0),0)</f>
        <v>360</v>
      </c>
      <c r="AH48" s="57">
        <v>900</v>
      </c>
      <c r="AI48" s="57">
        <f t="shared" si="16"/>
        <v>460</v>
      </c>
      <c r="AJ48" s="57">
        <f t="shared" si="17"/>
        <v>1180</v>
      </c>
      <c r="AK48" s="57">
        <v>1.8</v>
      </c>
    </row>
    <row r="49" spans="1:37">
      <c r="A49" s="56">
        <v>48</v>
      </c>
      <c r="B49" s="56" t="s">
        <v>205</v>
      </c>
      <c r="C49" s="57">
        <v>3</v>
      </c>
      <c r="D49" s="56" t="s">
        <v>206</v>
      </c>
      <c r="E49" s="57">
        <v>9</v>
      </c>
      <c r="F49" s="57" t="s">
        <v>69</v>
      </c>
      <c r="G49" s="57">
        <v>9</v>
      </c>
      <c r="H49" s="57" t="s">
        <v>134</v>
      </c>
      <c r="I49" s="58">
        <f>IFERROR(CEILING(G49/VLOOKUP(LEFT(H49,FIND("(",H49)-1),药材与丹炉!C:G,5,0),1),"")</f>
        <v>3</v>
      </c>
      <c r="J49" s="57" t="s">
        <v>69</v>
      </c>
      <c r="K49" s="57" t="str">
        <f t="shared" si="15"/>
        <v/>
      </c>
      <c r="L49" s="57"/>
      <c r="M49" s="58" t="str">
        <f>IFERROR(CEILING(K49/VLOOKUP(LEFT(L49,FIND("(",L49)-1),药材与丹炉!C:G,5,0),1),"")</f>
        <v/>
      </c>
      <c r="N49" s="57"/>
      <c r="O49" s="57" t="s">
        <v>113</v>
      </c>
      <c r="P49" s="57">
        <v>9</v>
      </c>
      <c r="Q49" s="57" t="s">
        <v>114</v>
      </c>
      <c r="R49" s="58">
        <f>IFERROR(CEILING(P49/VLOOKUP(LEFT(Q49,FIND("(",Q49)-1),药材与丹炉!C:G,5,0),1),"")</f>
        <v>3</v>
      </c>
      <c r="S49" s="57" t="s">
        <v>133</v>
      </c>
      <c r="T49" s="57">
        <v>9</v>
      </c>
      <c r="U49" s="57" t="s">
        <v>134</v>
      </c>
      <c r="V49" s="58">
        <f>IFERROR(CEILING(T49/VLOOKUP(LEFT(U49,FIND("(",U49)-1),药材与丹炉!C:G,5,0),1),"")</f>
        <v>3</v>
      </c>
      <c r="W49" s="57">
        <f>IF(IFERROR(IF(AND(I49&gt;0,I49&lt;&gt;""),VLOOKUP(LEFT(H49,FIND("(",H49)-1),药材与丹炉!C:K,9,0),0),0)+IFERROR(IF(AND(M49&gt;0,M49&lt;&gt;""),VLOOKUP(LEFT(L49,FIND("(",L49)-1),药材与丹炉!C:K,9,0),0),0)+IFERROR(IF(AND(R49&gt;0,R49&lt;&gt;""),VLOOKUP(LEFT(Q49,FIND("(",Q49)-1),药材与丹炉!C:K,9,0),0),0)+IFERROR(IF(AND(V49&gt;0,V49&lt;&gt;""),VLOOKUP(LEFT(U49,FIND("(",U49)-1),药材与丹炉!C:K,9,0),0),0)&gt;0,2,IF(IFERROR(IF(AND(I49&gt;0,I49&lt;&gt;""),VLOOKUP(LEFT(H49,FIND("(",H49)-1),药材与丹炉!C:K,9,0),0),0)+IFERROR(IF(AND(M49&gt;0,M49&lt;&gt;""),VLOOKUP(LEFT(L49,FIND("(",L49)-1),药材与丹炉!C:K,9,0),0),0)+IFERROR(IF(AND(R49&gt;0,R49&lt;&gt;""),VLOOKUP(LEFT(Q49,FIND("(",Q49)-1),药材与丹炉!C:K,9,0),0),0)+IFERROR(IF(AND(V49&gt;0,V49&lt;&gt;""),VLOOKUP(LEFT(U49,FIND("(",U49)-1),药材与丹炉!C:K,9,0),0),0)&lt;0,-1,1))</f>
        <v>1</v>
      </c>
      <c r="X49" s="57">
        <v>3</v>
      </c>
      <c r="Y49" s="57" t="s">
        <v>134</v>
      </c>
      <c r="Z49" s="58">
        <f>IFERROR(X49/VLOOKUP(LEFT(Y49,FIND("(",Y49)-1),药材与丹炉!C:G,5,0),"")</f>
        <v>1</v>
      </c>
      <c r="AA49" s="57" t="s">
        <v>95</v>
      </c>
      <c r="AB49" s="57">
        <f>IFERROR(VLOOKUP(AA49,药材与丹炉!Q:S,2,0),"")</f>
        <v>3</v>
      </c>
      <c r="AC49" s="57" t="s">
        <v>48</v>
      </c>
      <c r="AD49" s="57">
        <f t="shared" si="6"/>
        <v>2</v>
      </c>
      <c r="AE49" s="58">
        <f t="shared" si="9"/>
        <v>10</v>
      </c>
      <c r="AF49" s="57">
        <f>IFERROR(AD49*VLOOKUP(AA49,药材与丹炉!Q:S,3,0)/100,0)</f>
        <v>80</v>
      </c>
      <c r="AG49" s="57">
        <f>IFERROR(I49*VLOOKUP(LEFT(H49,FIND("(",H49)-1),药材与丹炉!C:K,8,0),0)+IFERROR(M49*VLOOKUP(LEFT(L49,FIND("(",L49)-1),药材与丹炉!C:K,8,0),0)+IFERROR(R49*VLOOKUP(LEFT(Q49,FIND("(",Q49)-1),药材与丹炉!C:K,8,0),0)+IFERROR(V49*VLOOKUP(LEFT(U49,FIND("(",U49)-1),药材与丹炉!C:K,8,0),0)+IFERROR(Z49*VLOOKUP(LEFT(Y49,FIND("(",Y49)-1),药材与丹炉!C:K,8,0),0)</f>
        <v>360</v>
      </c>
      <c r="AH49" s="57">
        <v>900</v>
      </c>
      <c r="AI49" s="57">
        <f t="shared" si="16"/>
        <v>460</v>
      </c>
      <c r="AJ49" s="57">
        <f t="shared" si="17"/>
        <v>1180</v>
      </c>
      <c r="AK49" s="57">
        <v>1.8</v>
      </c>
    </row>
    <row r="50" spans="1:37">
      <c r="A50" s="56">
        <v>49</v>
      </c>
      <c r="B50" s="56" t="s">
        <v>207</v>
      </c>
      <c r="C50" s="57">
        <v>3</v>
      </c>
      <c r="D50" s="56" t="s">
        <v>208</v>
      </c>
      <c r="E50" s="57">
        <v>9</v>
      </c>
      <c r="F50" s="57" t="s">
        <v>69</v>
      </c>
      <c r="G50" s="57">
        <v>9</v>
      </c>
      <c r="H50" s="57" t="s">
        <v>134</v>
      </c>
      <c r="I50" s="58">
        <f>IFERROR(CEILING(G50/VLOOKUP(LEFT(H50,FIND("(",H50)-1),药材与丹炉!C:G,5,0),1),"")</f>
        <v>3</v>
      </c>
      <c r="J50" s="57" t="s">
        <v>69</v>
      </c>
      <c r="K50" s="57" t="str">
        <f t="shared" si="15"/>
        <v/>
      </c>
      <c r="L50" s="57"/>
      <c r="M50" s="58" t="str">
        <f>IFERROR(CEILING(K50/VLOOKUP(LEFT(L50,FIND("(",L50)-1),药材与丹炉!C:G,5,0),1),"")</f>
        <v/>
      </c>
      <c r="N50" s="57"/>
      <c r="O50" s="57" t="s">
        <v>117</v>
      </c>
      <c r="P50" s="57">
        <v>9</v>
      </c>
      <c r="Q50" s="57" t="s">
        <v>118</v>
      </c>
      <c r="R50" s="58">
        <f>IFERROR(CEILING(P50/VLOOKUP(LEFT(Q50,FIND("(",Q50)-1),药材与丹炉!C:G,5,0),1),"")</f>
        <v>3</v>
      </c>
      <c r="S50" s="57" t="s">
        <v>133</v>
      </c>
      <c r="T50" s="57">
        <v>9</v>
      </c>
      <c r="U50" s="57" t="s">
        <v>134</v>
      </c>
      <c r="V50" s="58">
        <f>IFERROR(CEILING(T50/VLOOKUP(LEFT(U50,FIND("(",U50)-1),药材与丹炉!C:G,5,0),1),"")</f>
        <v>3</v>
      </c>
      <c r="W50" s="57">
        <f>IF(IFERROR(IF(AND(I50&gt;0,I50&lt;&gt;""),VLOOKUP(LEFT(H50,FIND("(",H50)-1),药材与丹炉!C:K,9,0),0),0)+IFERROR(IF(AND(M50&gt;0,M50&lt;&gt;""),VLOOKUP(LEFT(L50,FIND("(",L50)-1),药材与丹炉!C:K,9,0),0),0)+IFERROR(IF(AND(R50&gt;0,R50&lt;&gt;""),VLOOKUP(LEFT(Q50,FIND("(",Q50)-1),药材与丹炉!C:K,9,0),0),0)+IFERROR(IF(AND(V50&gt;0,V50&lt;&gt;""),VLOOKUP(LEFT(U50,FIND("(",U50)-1),药材与丹炉!C:K,9,0),0),0)&gt;0,2,IF(IFERROR(IF(AND(I50&gt;0,I50&lt;&gt;""),VLOOKUP(LEFT(H50,FIND("(",H50)-1),药材与丹炉!C:K,9,0),0),0)+IFERROR(IF(AND(M50&gt;0,M50&lt;&gt;""),VLOOKUP(LEFT(L50,FIND("(",L50)-1),药材与丹炉!C:K,9,0),0),0)+IFERROR(IF(AND(R50&gt;0,R50&lt;&gt;""),VLOOKUP(LEFT(Q50,FIND("(",Q50)-1),药材与丹炉!C:K,9,0),0),0)+IFERROR(IF(AND(V50&gt;0,V50&lt;&gt;""),VLOOKUP(LEFT(U50,FIND("(",U50)-1),药材与丹炉!C:K,9,0),0),0)&lt;0,-1,1))</f>
        <v>-1</v>
      </c>
      <c r="X50" s="57">
        <v>3</v>
      </c>
      <c r="Y50" s="57" t="s">
        <v>64</v>
      </c>
      <c r="Z50" s="58">
        <f>IFERROR(X50/VLOOKUP(LEFT(Y50,FIND("(",Y50)-1),药材与丹炉!C:G,5,0),"")</f>
        <v>1</v>
      </c>
      <c r="AA50" s="57" t="s">
        <v>95</v>
      </c>
      <c r="AB50" s="57">
        <f>IFERROR(VLOOKUP(AA50,药材与丹炉!Q:S,2,0),"")</f>
        <v>3</v>
      </c>
      <c r="AC50" s="57" t="s">
        <v>48</v>
      </c>
      <c r="AD50" s="57">
        <f t="shared" si="6"/>
        <v>2</v>
      </c>
      <c r="AE50" s="58">
        <f t="shared" si="9"/>
        <v>10</v>
      </c>
      <c r="AF50" s="57">
        <f>IFERROR(AD50*VLOOKUP(AA50,药材与丹炉!Q:S,3,0)/100,0)</f>
        <v>80</v>
      </c>
      <c r="AG50" s="57">
        <f>IFERROR(I50*VLOOKUP(LEFT(H50,FIND("(",H50)-1),药材与丹炉!C:K,8,0),0)+IFERROR(M50*VLOOKUP(LEFT(L50,FIND("(",L50)-1),药材与丹炉!C:K,8,0),0)+IFERROR(R50*VLOOKUP(LEFT(Q50,FIND("(",Q50)-1),药材与丹炉!C:K,8,0),0)+IFERROR(V50*VLOOKUP(LEFT(U50,FIND("(",U50)-1),药材与丹炉!C:K,8,0),0)+IFERROR(Z50*VLOOKUP(LEFT(Y50,FIND("(",Y50)-1),药材与丹炉!C:K,8,0),0)</f>
        <v>360</v>
      </c>
      <c r="AH50" s="57">
        <v>900</v>
      </c>
      <c r="AI50" s="57">
        <f t="shared" si="16"/>
        <v>460</v>
      </c>
      <c r="AJ50" s="57">
        <f t="shared" si="17"/>
        <v>1180</v>
      </c>
      <c r="AK50" s="57">
        <v>1.8</v>
      </c>
    </row>
    <row r="51" spans="1:37">
      <c r="A51" s="56">
        <v>50</v>
      </c>
      <c r="B51" s="56" t="s">
        <v>209</v>
      </c>
      <c r="C51" s="57">
        <v>3</v>
      </c>
      <c r="D51" s="56" t="s">
        <v>210</v>
      </c>
      <c r="E51" s="57">
        <v>9</v>
      </c>
      <c r="F51" s="57" t="s">
        <v>69</v>
      </c>
      <c r="G51" s="57">
        <v>9</v>
      </c>
      <c r="H51" s="57" t="s">
        <v>134</v>
      </c>
      <c r="I51" s="58">
        <f>IFERROR(CEILING(G51/VLOOKUP(LEFT(H51,FIND("(",H51)-1),药材与丹炉!C:G,5,0),1),"")</f>
        <v>3</v>
      </c>
      <c r="J51" s="57" t="s">
        <v>69</v>
      </c>
      <c r="K51" s="57" t="str">
        <f t="shared" si="15"/>
        <v/>
      </c>
      <c r="L51" s="57"/>
      <c r="M51" s="58" t="str">
        <f>IFERROR(CEILING(K51/VLOOKUP(LEFT(L51,FIND("(",L51)-1),药材与丹炉!C:G,5,0),1),"")</f>
        <v/>
      </c>
      <c r="N51" s="57"/>
      <c r="O51" s="57" t="s">
        <v>121</v>
      </c>
      <c r="P51" s="57">
        <v>9</v>
      </c>
      <c r="Q51" s="57" t="s">
        <v>73</v>
      </c>
      <c r="R51" s="58">
        <f>IFERROR(CEILING(P51/VLOOKUP(LEFT(Q51,FIND("(",Q51)-1),药材与丹炉!C:G,5,0),1),"")</f>
        <v>3</v>
      </c>
      <c r="S51" s="57" t="s">
        <v>133</v>
      </c>
      <c r="T51" s="57">
        <v>9</v>
      </c>
      <c r="U51" s="57" t="s">
        <v>134</v>
      </c>
      <c r="V51" s="58">
        <f>IFERROR(CEILING(T51/VLOOKUP(LEFT(U51,FIND("(",U51)-1),药材与丹炉!C:G,5,0),1),"")</f>
        <v>3</v>
      </c>
      <c r="W51" s="57">
        <f>IF(IFERROR(IF(AND(I51&gt;0,I51&lt;&gt;""),VLOOKUP(LEFT(H51,FIND("(",H51)-1),药材与丹炉!C:K,9,0),0),0)+IFERROR(IF(AND(M51&gt;0,M51&lt;&gt;""),VLOOKUP(LEFT(L51,FIND("(",L51)-1),药材与丹炉!C:K,9,0),0),0)+IFERROR(IF(AND(R51&gt;0,R51&lt;&gt;""),VLOOKUP(LEFT(Q51,FIND("(",Q51)-1),药材与丹炉!C:K,9,0),0),0)+IFERROR(IF(AND(V51&gt;0,V51&lt;&gt;""),VLOOKUP(LEFT(U51,FIND("(",U51)-1),药材与丹炉!C:K,9,0),0),0)&gt;0,2,IF(IFERROR(IF(AND(I51&gt;0,I51&lt;&gt;""),VLOOKUP(LEFT(H51,FIND("(",H51)-1),药材与丹炉!C:K,9,0),0),0)+IFERROR(IF(AND(M51&gt;0,M51&lt;&gt;""),VLOOKUP(LEFT(L51,FIND("(",L51)-1),药材与丹炉!C:K,9,0),0),0)+IFERROR(IF(AND(R51&gt;0,R51&lt;&gt;""),VLOOKUP(LEFT(Q51,FIND("(",Q51)-1),药材与丹炉!C:K,9,0),0),0)+IFERROR(IF(AND(V51&gt;0,V51&lt;&gt;""),VLOOKUP(LEFT(U51,FIND("(",U51)-1),药材与丹炉!C:K,9,0),0),0)&lt;0,-1,1))</f>
        <v>2</v>
      </c>
      <c r="X51" s="57">
        <v>3</v>
      </c>
      <c r="Y51" s="57" t="s">
        <v>103</v>
      </c>
      <c r="Z51" s="58">
        <f>IFERROR(X51/VLOOKUP(LEFT(Y51,FIND("(",Y51)-1),药材与丹炉!C:G,5,0),"")</f>
        <v>1</v>
      </c>
      <c r="AA51" s="57" t="s">
        <v>95</v>
      </c>
      <c r="AB51" s="57">
        <f>IFERROR(VLOOKUP(AA51,药材与丹炉!Q:S,2,0),"")</f>
        <v>3</v>
      </c>
      <c r="AC51" s="57" t="s">
        <v>48</v>
      </c>
      <c r="AD51" s="57">
        <f t="shared" si="6"/>
        <v>2</v>
      </c>
      <c r="AE51" s="58">
        <f t="shared" si="9"/>
        <v>10</v>
      </c>
      <c r="AF51" s="57">
        <f>IFERROR(AD51*VLOOKUP(AA51,药材与丹炉!Q:S,3,0)/100,0)</f>
        <v>80</v>
      </c>
      <c r="AG51" s="57">
        <f>IFERROR(I51*VLOOKUP(LEFT(H51,FIND("(",H51)-1),药材与丹炉!C:K,8,0),0)+IFERROR(M51*VLOOKUP(LEFT(L51,FIND("(",L51)-1),药材与丹炉!C:K,8,0),0)+IFERROR(R51*VLOOKUP(LEFT(Q51,FIND("(",Q51)-1),药材与丹炉!C:K,8,0),0)+IFERROR(V51*VLOOKUP(LEFT(U51,FIND("(",U51)-1),药材与丹炉!C:K,8,0),0)+IFERROR(Z51*VLOOKUP(LEFT(Y51,FIND("(",Y51)-1),药材与丹炉!C:K,8,0),0)</f>
        <v>360</v>
      </c>
      <c r="AH51" s="57">
        <v>900</v>
      </c>
      <c r="AI51" s="57">
        <f t="shared" si="16"/>
        <v>460</v>
      </c>
      <c r="AJ51" s="57">
        <f t="shared" si="17"/>
        <v>1180</v>
      </c>
      <c r="AK51" s="57">
        <v>1.8</v>
      </c>
    </row>
    <row r="52" spans="1:37">
      <c r="A52" s="56">
        <v>51</v>
      </c>
      <c r="B52" s="56" t="s">
        <v>211</v>
      </c>
      <c r="C52" s="57">
        <v>3</v>
      </c>
      <c r="D52" s="56" t="s">
        <v>212</v>
      </c>
      <c r="E52" s="57">
        <v>9</v>
      </c>
      <c r="F52" s="57" t="s">
        <v>69</v>
      </c>
      <c r="G52" s="57">
        <v>9</v>
      </c>
      <c r="H52" s="57" t="s">
        <v>134</v>
      </c>
      <c r="I52" s="58">
        <f>IFERROR(CEILING(G52/VLOOKUP(LEFT(H52,FIND("(",H52)-1),药材与丹炉!C:G,5,0),1),"")</f>
        <v>3</v>
      </c>
      <c r="J52" s="57" t="s">
        <v>69</v>
      </c>
      <c r="K52" s="57" t="str">
        <f t="shared" si="15"/>
        <v/>
      </c>
      <c r="L52" s="57"/>
      <c r="M52" s="58" t="str">
        <f>IFERROR(CEILING(K52/VLOOKUP(LEFT(L52,FIND("(",L52)-1),药材与丹炉!C:G,5,0),1),"")</f>
        <v/>
      </c>
      <c r="N52" s="57"/>
      <c r="O52" s="57" t="s">
        <v>124</v>
      </c>
      <c r="P52" s="57">
        <v>9</v>
      </c>
      <c r="Q52" s="57" t="s">
        <v>82</v>
      </c>
      <c r="R52" s="58">
        <f>IFERROR(CEILING(P52/VLOOKUP(LEFT(Q52,FIND("(",Q52)-1),药材与丹炉!C:G,5,0),1),"")</f>
        <v>3</v>
      </c>
      <c r="S52" s="57" t="s">
        <v>133</v>
      </c>
      <c r="T52" s="57">
        <v>9</v>
      </c>
      <c r="U52" s="57" t="s">
        <v>134</v>
      </c>
      <c r="V52" s="58">
        <f>IFERROR(CEILING(T52/VLOOKUP(LEFT(U52,FIND("(",U52)-1),药材与丹炉!C:G,5,0),1),"")</f>
        <v>3</v>
      </c>
      <c r="W52" s="57">
        <f>IF(IFERROR(IF(AND(I52&gt;0,I52&lt;&gt;""),VLOOKUP(LEFT(H52,FIND("(",H52)-1),药材与丹炉!C:K,9,0),0),0)+IFERROR(IF(AND(M52&gt;0,M52&lt;&gt;""),VLOOKUP(LEFT(L52,FIND("(",L52)-1),药材与丹炉!C:K,9,0),0),0)+IFERROR(IF(AND(R52&gt;0,R52&lt;&gt;""),VLOOKUP(LEFT(Q52,FIND("(",Q52)-1),药材与丹炉!C:K,9,0),0),0)+IFERROR(IF(AND(V52&gt;0,V52&lt;&gt;""),VLOOKUP(LEFT(U52,FIND("(",U52)-1),药材与丹炉!C:K,9,0),0),0)&gt;0,2,IF(IFERROR(IF(AND(I52&gt;0,I52&lt;&gt;""),VLOOKUP(LEFT(H52,FIND("(",H52)-1),药材与丹炉!C:K,9,0),0),0)+IFERROR(IF(AND(M52&gt;0,M52&lt;&gt;""),VLOOKUP(LEFT(L52,FIND("(",L52)-1),药材与丹炉!C:K,9,0),0),0)+IFERROR(IF(AND(R52&gt;0,R52&lt;&gt;""),VLOOKUP(LEFT(Q52,FIND("(",Q52)-1),药材与丹炉!C:K,9,0),0),0)+IFERROR(IF(AND(V52&gt;0,V52&lt;&gt;""),VLOOKUP(LEFT(U52,FIND("(",U52)-1),药材与丹炉!C:K,9,0),0),0)&lt;0,-1,1))</f>
        <v>2</v>
      </c>
      <c r="X52" s="57">
        <v>3</v>
      </c>
      <c r="Y52" s="57" t="s">
        <v>103</v>
      </c>
      <c r="Z52" s="58">
        <f>IFERROR(X52/VLOOKUP(LEFT(Y52,FIND("(",Y52)-1),药材与丹炉!C:G,5,0),"")</f>
        <v>1</v>
      </c>
      <c r="AA52" s="57" t="s">
        <v>95</v>
      </c>
      <c r="AB52" s="57">
        <f>IFERROR(VLOOKUP(AA52,药材与丹炉!Q:S,2,0),"")</f>
        <v>3</v>
      </c>
      <c r="AC52" s="57" t="s">
        <v>48</v>
      </c>
      <c r="AD52" s="57">
        <f t="shared" si="6"/>
        <v>2</v>
      </c>
      <c r="AE52" s="58">
        <f t="shared" si="9"/>
        <v>10</v>
      </c>
      <c r="AF52" s="57">
        <f>IFERROR(AD52*VLOOKUP(AA52,药材与丹炉!Q:S,3,0)/100,0)</f>
        <v>80</v>
      </c>
      <c r="AG52" s="57">
        <f>IFERROR(I52*VLOOKUP(LEFT(H52,FIND("(",H52)-1),药材与丹炉!C:K,8,0),0)+IFERROR(M52*VLOOKUP(LEFT(L52,FIND("(",L52)-1),药材与丹炉!C:K,8,0),0)+IFERROR(R52*VLOOKUP(LEFT(Q52,FIND("(",Q52)-1),药材与丹炉!C:K,8,0),0)+IFERROR(V52*VLOOKUP(LEFT(U52,FIND("(",U52)-1),药材与丹炉!C:K,8,0),0)+IFERROR(Z52*VLOOKUP(LEFT(Y52,FIND("(",Y52)-1),药材与丹炉!C:K,8,0),0)</f>
        <v>360</v>
      </c>
      <c r="AH52" s="57">
        <v>900</v>
      </c>
      <c r="AI52" s="57">
        <f t="shared" si="16"/>
        <v>460</v>
      </c>
      <c r="AJ52" s="57">
        <f t="shared" si="17"/>
        <v>1180</v>
      </c>
      <c r="AK52" s="57">
        <v>1.8</v>
      </c>
    </row>
    <row r="53" spans="1:37">
      <c r="A53" s="56">
        <v>52</v>
      </c>
      <c r="B53" s="56" t="s">
        <v>213</v>
      </c>
      <c r="C53" s="57">
        <v>3</v>
      </c>
      <c r="D53" s="56" t="s">
        <v>214</v>
      </c>
      <c r="E53" s="57">
        <v>12</v>
      </c>
      <c r="F53" s="57" t="s">
        <v>69</v>
      </c>
      <c r="G53" s="57">
        <v>12</v>
      </c>
      <c r="H53" s="57" t="s">
        <v>134</v>
      </c>
      <c r="I53" s="58">
        <f>IFERROR(CEILING(G53/VLOOKUP(LEFT(H53,FIND("(",H53)-1),药材与丹炉!C:G,5,0),1),"")</f>
        <v>4</v>
      </c>
      <c r="J53" s="57" t="s">
        <v>69</v>
      </c>
      <c r="K53" s="57" t="str">
        <f t="shared" si="15"/>
        <v/>
      </c>
      <c r="L53" s="57"/>
      <c r="M53" s="58" t="str">
        <f>IFERROR(CEILING(K53/VLOOKUP(LEFT(L53,FIND("(",L53)-1),药材与丹炉!C:G,5,0),1),"")</f>
        <v/>
      </c>
      <c r="N53" s="57">
        <v>18</v>
      </c>
      <c r="O53" s="57" t="s">
        <v>137</v>
      </c>
      <c r="P53" s="57">
        <v>18</v>
      </c>
      <c r="Q53" s="57" t="s">
        <v>138</v>
      </c>
      <c r="R53" s="58">
        <f>IFERROR(CEILING(P53/VLOOKUP(LEFT(Q53,FIND("(",Q53)-1),药材与丹炉!C:G,5,0),1),"")</f>
        <v>6</v>
      </c>
      <c r="S53" s="57" t="str">
        <f>O53</f>
        <v>剑意</v>
      </c>
      <c r="T53" s="57" t="str">
        <f>IFERROR(IF(N53-P53=0,"",N53-P53),"")</f>
        <v/>
      </c>
      <c r="U53" s="57"/>
      <c r="V53" s="58" t="str">
        <f>IFERROR(CEILING(T53/VLOOKUP(LEFT(U53,FIND("(",U53)-1),药材与丹炉!C:G,5,0),1),"")</f>
        <v/>
      </c>
      <c r="W53" s="57">
        <f>IF(IFERROR(IF(AND(I53&gt;0,I53&lt;&gt;""),VLOOKUP(LEFT(H53,FIND("(",H53)-1),药材与丹炉!C:K,9,0),0),0)+IFERROR(IF(AND(M53&gt;0,M53&lt;&gt;""),VLOOKUP(LEFT(L53,FIND("(",L53)-1),药材与丹炉!C:K,9,0),0),0)+IFERROR(IF(AND(R53&gt;0,R53&lt;&gt;""),VLOOKUP(LEFT(Q53,FIND("(",Q53)-1),药材与丹炉!C:K,9,0),0),0)+IFERROR(IF(AND(V53&gt;0,V53&lt;&gt;""),VLOOKUP(LEFT(U53,FIND("(",U53)-1),药材与丹炉!C:K,9,0),0),0)&gt;0,2,IF(IFERROR(IF(AND(I53&gt;0,I53&lt;&gt;""),VLOOKUP(LEFT(H53,FIND("(",H53)-1),药材与丹炉!C:K,9,0),0),0)+IFERROR(IF(AND(M53&gt;0,M53&lt;&gt;""),VLOOKUP(LEFT(L53,FIND("(",L53)-1),药材与丹炉!C:K,9,0),0),0)+IFERROR(IF(AND(R53&gt;0,R53&lt;&gt;""),VLOOKUP(LEFT(Q53,FIND("(",Q53)-1),药材与丹炉!C:K,9,0),0),0)+IFERROR(IF(AND(V53&gt;0,V53&lt;&gt;""),VLOOKUP(LEFT(U53,FIND("(",U53)-1),药材与丹炉!C:K,9,0),0),0)&lt;0,-1,1))</f>
        <v>1</v>
      </c>
      <c r="X53" s="57">
        <v>9</v>
      </c>
      <c r="Y53" s="57" t="s">
        <v>169</v>
      </c>
      <c r="Z53" s="58">
        <f>IFERROR(X53/VLOOKUP(LEFT(Y53,FIND("(",Y53)-1),药材与丹炉!C:G,5,0),"")</f>
        <v>1</v>
      </c>
      <c r="AA53" s="57" t="s">
        <v>95</v>
      </c>
      <c r="AB53" s="57">
        <f>IFERROR(VLOOKUP(AA53,药材与丹炉!Q:S,2,0),"")</f>
        <v>3</v>
      </c>
      <c r="AC53" s="57" t="s">
        <v>48</v>
      </c>
      <c r="AD53" s="57">
        <f t="shared" si="6"/>
        <v>2</v>
      </c>
      <c r="AE53" s="58">
        <f t="shared" si="9"/>
        <v>11</v>
      </c>
      <c r="AF53" s="57">
        <f>IFERROR(AD53*VLOOKUP(AA53,药材与丹炉!Q:S,3,0)/100,0)</f>
        <v>80</v>
      </c>
      <c r="AG53" s="57">
        <f>IFERROR(I53*VLOOKUP(LEFT(H53,FIND("(",H53)-1),药材与丹炉!C:K,8,0),0)+IFERROR(M53*VLOOKUP(LEFT(L53,FIND("(",L53)-1),药材与丹炉!C:K,8,0),0)+IFERROR(R53*VLOOKUP(LEFT(Q53,FIND("(",Q53)-1),药材与丹炉!C:K,8,0),0)+IFERROR(V53*VLOOKUP(LEFT(U53,FIND("(",U53)-1),药材与丹炉!C:K,8,0),0)+IFERROR(Z53*VLOOKUP(LEFT(Y53,FIND("(",Y53)-1),药材与丹炉!C:K,8,0),0)</f>
        <v>765</v>
      </c>
      <c r="AH53" s="57">
        <v>990</v>
      </c>
      <c r="AI53" s="57">
        <f t="shared" si="16"/>
        <v>145</v>
      </c>
      <c r="AJ53" s="57">
        <f t="shared" si="17"/>
        <v>937</v>
      </c>
      <c r="AK53" s="57">
        <v>1.8</v>
      </c>
    </row>
    <row r="54" spans="1:37">
      <c r="A54" s="56">
        <v>53</v>
      </c>
      <c r="B54" s="56" t="s">
        <v>215</v>
      </c>
      <c r="C54" s="57">
        <v>3</v>
      </c>
      <c r="D54" s="56" t="s">
        <v>216</v>
      </c>
      <c r="E54" s="57">
        <v>9</v>
      </c>
      <c r="F54" s="57" t="s">
        <v>69</v>
      </c>
      <c r="G54" s="57">
        <v>9</v>
      </c>
      <c r="H54" s="57" t="s">
        <v>181</v>
      </c>
      <c r="I54" s="58">
        <f>IFERROR(CEILING(G54/VLOOKUP(LEFT(H54,FIND("(",H54)-1),药材与丹炉!C:G,5,0),1),"")</f>
        <v>1</v>
      </c>
      <c r="J54" s="57" t="s">
        <v>69</v>
      </c>
      <c r="K54" s="57" t="str">
        <f t="shared" si="15"/>
        <v/>
      </c>
      <c r="L54" s="57"/>
      <c r="M54" s="58" t="str">
        <f>IFERROR(CEILING(K54/VLOOKUP(LEFT(L54,FIND("(",L54)-1),药材与丹炉!C:G,5,0),1),"")</f>
        <v/>
      </c>
      <c r="N54" s="57"/>
      <c r="O54" s="57" t="s">
        <v>110</v>
      </c>
      <c r="P54" s="57">
        <v>18</v>
      </c>
      <c r="Q54" s="57" t="s">
        <v>94</v>
      </c>
      <c r="R54" s="58">
        <f>IFERROR(CEILING(P54/VLOOKUP(LEFT(Q54,FIND("(",Q54)-1),药材与丹炉!C:G,5,0),1),"")</f>
        <v>6</v>
      </c>
      <c r="S54" s="57" t="s">
        <v>217</v>
      </c>
      <c r="T54" s="57">
        <v>9</v>
      </c>
      <c r="U54" s="57" t="s">
        <v>218</v>
      </c>
      <c r="V54" s="58">
        <f>IFERROR(CEILING(T54/VLOOKUP(LEFT(U54,FIND("(",U54)-1),药材与丹炉!C:G,5,0),1),"")</f>
        <v>1</v>
      </c>
      <c r="W54" s="57">
        <f>IF(IFERROR(IF(AND(I54&gt;0,I54&lt;&gt;""),VLOOKUP(LEFT(H54,FIND("(",H54)-1),药材与丹炉!C:K,9,0),0),0)+IFERROR(IF(AND(M54&gt;0,M54&lt;&gt;""),VLOOKUP(LEFT(L54,FIND("(",L54)-1),药材与丹炉!C:K,9,0),0),0)+IFERROR(IF(AND(R54&gt;0,R54&lt;&gt;""),VLOOKUP(LEFT(Q54,FIND("(",Q54)-1),药材与丹炉!C:K,9,0),0),0)+IFERROR(IF(AND(V54&gt;0,V54&lt;&gt;""),VLOOKUP(LEFT(U54,FIND("(",U54)-1),药材与丹炉!C:K,9,0),0),0)&gt;0,2,IF(IFERROR(IF(AND(I54&gt;0,I54&lt;&gt;""),VLOOKUP(LEFT(H54,FIND("(",H54)-1),药材与丹炉!C:K,9,0),0),0)+IFERROR(IF(AND(M54&gt;0,M54&lt;&gt;""),VLOOKUP(LEFT(L54,FIND("(",L54)-1),药材与丹炉!C:K,9,0),0),0)+IFERROR(IF(AND(R54&gt;0,R54&lt;&gt;""),VLOOKUP(LEFT(Q54,FIND("(",Q54)-1),药材与丹炉!C:K,9,0),0),0)+IFERROR(IF(AND(V54&gt;0,V54&lt;&gt;""),VLOOKUP(LEFT(U54,FIND("(",U54)-1),药材与丹炉!C:K,9,0),0),0)&lt;0,-1,1))</f>
        <v>1</v>
      </c>
      <c r="X54" s="57">
        <v>9</v>
      </c>
      <c r="Y54" s="57" t="s">
        <v>94</v>
      </c>
      <c r="Z54" s="58">
        <f>IFERROR(X54/VLOOKUP(LEFT(Y54,FIND("(",Y54)-1),药材与丹炉!C:G,5,0),"")</f>
        <v>3</v>
      </c>
      <c r="AA54" s="57" t="s">
        <v>95</v>
      </c>
      <c r="AB54" s="57">
        <f>IFERROR(VLOOKUP(AA54,药材与丹炉!Q:S,2,0),"")</f>
        <v>3</v>
      </c>
      <c r="AC54" s="57" t="s">
        <v>48</v>
      </c>
      <c r="AD54" s="57">
        <f t="shared" si="6"/>
        <v>2</v>
      </c>
      <c r="AE54" s="58">
        <f t="shared" si="9"/>
        <v>11</v>
      </c>
      <c r="AF54" s="57">
        <f>IFERROR(AD54*VLOOKUP(AA54,药材与丹炉!Q:S,3,0)/100,0)</f>
        <v>80</v>
      </c>
      <c r="AG54" s="57">
        <f>IFERROR(I54*VLOOKUP(LEFT(H54,FIND("(",H54)-1),药材与丹炉!C:K,8,0),0)+IFERROR(M54*VLOOKUP(LEFT(L54,FIND("(",L54)-1),药材与丹炉!C:K,8,0),0)+IFERROR(R54*VLOOKUP(LEFT(Q54,FIND("(",Q54)-1),药材与丹炉!C:K,8,0),0)+IFERROR(V54*VLOOKUP(LEFT(U54,FIND("(",U54)-1),药材与丹炉!C:K,8,0),0)+IFERROR(Z54*VLOOKUP(LEFT(Y54,FIND("(",Y54)-1),药材与丹炉!C:K,8,0),0)</f>
        <v>1134</v>
      </c>
      <c r="AH54" s="57">
        <v>1305</v>
      </c>
      <c r="AI54" s="57">
        <f t="shared" si="16"/>
        <v>91</v>
      </c>
      <c r="AJ54" s="57">
        <f t="shared" si="17"/>
        <v>1135</v>
      </c>
      <c r="AK54" s="57">
        <v>1.8</v>
      </c>
    </row>
    <row r="55" spans="1:37">
      <c r="A55" s="56">
        <v>54</v>
      </c>
      <c r="B55" s="56" t="s">
        <v>219</v>
      </c>
      <c r="C55" s="57">
        <v>3</v>
      </c>
      <c r="D55" s="56" t="s">
        <v>220</v>
      </c>
      <c r="E55" s="57">
        <v>9</v>
      </c>
      <c r="F55" s="57" t="s">
        <v>69</v>
      </c>
      <c r="G55" s="57">
        <v>9</v>
      </c>
      <c r="H55" s="57" t="s">
        <v>181</v>
      </c>
      <c r="I55" s="58">
        <f>IFERROR(CEILING(G55/VLOOKUP(LEFT(H55,FIND("(",H55)-1),药材与丹炉!C:G,5,0),1),"")</f>
        <v>1</v>
      </c>
      <c r="J55" s="57" t="s">
        <v>69</v>
      </c>
      <c r="K55" s="57" t="str">
        <f t="shared" si="15"/>
        <v/>
      </c>
      <c r="L55" s="57"/>
      <c r="M55" s="58" t="str">
        <f>IFERROR(CEILING(K55/VLOOKUP(LEFT(L55,FIND("(",L55)-1),药材与丹炉!C:G,5,0),1),"")</f>
        <v/>
      </c>
      <c r="N55" s="57"/>
      <c r="O55" s="57" t="s">
        <v>113</v>
      </c>
      <c r="P55" s="57">
        <v>18</v>
      </c>
      <c r="Q55" s="57" t="s">
        <v>114</v>
      </c>
      <c r="R55" s="58">
        <f>IFERROR(CEILING(P55/VLOOKUP(LEFT(Q55,FIND("(",Q55)-1),药材与丹炉!C:G,5,0),1),"")</f>
        <v>6</v>
      </c>
      <c r="S55" s="57" t="s">
        <v>217</v>
      </c>
      <c r="T55" s="57">
        <v>9</v>
      </c>
      <c r="U55" s="57" t="s">
        <v>218</v>
      </c>
      <c r="V55" s="58">
        <f>IFERROR(CEILING(T55/VLOOKUP(LEFT(U55,FIND("(",U55)-1),药材与丹炉!C:G,5,0),1),"")</f>
        <v>1</v>
      </c>
      <c r="W55" s="57">
        <f>IF(IFERROR(IF(AND(I55&gt;0,I55&lt;&gt;""),VLOOKUP(LEFT(H55,FIND("(",H55)-1),药材与丹炉!C:K,9,0),0),0)+IFERROR(IF(AND(M55&gt;0,M55&lt;&gt;""),VLOOKUP(LEFT(L55,FIND("(",L55)-1),药材与丹炉!C:K,9,0),0),0)+IFERROR(IF(AND(R55&gt;0,R55&lt;&gt;""),VLOOKUP(LEFT(Q55,FIND("(",Q55)-1),药材与丹炉!C:K,9,0),0),0)+IFERROR(IF(AND(V55&gt;0,V55&lt;&gt;""),VLOOKUP(LEFT(U55,FIND("(",U55)-1),药材与丹炉!C:K,9,0),0),0)&gt;0,2,IF(IFERROR(IF(AND(I55&gt;0,I55&lt;&gt;""),VLOOKUP(LEFT(H55,FIND("(",H55)-1),药材与丹炉!C:K,9,0),0),0)+IFERROR(IF(AND(M55&gt;0,M55&lt;&gt;""),VLOOKUP(LEFT(L55,FIND("(",L55)-1),药材与丹炉!C:K,9,0),0),0)+IFERROR(IF(AND(R55&gt;0,R55&lt;&gt;""),VLOOKUP(LEFT(Q55,FIND("(",Q55)-1),药材与丹炉!C:K,9,0),0),0)+IFERROR(IF(AND(V55&gt;0,V55&lt;&gt;""),VLOOKUP(LEFT(U55,FIND("(",U55)-1),药材与丹炉!C:K,9,0),0),0)&lt;0,-1,1))</f>
        <v>1</v>
      </c>
      <c r="X55" s="57">
        <v>9</v>
      </c>
      <c r="Y55" s="57" t="s">
        <v>94</v>
      </c>
      <c r="Z55" s="58">
        <f>IFERROR(X55/VLOOKUP(LEFT(Y55,FIND("(",Y55)-1),药材与丹炉!C:G,5,0),"")</f>
        <v>3</v>
      </c>
      <c r="AA55" s="57" t="s">
        <v>95</v>
      </c>
      <c r="AB55" s="57">
        <f>IFERROR(VLOOKUP(AA55,药材与丹炉!Q:S,2,0),"")</f>
        <v>3</v>
      </c>
      <c r="AC55" s="57" t="s">
        <v>48</v>
      </c>
      <c r="AD55" s="57">
        <f t="shared" si="6"/>
        <v>2</v>
      </c>
      <c r="AE55" s="58">
        <f t="shared" si="9"/>
        <v>11</v>
      </c>
      <c r="AF55" s="57">
        <f>IFERROR(AD55*VLOOKUP(AA55,药材与丹炉!Q:S,3,0)/100,0)</f>
        <v>80</v>
      </c>
      <c r="AG55" s="57">
        <f>IFERROR(I55*VLOOKUP(LEFT(H55,FIND("(",H55)-1),药材与丹炉!C:K,8,0),0)+IFERROR(M55*VLOOKUP(LEFT(L55,FIND("(",L55)-1),药材与丹炉!C:K,8,0),0)+IFERROR(R55*VLOOKUP(LEFT(Q55,FIND("(",Q55)-1),药材与丹炉!C:K,8,0),0)+IFERROR(V55*VLOOKUP(LEFT(U55,FIND("(",U55)-1),药材与丹炉!C:K,8,0),0)+IFERROR(Z55*VLOOKUP(LEFT(Y55,FIND("(",Y55)-1),药材与丹炉!C:K,8,0),0)</f>
        <v>1134</v>
      </c>
      <c r="AH55" s="57">
        <v>1305</v>
      </c>
      <c r="AI55" s="57">
        <f t="shared" si="16"/>
        <v>91</v>
      </c>
      <c r="AJ55" s="57">
        <f t="shared" si="17"/>
        <v>1135</v>
      </c>
      <c r="AK55" s="57">
        <v>1.8</v>
      </c>
    </row>
    <row r="56" spans="1:37">
      <c r="A56" s="56">
        <v>55</v>
      </c>
      <c r="B56" s="56" t="s">
        <v>221</v>
      </c>
      <c r="C56" s="57">
        <v>3</v>
      </c>
      <c r="D56" s="56" t="s">
        <v>222</v>
      </c>
      <c r="E56" s="57">
        <v>9</v>
      </c>
      <c r="F56" s="57" t="s">
        <v>69</v>
      </c>
      <c r="G56" s="57">
        <v>9</v>
      </c>
      <c r="H56" s="57" t="s">
        <v>181</v>
      </c>
      <c r="I56" s="58">
        <f>IFERROR(CEILING(G56/VLOOKUP(LEFT(H56,FIND("(",H56)-1),药材与丹炉!C:G,5,0),1),"")</f>
        <v>1</v>
      </c>
      <c r="J56" s="57" t="s">
        <v>69</v>
      </c>
      <c r="K56" s="57" t="str">
        <f t="shared" si="15"/>
        <v/>
      </c>
      <c r="L56" s="57"/>
      <c r="M56" s="58" t="str">
        <f>IFERROR(CEILING(K56/VLOOKUP(LEFT(L56,FIND("(",L56)-1),药材与丹炉!C:G,5,0),1),"")</f>
        <v/>
      </c>
      <c r="N56" s="57"/>
      <c r="O56" s="57" t="s">
        <v>117</v>
      </c>
      <c r="P56" s="57">
        <v>18</v>
      </c>
      <c r="Q56" s="57" t="s">
        <v>118</v>
      </c>
      <c r="R56" s="58">
        <f>IFERROR(CEILING(P56/VLOOKUP(LEFT(Q56,FIND("(",Q56)-1),药材与丹炉!C:G,5,0),1),"")</f>
        <v>6</v>
      </c>
      <c r="S56" s="57" t="s">
        <v>217</v>
      </c>
      <c r="T56" s="57">
        <v>9</v>
      </c>
      <c r="U56" s="57" t="s">
        <v>218</v>
      </c>
      <c r="V56" s="58">
        <f>IFERROR(CEILING(T56/VLOOKUP(LEFT(U56,FIND("(",U56)-1),药材与丹炉!C:G,5,0),1),"")</f>
        <v>1</v>
      </c>
      <c r="W56" s="57">
        <f>IF(IFERROR(IF(AND(I56&gt;0,I56&lt;&gt;""),VLOOKUP(LEFT(H56,FIND("(",H56)-1),药材与丹炉!C:K,9,0),0),0)+IFERROR(IF(AND(M56&gt;0,M56&lt;&gt;""),VLOOKUP(LEFT(L56,FIND("(",L56)-1),药材与丹炉!C:K,9,0),0),0)+IFERROR(IF(AND(R56&gt;0,R56&lt;&gt;""),VLOOKUP(LEFT(Q56,FIND("(",Q56)-1),药材与丹炉!C:K,9,0),0),0)+IFERROR(IF(AND(V56&gt;0,V56&lt;&gt;""),VLOOKUP(LEFT(U56,FIND("(",U56)-1),药材与丹炉!C:K,9,0),0),0)&gt;0,2,IF(IFERROR(IF(AND(I56&gt;0,I56&lt;&gt;""),VLOOKUP(LEFT(H56,FIND("(",H56)-1),药材与丹炉!C:K,9,0),0),0)+IFERROR(IF(AND(M56&gt;0,M56&lt;&gt;""),VLOOKUP(LEFT(L56,FIND("(",L56)-1),药材与丹炉!C:K,9,0),0),0)+IFERROR(IF(AND(R56&gt;0,R56&lt;&gt;""),VLOOKUP(LEFT(Q56,FIND("(",Q56)-1),药材与丹炉!C:K,9,0),0),0)+IFERROR(IF(AND(V56&gt;0,V56&lt;&gt;""),VLOOKUP(LEFT(U56,FIND("(",U56)-1),药材与丹炉!C:K,9,0),0),0)&lt;0,-1,1))</f>
        <v>-1</v>
      </c>
      <c r="X56" s="57">
        <v>9</v>
      </c>
      <c r="Y56" s="57" t="s">
        <v>132</v>
      </c>
      <c r="Z56" s="58">
        <f>IFERROR(X56/VLOOKUP(LEFT(Y56,FIND("(",Y56)-1),药材与丹炉!C:G,5,0),"")</f>
        <v>3</v>
      </c>
      <c r="AA56" s="57" t="s">
        <v>95</v>
      </c>
      <c r="AB56" s="57">
        <f>IFERROR(VLOOKUP(AA56,药材与丹炉!Q:S,2,0),"")</f>
        <v>3</v>
      </c>
      <c r="AC56" s="57" t="s">
        <v>48</v>
      </c>
      <c r="AD56" s="57">
        <f t="shared" si="6"/>
        <v>2</v>
      </c>
      <c r="AE56" s="58">
        <f t="shared" si="9"/>
        <v>11</v>
      </c>
      <c r="AF56" s="57">
        <f>IFERROR(AD56*VLOOKUP(AA56,药材与丹炉!Q:S,3,0)/100,0)</f>
        <v>80</v>
      </c>
      <c r="AG56" s="57">
        <f>IFERROR(I56*VLOOKUP(LEFT(H56,FIND("(",H56)-1),药材与丹炉!C:K,8,0),0)+IFERROR(M56*VLOOKUP(LEFT(L56,FIND("(",L56)-1),药材与丹炉!C:K,8,0),0)+IFERROR(R56*VLOOKUP(LEFT(Q56,FIND("(",Q56)-1),药材与丹炉!C:K,8,0),0)+IFERROR(V56*VLOOKUP(LEFT(U56,FIND("(",U56)-1),药材与丹炉!C:K,8,0),0)+IFERROR(Z56*VLOOKUP(LEFT(Y56,FIND("(",Y56)-1),药材与丹炉!C:K,8,0),0)</f>
        <v>1134</v>
      </c>
      <c r="AH56" s="57">
        <v>1305</v>
      </c>
      <c r="AI56" s="57">
        <f t="shared" si="16"/>
        <v>91</v>
      </c>
      <c r="AJ56" s="57">
        <f t="shared" si="17"/>
        <v>1135</v>
      </c>
      <c r="AK56" s="57">
        <v>1.8</v>
      </c>
    </row>
    <row r="57" spans="1:37">
      <c r="A57" s="56">
        <v>56</v>
      </c>
      <c r="B57" s="56" t="s">
        <v>223</v>
      </c>
      <c r="C57" s="57">
        <v>3</v>
      </c>
      <c r="D57" s="56" t="s">
        <v>224</v>
      </c>
      <c r="E57" s="57">
        <v>9</v>
      </c>
      <c r="F57" s="57" t="s">
        <v>69</v>
      </c>
      <c r="G57" s="57">
        <v>9</v>
      </c>
      <c r="H57" s="57" t="s">
        <v>181</v>
      </c>
      <c r="I57" s="58">
        <f>IFERROR(CEILING(G57/VLOOKUP(LEFT(H57,FIND("(",H57)-1),药材与丹炉!C:G,5,0),1),"")</f>
        <v>1</v>
      </c>
      <c r="J57" s="57" t="s">
        <v>69</v>
      </c>
      <c r="K57" s="57" t="str">
        <f t="shared" si="15"/>
        <v/>
      </c>
      <c r="L57" s="57"/>
      <c r="M57" s="58" t="str">
        <f>IFERROR(CEILING(K57/VLOOKUP(LEFT(L57,FIND("(",L57)-1),药材与丹炉!C:G,5,0),1),"")</f>
        <v/>
      </c>
      <c r="N57" s="57"/>
      <c r="O57" s="57" t="s">
        <v>121</v>
      </c>
      <c r="P57" s="57">
        <v>18</v>
      </c>
      <c r="Q57" s="57" t="s">
        <v>73</v>
      </c>
      <c r="R57" s="58">
        <f>IFERROR(CEILING(P57/VLOOKUP(LEFT(Q57,FIND("(",Q57)-1),药材与丹炉!C:G,5,0),1),"")</f>
        <v>6</v>
      </c>
      <c r="S57" s="57" t="s">
        <v>217</v>
      </c>
      <c r="T57" s="57">
        <v>9</v>
      </c>
      <c r="U57" s="57" t="s">
        <v>218</v>
      </c>
      <c r="V57" s="58">
        <f>IFERROR(CEILING(T57/VLOOKUP(LEFT(U57,FIND("(",U57)-1),药材与丹炉!C:G,5,0),1),"")</f>
        <v>1</v>
      </c>
      <c r="W57" s="57">
        <f>IF(IFERROR(IF(AND(I57&gt;0,I57&lt;&gt;""),VLOOKUP(LEFT(H57,FIND("(",H57)-1),药材与丹炉!C:K,9,0),0),0)+IFERROR(IF(AND(M57&gt;0,M57&lt;&gt;""),VLOOKUP(LEFT(L57,FIND("(",L57)-1),药材与丹炉!C:K,9,0),0),0)+IFERROR(IF(AND(R57&gt;0,R57&lt;&gt;""),VLOOKUP(LEFT(Q57,FIND("(",Q57)-1),药材与丹炉!C:K,9,0),0),0)+IFERROR(IF(AND(V57&gt;0,V57&lt;&gt;""),VLOOKUP(LEFT(U57,FIND("(",U57)-1),药材与丹炉!C:K,9,0),0),0)&gt;0,2,IF(IFERROR(IF(AND(I57&gt;0,I57&lt;&gt;""),VLOOKUP(LEFT(H57,FIND("(",H57)-1),药材与丹炉!C:K,9,0),0),0)+IFERROR(IF(AND(M57&gt;0,M57&lt;&gt;""),VLOOKUP(LEFT(L57,FIND("(",L57)-1),药材与丹炉!C:K,9,0),0),0)+IFERROR(IF(AND(R57&gt;0,R57&lt;&gt;""),VLOOKUP(LEFT(Q57,FIND("(",Q57)-1),药材与丹炉!C:K,9,0),0),0)+IFERROR(IF(AND(V57&gt;0,V57&lt;&gt;""),VLOOKUP(LEFT(U57,FIND("(",U57)-1),药材与丹炉!C:K,9,0),0),0)&lt;0,-1,1))</f>
        <v>2</v>
      </c>
      <c r="X57" s="57">
        <v>9</v>
      </c>
      <c r="Y57" s="57" t="s">
        <v>103</v>
      </c>
      <c r="Z57" s="58">
        <f>IFERROR(X57/VLOOKUP(LEFT(Y57,FIND("(",Y57)-1),药材与丹炉!C:G,5,0),"")</f>
        <v>3</v>
      </c>
      <c r="AA57" s="57" t="s">
        <v>95</v>
      </c>
      <c r="AB57" s="57">
        <f>IFERROR(VLOOKUP(AA57,药材与丹炉!Q:S,2,0),"")</f>
        <v>3</v>
      </c>
      <c r="AC57" s="57" t="s">
        <v>48</v>
      </c>
      <c r="AD57" s="57">
        <f t="shared" si="6"/>
        <v>2</v>
      </c>
      <c r="AE57" s="58">
        <f t="shared" si="9"/>
        <v>11</v>
      </c>
      <c r="AF57" s="57">
        <f>IFERROR(AD57*VLOOKUP(AA57,药材与丹炉!Q:S,3,0)/100,0)</f>
        <v>80</v>
      </c>
      <c r="AG57" s="57">
        <f>IFERROR(I57*VLOOKUP(LEFT(H57,FIND("(",H57)-1),药材与丹炉!C:K,8,0),0)+IFERROR(M57*VLOOKUP(LEFT(L57,FIND("(",L57)-1),药材与丹炉!C:K,8,0),0)+IFERROR(R57*VLOOKUP(LEFT(Q57,FIND("(",Q57)-1),药材与丹炉!C:K,8,0),0)+IFERROR(V57*VLOOKUP(LEFT(U57,FIND("(",U57)-1),药材与丹炉!C:K,8,0),0)+IFERROR(Z57*VLOOKUP(LEFT(Y57,FIND("(",Y57)-1),药材与丹炉!C:K,8,0),0)</f>
        <v>1134</v>
      </c>
      <c r="AH57" s="57">
        <v>1305</v>
      </c>
      <c r="AI57" s="57">
        <f t="shared" si="16"/>
        <v>91</v>
      </c>
      <c r="AJ57" s="57">
        <f t="shared" si="17"/>
        <v>1135</v>
      </c>
      <c r="AK57" s="57">
        <v>1.8</v>
      </c>
    </row>
    <row r="58" spans="1:37">
      <c r="A58" s="56">
        <v>57</v>
      </c>
      <c r="B58" s="56" t="s">
        <v>225</v>
      </c>
      <c r="C58" s="57">
        <v>3</v>
      </c>
      <c r="D58" s="56" t="s">
        <v>226</v>
      </c>
      <c r="E58" s="57">
        <v>9</v>
      </c>
      <c r="F58" s="57" t="s">
        <v>69</v>
      </c>
      <c r="G58" s="57">
        <v>9</v>
      </c>
      <c r="H58" s="57" t="s">
        <v>227</v>
      </c>
      <c r="I58" s="58">
        <f>IFERROR(CEILING(G58/VLOOKUP(LEFT(H58,FIND("(",H58)-1),药材与丹炉!C:G,5,0),1),"")</f>
        <v>1</v>
      </c>
      <c r="J58" s="57" t="s">
        <v>69</v>
      </c>
      <c r="K58" s="57" t="str">
        <f t="shared" si="15"/>
        <v/>
      </c>
      <c r="L58" s="57"/>
      <c r="M58" s="58" t="str">
        <f>IFERROR(CEILING(K58/VLOOKUP(LEFT(L58,FIND("(",L58)-1),药材与丹炉!C:G,5,0),1),"")</f>
        <v/>
      </c>
      <c r="N58" s="57"/>
      <c r="O58" s="57" t="s">
        <v>124</v>
      </c>
      <c r="P58" s="57">
        <v>18</v>
      </c>
      <c r="Q58" s="57" t="s">
        <v>82</v>
      </c>
      <c r="R58" s="58">
        <f>IFERROR(CEILING(P58/VLOOKUP(LEFT(Q58,FIND("(",Q58)-1),药材与丹炉!C:G,5,0),1),"")</f>
        <v>6</v>
      </c>
      <c r="S58" s="57" t="s">
        <v>217</v>
      </c>
      <c r="T58" s="57">
        <v>9</v>
      </c>
      <c r="U58" s="57" t="s">
        <v>218</v>
      </c>
      <c r="V58" s="58">
        <f>IFERROR(CEILING(T58/VLOOKUP(LEFT(U58,FIND("(",U58)-1),药材与丹炉!C:G,5,0),1),"")</f>
        <v>1</v>
      </c>
      <c r="W58" s="57">
        <f>IF(IFERROR(IF(AND(I58&gt;0,I58&lt;&gt;""),VLOOKUP(LEFT(H58,FIND("(",H58)-1),药材与丹炉!C:K,9,0),0),0)+IFERROR(IF(AND(M58&gt;0,M58&lt;&gt;""),VLOOKUP(LEFT(L58,FIND("(",L58)-1),药材与丹炉!C:K,9,0),0),0)+IFERROR(IF(AND(R58&gt;0,R58&lt;&gt;""),VLOOKUP(LEFT(Q58,FIND("(",Q58)-1),药材与丹炉!C:K,9,0),0),0)+IFERROR(IF(AND(V58&gt;0,V58&lt;&gt;""),VLOOKUP(LEFT(U58,FIND("(",U58)-1),药材与丹炉!C:K,9,0),0),0)&gt;0,2,IF(IFERROR(IF(AND(I58&gt;0,I58&lt;&gt;""),VLOOKUP(LEFT(H58,FIND("(",H58)-1),药材与丹炉!C:K,9,0),0),0)+IFERROR(IF(AND(M58&gt;0,M58&lt;&gt;""),VLOOKUP(LEFT(L58,FIND("(",L58)-1),药材与丹炉!C:K,9,0),0),0)+IFERROR(IF(AND(R58&gt;0,R58&lt;&gt;""),VLOOKUP(LEFT(Q58,FIND("(",Q58)-1),药材与丹炉!C:K,9,0),0),0)+IFERROR(IF(AND(V58&gt;0,V58&lt;&gt;""),VLOOKUP(LEFT(U58,FIND("(",U58)-1),药材与丹炉!C:K,9,0),0),0)&lt;0,-1,1))</f>
        <v>1</v>
      </c>
      <c r="X58" s="57">
        <v>9</v>
      </c>
      <c r="Y58" s="57" t="s">
        <v>94</v>
      </c>
      <c r="Z58" s="58">
        <f>IFERROR(X58/VLOOKUP(LEFT(Y58,FIND("(",Y58)-1),药材与丹炉!C:G,5,0),"")</f>
        <v>3</v>
      </c>
      <c r="AA58" s="57" t="s">
        <v>95</v>
      </c>
      <c r="AB58" s="57">
        <f>IFERROR(VLOOKUP(AA58,药材与丹炉!Q:S,2,0),"")</f>
        <v>3</v>
      </c>
      <c r="AC58" s="57" t="s">
        <v>48</v>
      </c>
      <c r="AD58" s="57">
        <f t="shared" si="6"/>
        <v>2</v>
      </c>
      <c r="AE58" s="58">
        <f t="shared" si="9"/>
        <v>11</v>
      </c>
      <c r="AF58" s="57">
        <f>IFERROR(AD58*VLOOKUP(AA58,药材与丹炉!Q:S,3,0)/100,0)</f>
        <v>80</v>
      </c>
      <c r="AG58" s="57">
        <f>IFERROR(I58*VLOOKUP(LEFT(H58,FIND("(",H58)-1),药材与丹炉!C:K,8,0),0)+IFERROR(M58*VLOOKUP(LEFT(L58,FIND("(",L58)-1),药材与丹炉!C:K,8,0),0)+IFERROR(R58*VLOOKUP(LEFT(Q58,FIND("(",Q58)-1),药材与丹炉!C:K,8,0),0)+IFERROR(V58*VLOOKUP(LEFT(U58,FIND("(",U58)-1),药材与丹炉!C:K,8,0),0)+IFERROR(Z58*VLOOKUP(LEFT(Y58,FIND("(",Y58)-1),药材与丹炉!C:K,8,0),0)</f>
        <v>1134</v>
      </c>
      <c r="AH58" s="57">
        <v>1305</v>
      </c>
      <c r="AI58" s="57">
        <f t="shared" si="16"/>
        <v>91</v>
      </c>
      <c r="AJ58" s="57">
        <f t="shared" si="17"/>
        <v>1135</v>
      </c>
      <c r="AK58" s="57">
        <v>1.8</v>
      </c>
    </row>
    <row r="59" spans="1:37">
      <c r="A59" s="56">
        <v>58</v>
      </c>
      <c r="B59" s="56" t="s">
        <v>228</v>
      </c>
      <c r="C59" s="57">
        <v>3</v>
      </c>
      <c r="D59" s="56" t="s">
        <v>229</v>
      </c>
      <c r="E59" s="57">
        <v>27</v>
      </c>
      <c r="F59" s="57" t="s">
        <v>81</v>
      </c>
      <c r="G59" s="57">
        <v>27</v>
      </c>
      <c r="H59" s="57" t="s">
        <v>230</v>
      </c>
      <c r="I59" s="58">
        <f>IFERROR(CEILING(G59/VLOOKUP(LEFT(H59,FIND("(",H59)-1),药材与丹炉!C:G,5,0),1),"")</f>
        <v>3</v>
      </c>
      <c r="J59" s="57" t="s">
        <v>81</v>
      </c>
      <c r="K59" s="57" t="str">
        <f t="shared" si="15"/>
        <v/>
      </c>
      <c r="L59" s="57"/>
      <c r="M59" s="58" t="str">
        <f>IFERROR(CEILING(K59/VLOOKUP(LEFT(L59,FIND("(",L59)-1),药材与丹炉!C:G,5,0),1),"")</f>
        <v/>
      </c>
      <c r="N59" s="57">
        <v>12</v>
      </c>
      <c r="O59" s="57" t="s">
        <v>74</v>
      </c>
      <c r="P59" s="57">
        <v>12</v>
      </c>
      <c r="Q59" s="57" t="s">
        <v>128</v>
      </c>
      <c r="R59" s="58">
        <f>IFERROR(CEILING(P59/VLOOKUP(LEFT(Q59,FIND("(",Q59)-1),药材与丹炉!C:G,5,0),1),"")</f>
        <v>2</v>
      </c>
      <c r="S59" s="57" t="str">
        <f>O59</f>
        <v>混元</v>
      </c>
      <c r="T59" s="57" t="str">
        <f t="shared" ref="T59:T69" si="20">IFERROR(IF(N59-P59=0,"",N59-P59),"")</f>
        <v/>
      </c>
      <c r="U59" s="57"/>
      <c r="V59" s="58" t="str">
        <f>IFERROR(CEILING(T59/VLOOKUP(LEFT(U59,FIND("(",U59)-1),药材与丹炉!C:G,5,0),1),"")</f>
        <v/>
      </c>
      <c r="W59" s="57">
        <f>IF(IFERROR(IF(AND(I59&gt;0,I59&lt;&gt;""),VLOOKUP(LEFT(H59,FIND("(",H59)-1),药材与丹炉!C:K,9,0),0),0)+IFERROR(IF(AND(M59&gt;0,M59&lt;&gt;""),VLOOKUP(LEFT(L59,FIND("(",L59)-1),药材与丹炉!C:K,9,0),0),0)+IFERROR(IF(AND(R59&gt;0,R59&lt;&gt;""),VLOOKUP(LEFT(Q59,FIND("(",Q59)-1),药材与丹炉!C:K,9,0),0),0)+IFERROR(IF(AND(V59&gt;0,V59&lt;&gt;""),VLOOKUP(LEFT(U59,FIND("(",U59)-1),药材与丹炉!C:K,9,0),0),0)&gt;0,2,IF(IFERROR(IF(AND(I59&gt;0,I59&lt;&gt;""),VLOOKUP(LEFT(H59,FIND("(",H59)-1),药材与丹炉!C:K,9,0),0),0)+IFERROR(IF(AND(M59&gt;0,M59&lt;&gt;""),VLOOKUP(LEFT(L59,FIND("(",L59)-1),药材与丹炉!C:K,9,0),0),0)+IFERROR(IF(AND(R59&gt;0,R59&lt;&gt;""),VLOOKUP(LEFT(Q59,FIND("(",Q59)-1),药材与丹炉!C:K,9,0),0),0)+IFERROR(IF(AND(V59&gt;0,V59&lt;&gt;""),VLOOKUP(LEFT(U59,FIND("(",U59)-1),药材与丹炉!C:K,9,0),0),0)&lt;0,-1,1))</f>
        <v>2</v>
      </c>
      <c r="X59" s="57">
        <v>3</v>
      </c>
      <c r="Y59" s="57" t="s">
        <v>46</v>
      </c>
      <c r="Z59" s="58">
        <f>IFERROR(X59/VLOOKUP(LEFT(Y59,FIND("(",Y59)-1),药材与丹炉!C:G,5,0),"")</f>
        <v>3</v>
      </c>
      <c r="AA59" s="57" t="s">
        <v>95</v>
      </c>
      <c r="AB59" s="57">
        <f>IFERROR(VLOOKUP(AA59,药材与丹炉!Q:S,2,0),"")</f>
        <v>3</v>
      </c>
      <c r="AC59" s="57" t="s">
        <v>48</v>
      </c>
      <c r="AD59" s="57">
        <f t="shared" si="6"/>
        <v>2</v>
      </c>
      <c r="AE59" s="58">
        <f t="shared" si="9"/>
        <v>8</v>
      </c>
      <c r="AF59" s="57">
        <f>IFERROR(AD59*VLOOKUP(AA59,药材与丹炉!Q:S,3,0)/100,0)</f>
        <v>80</v>
      </c>
      <c r="AG59" s="57">
        <f>IFERROR(I59*VLOOKUP(LEFT(H59,FIND("(",H59)-1),药材与丹炉!C:K,8,0),0)+IFERROR(M59*VLOOKUP(LEFT(L59,FIND("(",L59)-1),药材与丹炉!C:K,8,0),0)+IFERROR(R59*VLOOKUP(LEFT(Q59,FIND("(",Q59)-1),药材与丹炉!C:K,8,0),0)+IFERROR(V59*VLOOKUP(LEFT(U59,FIND("(",U59)-1),药材与丹炉!C:K,8,0),0)+IFERROR(Z59*VLOOKUP(LEFT(Y59,FIND("(",Y59)-1),药材与丹炉!C:K,8,0),0)</f>
        <v>2052</v>
      </c>
      <c r="AH59" s="57">
        <v>900</v>
      </c>
      <c r="AI59" s="57">
        <f t="shared" si="16"/>
        <v>-1232</v>
      </c>
      <c r="AJ59" s="57">
        <f t="shared" si="17"/>
        <v>-512</v>
      </c>
      <c r="AK59" s="57">
        <v>1.8</v>
      </c>
    </row>
    <row r="60" spans="1:37">
      <c r="A60" s="56">
        <v>59</v>
      </c>
      <c r="B60" s="56" t="s">
        <v>231</v>
      </c>
      <c r="C60" s="57">
        <v>3</v>
      </c>
      <c r="D60" s="56" t="s">
        <v>232</v>
      </c>
      <c r="E60" s="57">
        <v>36</v>
      </c>
      <c r="F60" s="57" t="s">
        <v>63</v>
      </c>
      <c r="G60" s="57">
        <v>36</v>
      </c>
      <c r="H60" s="57" t="s">
        <v>176</v>
      </c>
      <c r="I60" s="58">
        <f>IFERROR(CEILING(G60/VLOOKUP(LEFT(H60,FIND("(",H60)-1),药材与丹炉!C:G,5,0),1),"")</f>
        <v>4</v>
      </c>
      <c r="J60" s="57" t="s">
        <v>63</v>
      </c>
      <c r="K60" s="57" t="str">
        <f t="shared" si="15"/>
        <v/>
      </c>
      <c r="L60" s="57"/>
      <c r="M60" s="58" t="str">
        <f>IFERROR(CEILING(K60/VLOOKUP(LEFT(L60,FIND("(",L60)-1),药材与丹炉!C:G,5,0),1),"")</f>
        <v/>
      </c>
      <c r="N60" s="57">
        <v>36</v>
      </c>
      <c r="O60" s="57" t="s">
        <v>110</v>
      </c>
      <c r="P60" s="57">
        <v>36</v>
      </c>
      <c r="Q60" s="57" t="s">
        <v>169</v>
      </c>
      <c r="R60" s="58">
        <f>IFERROR(CEILING(P60/VLOOKUP(LEFT(Q60,FIND("(",Q60)-1),药材与丹炉!C:G,5,0),1),"")</f>
        <v>4</v>
      </c>
      <c r="S60" s="57" t="s">
        <v>110</v>
      </c>
      <c r="T60" s="57" t="str">
        <f t="shared" si="20"/>
        <v/>
      </c>
      <c r="U60" s="57"/>
      <c r="V60" s="58" t="str">
        <f>IFERROR(CEILING(T60/VLOOKUP(LEFT(U60,FIND("(",U60)-1),药材与丹炉!C:G,5,0),1),"")</f>
        <v/>
      </c>
      <c r="W60" s="57">
        <f>IF(IFERROR(IF(AND(I60&gt;0,I60&lt;&gt;""),VLOOKUP(LEFT(H60,FIND("(",H60)-1),药材与丹炉!C:K,9,0),0),0)+IFERROR(IF(AND(M60&gt;0,M60&lt;&gt;""),VLOOKUP(LEFT(L60,FIND("(",L60)-1),药材与丹炉!C:K,9,0),0),0)+IFERROR(IF(AND(R60&gt;0,R60&lt;&gt;""),VLOOKUP(LEFT(Q60,FIND("(",Q60)-1),药材与丹炉!C:K,9,0),0),0)+IFERROR(IF(AND(V60&gt;0,V60&lt;&gt;""),VLOOKUP(LEFT(U60,FIND("(",U60)-1),药材与丹炉!C:K,9,0),0),0)&gt;0,2,IF(IFERROR(IF(AND(I60&gt;0,I60&lt;&gt;""),VLOOKUP(LEFT(H60,FIND("(",H60)-1),药材与丹炉!C:K,9,0),0),0)+IFERROR(IF(AND(M60&gt;0,M60&lt;&gt;""),VLOOKUP(LEFT(L60,FIND("(",L60)-1),药材与丹炉!C:K,9,0),0),0)+IFERROR(IF(AND(R60&gt;0,R60&lt;&gt;""),VLOOKUP(LEFT(Q60,FIND("(",Q60)-1),药材与丹炉!C:K,9,0),0),0)+IFERROR(IF(AND(V60&gt;0,V60&lt;&gt;""),VLOOKUP(LEFT(U60,FIND("(",U60)-1),药材与丹炉!C:K,9,0),0),0)&lt;0,-1,1))</f>
        <v>2</v>
      </c>
      <c r="X60" s="57">
        <v>9</v>
      </c>
      <c r="Y60" s="57" t="s">
        <v>103</v>
      </c>
      <c r="Z60" s="58">
        <f>IFERROR(X60/VLOOKUP(LEFT(Y60,FIND("(",Y60)-1),药材与丹炉!C:G,5,0),"")</f>
        <v>3</v>
      </c>
      <c r="AA60" s="57" t="s">
        <v>95</v>
      </c>
      <c r="AB60" s="57">
        <f>IFERROR(VLOOKUP(AA60,药材与丹炉!Q:S,2,0),"")</f>
        <v>3</v>
      </c>
      <c r="AC60" s="57" t="s">
        <v>48</v>
      </c>
      <c r="AD60" s="57">
        <f t="shared" si="6"/>
        <v>2</v>
      </c>
      <c r="AE60" s="58">
        <f t="shared" si="9"/>
        <v>11</v>
      </c>
      <c r="AF60" s="57">
        <f>IFERROR(AD60*VLOOKUP(AA60,药材与丹炉!Q:S,3,0)/100,0)</f>
        <v>80</v>
      </c>
      <c r="AG60" s="57">
        <f>IFERROR(I60*VLOOKUP(LEFT(H60,FIND("(",H60)-1),药材与丹炉!C:K,8,0),0)+IFERROR(M60*VLOOKUP(LEFT(L60,FIND("(",L60)-1),药材与丹炉!C:K,8,0),0)+IFERROR(R60*VLOOKUP(LEFT(Q60,FIND("(",Q60)-1),药材与丹炉!C:K,8,0),0)+IFERROR(V60*VLOOKUP(LEFT(U60,FIND("(",U60)-1),药材与丹炉!C:K,8,0),0)+IFERROR(Z60*VLOOKUP(LEFT(Y60,FIND("(",Y60)-1),药材与丹炉!C:K,8,0),0)</f>
        <v>3348</v>
      </c>
      <c r="AH60" s="57">
        <v>2340</v>
      </c>
      <c r="AI60" s="57">
        <f t="shared" si="16"/>
        <v>-1088</v>
      </c>
      <c r="AJ60" s="57">
        <f t="shared" si="17"/>
        <v>784</v>
      </c>
      <c r="AK60" s="57">
        <v>1.8</v>
      </c>
    </row>
    <row r="61" spans="1:37">
      <c r="A61" s="56">
        <v>60</v>
      </c>
      <c r="B61" s="56" t="s">
        <v>233</v>
      </c>
      <c r="C61" s="57">
        <v>3</v>
      </c>
      <c r="D61" s="56" t="s">
        <v>234</v>
      </c>
      <c r="E61" s="57">
        <v>36</v>
      </c>
      <c r="F61" s="57" t="s">
        <v>63</v>
      </c>
      <c r="G61" s="57">
        <v>36</v>
      </c>
      <c r="H61" s="57" t="s">
        <v>176</v>
      </c>
      <c r="I61" s="58">
        <f>IFERROR(CEILING(G61/VLOOKUP(LEFT(H61,FIND("(",H61)-1),药材与丹炉!C:G,5,0),1),"")</f>
        <v>4</v>
      </c>
      <c r="J61" s="57" t="s">
        <v>63</v>
      </c>
      <c r="K61" s="57" t="str">
        <f t="shared" si="15"/>
        <v/>
      </c>
      <c r="L61" s="57"/>
      <c r="M61" s="58" t="str">
        <f>IFERROR(CEILING(K61/VLOOKUP(LEFT(L61,FIND("(",L61)-1),药材与丹炉!C:G,5,0),1),"")</f>
        <v/>
      </c>
      <c r="N61" s="57">
        <v>36</v>
      </c>
      <c r="O61" s="57" t="s">
        <v>113</v>
      </c>
      <c r="P61" s="57">
        <v>36</v>
      </c>
      <c r="Q61" s="57" t="s">
        <v>235</v>
      </c>
      <c r="R61" s="58">
        <f>IFERROR(CEILING(P61/VLOOKUP(LEFT(Q61,FIND("(",Q61)-1),药材与丹炉!C:G,5,0),1),"")</f>
        <v>4</v>
      </c>
      <c r="S61" s="57" t="s">
        <v>113</v>
      </c>
      <c r="T61" s="57" t="str">
        <f t="shared" si="20"/>
        <v/>
      </c>
      <c r="U61" s="57"/>
      <c r="V61" s="58" t="str">
        <f>IFERROR(CEILING(T61/VLOOKUP(LEFT(U61,FIND("(",U61)-1),药材与丹炉!C:G,5,0),1),"")</f>
        <v/>
      </c>
      <c r="W61" s="57">
        <f>IF(IFERROR(IF(AND(I61&gt;0,I61&lt;&gt;""),VLOOKUP(LEFT(H61,FIND("(",H61)-1),药材与丹炉!C:K,9,0),0),0)+IFERROR(IF(AND(M61&gt;0,M61&lt;&gt;""),VLOOKUP(LEFT(L61,FIND("(",L61)-1),药材与丹炉!C:K,9,0),0),0)+IFERROR(IF(AND(R61&gt;0,R61&lt;&gt;""),VLOOKUP(LEFT(Q61,FIND("(",Q61)-1),药材与丹炉!C:K,9,0),0),0)+IFERROR(IF(AND(V61&gt;0,V61&lt;&gt;""),VLOOKUP(LEFT(U61,FIND("(",U61)-1),药材与丹炉!C:K,9,0),0),0)&gt;0,2,IF(IFERROR(IF(AND(I61&gt;0,I61&lt;&gt;""),VLOOKUP(LEFT(H61,FIND("(",H61)-1),药材与丹炉!C:K,9,0),0),0)+IFERROR(IF(AND(M61&gt;0,M61&lt;&gt;""),VLOOKUP(LEFT(L61,FIND("(",L61)-1),药材与丹炉!C:K,9,0),0),0)+IFERROR(IF(AND(R61&gt;0,R61&lt;&gt;""),VLOOKUP(LEFT(Q61,FIND("(",Q61)-1),药材与丹炉!C:K,9,0),0),0)+IFERROR(IF(AND(V61&gt;0,V61&lt;&gt;""),VLOOKUP(LEFT(U61,FIND("(",U61)-1),药材与丹炉!C:K,9,0),0),0)&lt;0,-1,1))</f>
        <v>1</v>
      </c>
      <c r="X61" s="57">
        <v>9</v>
      </c>
      <c r="Y61" s="57" t="s">
        <v>94</v>
      </c>
      <c r="Z61" s="58">
        <f>IFERROR(X61/VLOOKUP(LEFT(Y61,FIND("(",Y61)-1),药材与丹炉!C:G,5,0),"")</f>
        <v>3</v>
      </c>
      <c r="AA61" s="57" t="s">
        <v>95</v>
      </c>
      <c r="AB61" s="57">
        <f>IFERROR(VLOOKUP(AA61,药材与丹炉!Q:S,2,0),"")</f>
        <v>3</v>
      </c>
      <c r="AC61" s="57" t="s">
        <v>48</v>
      </c>
      <c r="AD61" s="57">
        <f t="shared" si="6"/>
        <v>2</v>
      </c>
      <c r="AE61" s="58">
        <f t="shared" si="9"/>
        <v>11</v>
      </c>
      <c r="AF61" s="57">
        <f>IFERROR(AD61*VLOOKUP(AA61,药材与丹炉!Q:S,3,0)/100,0)</f>
        <v>80</v>
      </c>
      <c r="AG61" s="57">
        <f>IFERROR(I61*VLOOKUP(LEFT(H61,FIND("(",H61)-1),药材与丹炉!C:K,8,0),0)+IFERROR(M61*VLOOKUP(LEFT(L61,FIND("(",L61)-1),药材与丹炉!C:K,8,0),0)+IFERROR(R61*VLOOKUP(LEFT(Q61,FIND("(",Q61)-1),药材与丹炉!C:K,8,0),0)+IFERROR(V61*VLOOKUP(LEFT(U61,FIND("(",U61)-1),药材与丹炉!C:K,8,0),0)+IFERROR(Z61*VLOOKUP(LEFT(Y61,FIND("(",Y61)-1),药材与丹炉!C:K,8,0),0)</f>
        <v>3348</v>
      </c>
      <c r="AH61" s="57">
        <v>2340</v>
      </c>
      <c r="AI61" s="57">
        <f t="shared" si="16"/>
        <v>-1088</v>
      </c>
      <c r="AJ61" s="57">
        <f t="shared" si="17"/>
        <v>784</v>
      </c>
      <c r="AK61" s="57">
        <v>1.8</v>
      </c>
    </row>
    <row r="62" spans="1:37">
      <c r="A62" s="56">
        <v>61</v>
      </c>
      <c r="B62" s="56" t="s">
        <v>236</v>
      </c>
      <c r="C62" s="57">
        <v>3</v>
      </c>
      <c r="D62" s="56" t="s">
        <v>237</v>
      </c>
      <c r="E62" s="57">
        <v>36</v>
      </c>
      <c r="F62" s="57" t="s">
        <v>63</v>
      </c>
      <c r="G62" s="57">
        <v>36</v>
      </c>
      <c r="H62" s="57" t="s">
        <v>176</v>
      </c>
      <c r="I62" s="58">
        <f>IFERROR(CEILING(G62/VLOOKUP(LEFT(H62,FIND("(",H62)-1),药材与丹炉!C:G,5,0),1),"")</f>
        <v>4</v>
      </c>
      <c r="J62" s="57" t="s">
        <v>63</v>
      </c>
      <c r="K62" s="57" t="str">
        <f t="shared" si="15"/>
        <v/>
      </c>
      <c r="L62" s="57"/>
      <c r="M62" s="58" t="str">
        <f>IFERROR(CEILING(K62/VLOOKUP(LEFT(L62,FIND("(",L62)-1),药材与丹炉!C:G,5,0),1),"")</f>
        <v/>
      </c>
      <c r="N62" s="57">
        <v>36</v>
      </c>
      <c r="O62" s="57" t="s">
        <v>117</v>
      </c>
      <c r="P62" s="57">
        <v>36</v>
      </c>
      <c r="Q62" s="57" t="s">
        <v>238</v>
      </c>
      <c r="R62" s="58">
        <f>IFERROR(CEILING(P62/VLOOKUP(LEFT(Q62,FIND("(",Q62)-1),药材与丹炉!C:G,5,0),1),"")</f>
        <v>4</v>
      </c>
      <c r="S62" s="57" t="s">
        <v>117</v>
      </c>
      <c r="T62" s="57" t="str">
        <f t="shared" si="20"/>
        <v/>
      </c>
      <c r="U62" s="57"/>
      <c r="V62" s="58" t="str">
        <f>IFERROR(CEILING(T62/VLOOKUP(LEFT(U62,FIND("(",U62)-1),药材与丹炉!C:G,5,0),1),"")</f>
        <v/>
      </c>
      <c r="W62" s="57">
        <f>IF(IFERROR(IF(AND(I62&gt;0,I62&lt;&gt;""),VLOOKUP(LEFT(H62,FIND("(",H62)-1),药材与丹炉!C:K,9,0),0),0)+IFERROR(IF(AND(M62&gt;0,M62&lt;&gt;""),VLOOKUP(LEFT(L62,FIND("(",L62)-1),药材与丹炉!C:K,9,0),0),0)+IFERROR(IF(AND(R62&gt;0,R62&lt;&gt;""),VLOOKUP(LEFT(Q62,FIND("(",Q62)-1),药材与丹炉!C:K,9,0),0),0)+IFERROR(IF(AND(V62&gt;0,V62&lt;&gt;""),VLOOKUP(LEFT(U62,FIND("(",U62)-1),药材与丹炉!C:K,9,0),0),0)&gt;0,2,IF(IFERROR(IF(AND(I62&gt;0,I62&lt;&gt;""),VLOOKUP(LEFT(H62,FIND("(",H62)-1),药材与丹炉!C:K,9,0),0),0)+IFERROR(IF(AND(M62&gt;0,M62&lt;&gt;""),VLOOKUP(LEFT(L62,FIND("(",L62)-1),药材与丹炉!C:K,9,0),0),0)+IFERROR(IF(AND(R62&gt;0,R62&lt;&gt;""),VLOOKUP(LEFT(Q62,FIND("(",Q62)-1),药材与丹炉!C:K,9,0),0),0)+IFERROR(IF(AND(V62&gt;0,V62&lt;&gt;""),VLOOKUP(LEFT(U62,FIND("(",U62)-1),药材与丹炉!C:K,9,0),0),0)&lt;0,-1,1))</f>
        <v>1</v>
      </c>
      <c r="X62" s="57">
        <v>9</v>
      </c>
      <c r="Y62" s="57" t="s">
        <v>94</v>
      </c>
      <c r="Z62" s="58">
        <f>IFERROR(X62/VLOOKUP(LEFT(Y62,FIND("(",Y62)-1),药材与丹炉!C:G,5,0),"")</f>
        <v>3</v>
      </c>
      <c r="AA62" s="57" t="s">
        <v>95</v>
      </c>
      <c r="AB62" s="57">
        <f>IFERROR(VLOOKUP(AA62,药材与丹炉!Q:S,2,0),"")</f>
        <v>3</v>
      </c>
      <c r="AC62" s="57" t="s">
        <v>48</v>
      </c>
      <c r="AD62" s="57">
        <f t="shared" si="6"/>
        <v>2</v>
      </c>
      <c r="AE62" s="58">
        <f t="shared" si="9"/>
        <v>11</v>
      </c>
      <c r="AF62" s="57">
        <f>IFERROR(AD62*VLOOKUP(AA62,药材与丹炉!Q:S,3,0)/100,0)</f>
        <v>80</v>
      </c>
      <c r="AG62" s="57">
        <f>IFERROR(I62*VLOOKUP(LEFT(H62,FIND("(",H62)-1),药材与丹炉!C:K,8,0),0)+IFERROR(M62*VLOOKUP(LEFT(L62,FIND("(",L62)-1),药材与丹炉!C:K,8,0),0)+IFERROR(R62*VLOOKUP(LEFT(Q62,FIND("(",Q62)-1),药材与丹炉!C:K,8,0),0)+IFERROR(V62*VLOOKUP(LEFT(U62,FIND("(",U62)-1),药材与丹炉!C:K,8,0),0)+IFERROR(Z62*VLOOKUP(LEFT(Y62,FIND("(",Y62)-1),药材与丹炉!C:K,8,0),0)</f>
        <v>3348</v>
      </c>
      <c r="AH62" s="57">
        <v>2340</v>
      </c>
      <c r="AI62" s="57">
        <f t="shared" si="16"/>
        <v>-1088</v>
      </c>
      <c r="AJ62" s="57">
        <f t="shared" si="17"/>
        <v>784</v>
      </c>
      <c r="AK62" s="57">
        <v>1.8</v>
      </c>
    </row>
    <row r="63" spans="1:37">
      <c r="A63" s="56">
        <v>62</v>
      </c>
      <c r="B63" s="56" t="s">
        <v>239</v>
      </c>
      <c r="C63" s="57">
        <v>3</v>
      </c>
      <c r="D63" s="56" t="s">
        <v>240</v>
      </c>
      <c r="E63" s="57">
        <v>36</v>
      </c>
      <c r="F63" s="57" t="s">
        <v>63</v>
      </c>
      <c r="G63" s="57">
        <v>36</v>
      </c>
      <c r="H63" s="57" t="s">
        <v>176</v>
      </c>
      <c r="I63" s="58">
        <f>IFERROR(CEILING(G63/VLOOKUP(LEFT(H63,FIND("(",H63)-1),药材与丹炉!C:G,5,0),1),"")</f>
        <v>4</v>
      </c>
      <c r="J63" s="57" t="s">
        <v>63</v>
      </c>
      <c r="K63" s="57" t="str">
        <f t="shared" si="15"/>
        <v/>
      </c>
      <c r="L63" s="57"/>
      <c r="M63" s="58" t="str">
        <f>IFERROR(CEILING(K63/VLOOKUP(LEFT(L63,FIND("(",L63)-1),药材与丹炉!C:G,5,0),1),"")</f>
        <v/>
      </c>
      <c r="N63" s="57">
        <v>36</v>
      </c>
      <c r="O63" s="57" t="s">
        <v>121</v>
      </c>
      <c r="P63" s="57">
        <v>36</v>
      </c>
      <c r="Q63" s="57" t="s">
        <v>181</v>
      </c>
      <c r="R63" s="58">
        <f>IFERROR(CEILING(P63/VLOOKUP(LEFT(Q63,FIND("(",Q63)-1),药材与丹炉!C:G,5,0),1),"")</f>
        <v>4</v>
      </c>
      <c r="S63" s="57" t="s">
        <v>121</v>
      </c>
      <c r="T63" s="57" t="str">
        <f t="shared" si="20"/>
        <v/>
      </c>
      <c r="U63" s="57"/>
      <c r="V63" s="58" t="str">
        <f>IFERROR(CEILING(T63/VLOOKUP(LEFT(U63,FIND("(",U63)-1),药材与丹炉!C:G,5,0),1),"")</f>
        <v/>
      </c>
      <c r="W63" s="57">
        <f>IF(IFERROR(IF(AND(I63&gt;0,I63&lt;&gt;""),VLOOKUP(LEFT(H63,FIND("(",H63)-1),药材与丹炉!C:K,9,0),0),0)+IFERROR(IF(AND(M63&gt;0,M63&lt;&gt;""),VLOOKUP(LEFT(L63,FIND("(",L63)-1),药材与丹炉!C:K,9,0),0),0)+IFERROR(IF(AND(R63&gt;0,R63&lt;&gt;""),VLOOKUP(LEFT(Q63,FIND("(",Q63)-1),药材与丹炉!C:K,9,0),0),0)+IFERROR(IF(AND(V63&gt;0,V63&lt;&gt;""),VLOOKUP(LEFT(U63,FIND("(",U63)-1),药材与丹炉!C:K,9,0),0),0)&gt;0,2,IF(IFERROR(IF(AND(I63&gt;0,I63&lt;&gt;""),VLOOKUP(LEFT(H63,FIND("(",H63)-1),药材与丹炉!C:K,9,0),0),0)+IFERROR(IF(AND(M63&gt;0,M63&lt;&gt;""),VLOOKUP(LEFT(L63,FIND("(",L63)-1),药材与丹炉!C:K,9,0),0),0)+IFERROR(IF(AND(R63&gt;0,R63&lt;&gt;""),VLOOKUP(LEFT(Q63,FIND("(",Q63)-1),药材与丹炉!C:K,9,0),0),0)+IFERROR(IF(AND(V63&gt;0,V63&lt;&gt;""),VLOOKUP(LEFT(U63,FIND("(",U63)-1),药材与丹炉!C:K,9,0),0),0)&lt;0,-1,1))</f>
        <v>2</v>
      </c>
      <c r="X63" s="57">
        <v>9</v>
      </c>
      <c r="Y63" s="57" t="s">
        <v>103</v>
      </c>
      <c r="Z63" s="58">
        <f>IFERROR(X63/VLOOKUP(LEFT(Y63,FIND("(",Y63)-1),药材与丹炉!C:G,5,0),"")</f>
        <v>3</v>
      </c>
      <c r="AA63" s="57" t="s">
        <v>95</v>
      </c>
      <c r="AB63" s="57">
        <f>IFERROR(VLOOKUP(AA63,药材与丹炉!Q:S,2,0),"")</f>
        <v>3</v>
      </c>
      <c r="AC63" s="57" t="s">
        <v>48</v>
      </c>
      <c r="AD63" s="57">
        <f t="shared" si="6"/>
        <v>2</v>
      </c>
      <c r="AE63" s="58">
        <f t="shared" si="9"/>
        <v>11</v>
      </c>
      <c r="AF63" s="57">
        <f>IFERROR(AD63*VLOOKUP(AA63,药材与丹炉!Q:S,3,0)/100,0)</f>
        <v>80</v>
      </c>
      <c r="AG63" s="57">
        <f>IFERROR(I63*VLOOKUP(LEFT(H63,FIND("(",H63)-1),药材与丹炉!C:K,8,0),0)+IFERROR(M63*VLOOKUP(LEFT(L63,FIND("(",L63)-1),药材与丹炉!C:K,8,0),0)+IFERROR(R63*VLOOKUP(LEFT(Q63,FIND("(",Q63)-1),药材与丹炉!C:K,8,0),0)+IFERROR(V63*VLOOKUP(LEFT(U63,FIND("(",U63)-1),药材与丹炉!C:K,8,0),0)+IFERROR(Z63*VLOOKUP(LEFT(Y63,FIND("(",Y63)-1),药材与丹炉!C:K,8,0),0)</f>
        <v>3348</v>
      </c>
      <c r="AH63" s="57">
        <v>2340</v>
      </c>
      <c r="AI63" s="57">
        <f t="shared" si="16"/>
        <v>-1088</v>
      </c>
      <c r="AJ63" s="57">
        <f t="shared" si="17"/>
        <v>784</v>
      </c>
      <c r="AK63" s="57">
        <v>1.8</v>
      </c>
    </row>
    <row r="64" spans="1:37">
      <c r="A64" s="56">
        <v>63</v>
      </c>
      <c r="B64" s="56" t="s">
        <v>241</v>
      </c>
      <c r="C64" s="57">
        <v>3</v>
      </c>
      <c r="D64" s="56" t="s">
        <v>242</v>
      </c>
      <c r="E64" s="57">
        <v>36</v>
      </c>
      <c r="F64" s="57" t="s">
        <v>63</v>
      </c>
      <c r="G64" s="57">
        <v>36</v>
      </c>
      <c r="H64" s="57" t="s">
        <v>176</v>
      </c>
      <c r="I64" s="58">
        <f>IFERROR(CEILING(G64/VLOOKUP(LEFT(H64,FIND("(",H64)-1),药材与丹炉!C:G,5,0),1),"")</f>
        <v>4</v>
      </c>
      <c r="J64" s="57" t="s">
        <v>63</v>
      </c>
      <c r="K64" s="57" t="str">
        <f t="shared" si="15"/>
        <v/>
      </c>
      <c r="L64" s="57"/>
      <c r="M64" s="58" t="str">
        <f>IFERROR(CEILING(K64/VLOOKUP(LEFT(L64,FIND("(",L64)-1),药材与丹炉!C:G,5,0),1),"")</f>
        <v/>
      </c>
      <c r="N64" s="57">
        <v>36</v>
      </c>
      <c r="O64" s="57" t="s">
        <v>124</v>
      </c>
      <c r="P64" s="57">
        <v>36</v>
      </c>
      <c r="Q64" s="57" t="s">
        <v>165</v>
      </c>
      <c r="R64" s="58">
        <f>IFERROR(CEILING(P64/VLOOKUP(LEFT(Q64,FIND("(",Q64)-1),药材与丹炉!C:G,5,0),1),"")</f>
        <v>4</v>
      </c>
      <c r="S64" s="57" t="s">
        <v>124</v>
      </c>
      <c r="T64" s="57" t="str">
        <f t="shared" si="20"/>
        <v/>
      </c>
      <c r="U64" s="57"/>
      <c r="V64" s="58" t="str">
        <f>IFERROR(CEILING(T64/VLOOKUP(LEFT(U64,FIND("(",U64)-1),药材与丹炉!C:G,5,0),1),"")</f>
        <v/>
      </c>
      <c r="W64" s="57">
        <f>IF(IFERROR(IF(AND(I64&gt;0,I64&lt;&gt;""),VLOOKUP(LEFT(H64,FIND("(",H64)-1),药材与丹炉!C:K,9,0),0),0)+IFERROR(IF(AND(M64&gt;0,M64&lt;&gt;""),VLOOKUP(LEFT(L64,FIND("(",L64)-1),药材与丹炉!C:K,9,0),0),0)+IFERROR(IF(AND(R64&gt;0,R64&lt;&gt;""),VLOOKUP(LEFT(Q64,FIND("(",Q64)-1),药材与丹炉!C:K,9,0),0),0)+IFERROR(IF(AND(V64&gt;0,V64&lt;&gt;""),VLOOKUP(LEFT(U64,FIND("(",U64)-1),药材与丹炉!C:K,9,0),0),0)&gt;0,2,IF(IFERROR(IF(AND(I64&gt;0,I64&lt;&gt;""),VLOOKUP(LEFT(H64,FIND("(",H64)-1),药材与丹炉!C:K,9,0),0),0)+IFERROR(IF(AND(M64&gt;0,M64&lt;&gt;""),VLOOKUP(LEFT(L64,FIND("(",L64)-1),药材与丹炉!C:K,9,0),0),0)+IFERROR(IF(AND(R64&gt;0,R64&lt;&gt;""),VLOOKUP(LEFT(Q64,FIND("(",Q64)-1),药材与丹炉!C:K,9,0),0),0)+IFERROR(IF(AND(V64&gt;0,V64&lt;&gt;""),VLOOKUP(LEFT(U64,FIND("(",U64)-1),药材与丹炉!C:K,9,0),0),0)&lt;0,-1,1))</f>
        <v>1</v>
      </c>
      <c r="X64" s="57">
        <v>9</v>
      </c>
      <c r="Y64" s="57" t="s">
        <v>94</v>
      </c>
      <c r="Z64" s="58">
        <f>IFERROR(X64/VLOOKUP(LEFT(Y64,FIND("(",Y64)-1),药材与丹炉!C:G,5,0),"")</f>
        <v>3</v>
      </c>
      <c r="AA64" s="57" t="s">
        <v>95</v>
      </c>
      <c r="AB64" s="57">
        <f>IFERROR(VLOOKUP(AA64,药材与丹炉!Q:S,2,0),"")</f>
        <v>3</v>
      </c>
      <c r="AC64" s="57" t="s">
        <v>48</v>
      </c>
      <c r="AD64" s="57">
        <f t="shared" si="6"/>
        <v>2</v>
      </c>
      <c r="AE64" s="58">
        <f t="shared" si="9"/>
        <v>11</v>
      </c>
      <c r="AF64" s="57">
        <f>IFERROR(AD64*VLOOKUP(AA64,药材与丹炉!Q:S,3,0)/100,0)</f>
        <v>80</v>
      </c>
      <c r="AG64" s="57">
        <f>IFERROR(I64*VLOOKUP(LEFT(H64,FIND("(",H64)-1),药材与丹炉!C:K,8,0),0)+IFERROR(M64*VLOOKUP(LEFT(L64,FIND("(",L64)-1),药材与丹炉!C:K,8,0),0)+IFERROR(R64*VLOOKUP(LEFT(Q64,FIND("(",Q64)-1),药材与丹炉!C:K,8,0),0)+IFERROR(V64*VLOOKUP(LEFT(U64,FIND("(",U64)-1),药材与丹炉!C:K,8,0),0)+IFERROR(Z64*VLOOKUP(LEFT(Y64,FIND("(",Y64)-1),药材与丹炉!C:K,8,0),0)</f>
        <v>3348</v>
      </c>
      <c r="AH64" s="57">
        <v>2340</v>
      </c>
      <c r="AI64" s="57">
        <f t="shared" si="16"/>
        <v>-1088</v>
      </c>
      <c r="AJ64" s="57">
        <f t="shared" si="17"/>
        <v>784</v>
      </c>
      <c r="AK64" s="57">
        <v>1.8</v>
      </c>
    </row>
    <row r="65" spans="1:37">
      <c r="A65" s="56">
        <v>64</v>
      </c>
      <c r="B65" s="56" t="s">
        <v>243</v>
      </c>
      <c r="C65" s="57">
        <v>4</v>
      </c>
      <c r="D65" s="56" t="s">
        <v>244</v>
      </c>
      <c r="E65" s="57">
        <v>9</v>
      </c>
      <c r="F65" s="57" t="s">
        <v>42</v>
      </c>
      <c r="G65" s="57">
        <v>9</v>
      </c>
      <c r="H65" s="57" t="s">
        <v>43</v>
      </c>
      <c r="I65" s="58">
        <f>IFERROR(CEILING(G65/VLOOKUP(LEFT(H65,FIND("(",H65)-1),药材与丹炉!C:G,5,0),1),"")</f>
        <v>9</v>
      </c>
      <c r="J65" s="57" t="s">
        <v>42</v>
      </c>
      <c r="K65" s="57" t="str">
        <f t="shared" si="15"/>
        <v/>
      </c>
      <c r="L65" s="57"/>
      <c r="M65" s="58" t="str">
        <f>IFERROR(CEILING(K65/VLOOKUP(LEFT(L65,FIND("(",L65)-1),药材与丹炉!C:G,5,0),1),"")</f>
        <v/>
      </c>
      <c r="N65" s="57">
        <v>1</v>
      </c>
      <c r="O65" s="57" t="s">
        <v>58</v>
      </c>
      <c r="P65" s="57">
        <v>1</v>
      </c>
      <c r="Q65" s="57" t="s">
        <v>59</v>
      </c>
      <c r="R65" s="58">
        <f>IFERROR(CEILING(P65/VLOOKUP(LEFT(Q65,FIND("(",Q65)-1),药材与丹炉!C:G,5,0),1),"")</f>
        <v>1</v>
      </c>
      <c r="S65" s="57" t="str">
        <f>O65</f>
        <v>固元</v>
      </c>
      <c r="T65" s="57" t="str">
        <f t="shared" si="20"/>
        <v/>
      </c>
      <c r="U65" s="57"/>
      <c r="V65" s="58" t="str">
        <f>IFERROR(CEILING(T65/VLOOKUP(LEFT(U65,FIND("(",U65)-1),药材与丹炉!C:G,5,0),1),"")</f>
        <v/>
      </c>
      <c r="W65" s="57">
        <f>IF(IFERROR(IF(AND(I65&gt;0,I65&lt;&gt;""),VLOOKUP(LEFT(H65,FIND("(",H65)-1),药材与丹炉!C:K,9,0),0),0)+IFERROR(IF(AND(M65&gt;0,M65&lt;&gt;""),VLOOKUP(LEFT(L65,FIND("(",L65)-1),药材与丹炉!C:K,9,0),0),0)+IFERROR(IF(AND(R65&gt;0,R65&lt;&gt;""),VLOOKUP(LEFT(Q65,FIND("(",Q65)-1),药材与丹炉!C:K,9,0),0),0)+IFERROR(IF(AND(V65&gt;0,V65&lt;&gt;""),VLOOKUP(LEFT(U65,FIND("(",U65)-1),药材与丹炉!C:K,9,0),0),0)&gt;0,2,IF(IFERROR(IF(AND(I65&gt;0,I65&lt;&gt;""),VLOOKUP(LEFT(H65,FIND("(",H65)-1),药材与丹炉!C:K,9,0),0),0)+IFERROR(IF(AND(M65&gt;0,M65&lt;&gt;""),VLOOKUP(LEFT(L65,FIND("(",L65)-1),药材与丹炉!C:K,9,0),0),0)+IFERROR(IF(AND(R65&gt;0,R65&lt;&gt;""),VLOOKUP(LEFT(Q65,FIND("(",Q65)-1),药材与丹炉!C:K,9,0),0),0)+IFERROR(IF(AND(V65&gt;0,V65&lt;&gt;""),VLOOKUP(LEFT(U65,FIND("(",U65)-1),药材与丹炉!C:K,9,0),0),0)&lt;0,-1,1))</f>
        <v>1</v>
      </c>
      <c r="X65" s="57">
        <v>1</v>
      </c>
      <c r="Y65" s="57" t="s">
        <v>60</v>
      </c>
      <c r="Z65" s="58">
        <f>IFERROR(X65/VLOOKUP(LEFT(Y65,FIND("(",Y65)-1),药材与丹炉!C:G,5,0),"")</f>
        <v>1</v>
      </c>
      <c r="AA65" s="57" t="s">
        <v>166</v>
      </c>
      <c r="AB65" s="57">
        <f>IFERROR(VLOOKUP(AA65,药材与丹炉!Q:S,2,0),"")</f>
        <v>4</v>
      </c>
      <c r="AC65" s="57" t="s">
        <v>48</v>
      </c>
      <c r="AD65" s="57">
        <f t="shared" si="6"/>
        <v>2</v>
      </c>
      <c r="AE65" s="58">
        <f t="shared" si="9"/>
        <v>11</v>
      </c>
      <c r="AF65" s="57">
        <f>IFERROR(AD65*VLOOKUP(AA65,药材与丹炉!Q:S,3,0)/100,0)</f>
        <v>160</v>
      </c>
      <c r="AG65" s="57">
        <f>IFERROR(I65*VLOOKUP(LEFT(H65,FIND("(",H65)-1),药材与丹炉!C:K,8,0),0)+IFERROR(M65*VLOOKUP(LEFT(L65,FIND("(",L65)-1),药材与丹炉!C:K,8,0),0)+IFERROR(R65*VLOOKUP(LEFT(Q65,FIND("(",Q65)-1),药材与丹炉!C:K,8,0),0)+IFERROR(V65*VLOOKUP(LEFT(U65,FIND("(",U65)-1),药材与丹炉!C:K,8,0),0)+IFERROR(Z65*VLOOKUP(LEFT(Y65,FIND("(",Y65)-1),药材与丹炉!C:K,8,0),0)</f>
        <v>99</v>
      </c>
      <c r="AH65" s="57">
        <v>450</v>
      </c>
      <c r="AI65" s="57">
        <f t="shared" si="16"/>
        <v>191</v>
      </c>
      <c r="AJ65" s="57">
        <f t="shared" si="17"/>
        <v>551</v>
      </c>
      <c r="AK65" s="57">
        <v>1.8</v>
      </c>
    </row>
    <row r="66" spans="1:37">
      <c r="A66" s="56">
        <v>65</v>
      </c>
      <c r="B66" s="56" t="s">
        <v>245</v>
      </c>
      <c r="C66" s="57">
        <v>4</v>
      </c>
      <c r="D66" s="56" t="s">
        <v>246</v>
      </c>
      <c r="E66" s="57">
        <v>9</v>
      </c>
      <c r="F66" s="57" t="s">
        <v>42</v>
      </c>
      <c r="G66" s="57">
        <v>9</v>
      </c>
      <c r="H66" s="57" t="s">
        <v>103</v>
      </c>
      <c r="I66" s="58">
        <f>IFERROR(CEILING(G66/VLOOKUP(LEFT(H66,FIND("(",H66)-1),药材与丹炉!C:G,5,0),1),"")</f>
        <v>3</v>
      </c>
      <c r="J66" s="57" t="s">
        <v>42</v>
      </c>
      <c r="K66" s="57" t="str">
        <f t="shared" si="15"/>
        <v/>
      </c>
      <c r="L66" s="57"/>
      <c r="M66" s="58" t="str">
        <f>IFERROR(CEILING(K66/VLOOKUP(LEFT(L66,FIND("(",L66)-1),药材与丹炉!C:G,5,0),1),"")</f>
        <v/>
      </c>
      <c r="N66" s="57">
        <v>9</v>
      </c>
      <c r="O66" s="57" t="s">
        <v>44</v>
      </c>
      <c r="P66" s="57">
        <v>3</v>
      </c>
      <c r="Q66" s="57" t="s">
        <v>102</v>
      </c>
      <c r="R66" s="58">
        <f>IFERROR(CEILING(P66/VLOOKUP(LEFT(Q66,FIND("(",Q66)-1),药材与丹炉!C:G,5,0),1),"")</f>
        <v>1</v>
      </c>
      <c r="S66" s="57" t="s">
        <v>44</v>
      </c>
      <c r="T66" s="57">
        <f t="shared" si="20"/>
        <v>6</v>
      </c>
      <c r="U66" s="57" t="s">
        <v>45</v>
      </c>
      <c r="V66" s="58">
        <f>IFERROR(CEILING(T66/VLOOKUP(LEFT(U66,FIND("(",U66)-1),药材与丹炉!C:G,5,0),1),"")</f>
        <v>6</v>
      </c>
      <c r="W66" s="57">
        <f>IF(IFERROR(IF(AND(I66&gt;0,I66&lt;&gt;""),VLOOKUP(LEFT(H66,FIND("(",H66)-1),药材与丹炉!C:K,9,0),0),0)+IFERROR(IF(AND(M66&gt;0,M66&lt;&gt;""),VLOOKUP(LEFT(L66,FIND("(",L66)-1),药材与丹炉!C:K,9,0),0),0)+IFERROR(IF(AND(R66&gt;0,R66&lt;&gt;""),VLOOKUP(LEFT(Q66,FIND("(",Q66)-1),药材与丹炉!C:K,9,0),0),0)+IFERROR(IF(AND(V66&gt;0,V66&lt;&gt;""),VLOOKUP(LEFT(U66,FIND("(",U66)-1),药材与丹炉!C:K,9,0),0),0)&gt;0,2,IF(IFERROR(IF(AND(I66&gt;0,I66&lt;&gt;""),VLOOKUP(LEFT(H66,FIND("(",H66)-1),药材与丹炉!C:K,9,0),0),0)+IFERROR(IF(AND(M66&gt;0,M66&lt;&gt;""),VLOOKUP(LEFT(L66,FIND("(",L66)-1),药材与丹炉!C:K,9,0),0),0)+IFERROR(IF(AND(R66&gt;0,R66&lt;&gt;""),VLOOKUP(LEFT(Q66,FIND("(",Q66)-1),药材与丹炉!C:K,9,0),0),0)+IFERROR(IF(AND(V66&gt;0,V66&lt;&gt;""),VLOOKUP(LEFT(U66,FIND("(",U66)-1),药材与丹炉!C:K,9,0),0),0)&lt;0,-1,1))</f>
        <v>1</v>
      </c>
      <c r="X66" s="57">
        <v>3</v>
      </c>
      <c r="Y66" s="57" t="s">
        <v>114</v>
      </c>
      <c r="Z66" s="58">
        <f>IFERROR(X66/VLOOKUP(LEFT(Y66,FIND("(",Y66)-1),药材与丹炉!C:G,5,0),"")</f>
        <v>1</v>
      </c>
      <c r="AA66" s="57" t="s">
        <v>166</v>
      </c>
      <c r="AB66" s="57">
        <f>IFERROR(VLOOKUP(AA66,药材与丹炉!Q:S,2,0),"")</f>
        <v>4</v>
      </c>
      <c r="AC66" s="57" t="s">
        <v>48</v>
      </c>
      <c r="AD66" s="57">
        <f t="shared" si="6"/>
        <v>2</v>
      </c>
      <c r="AE66" s="58">
        <f t="shared" si="9"/>
        <v>11</v>
      </c>
      <c r="AF66" s="57">
        <f>IFERROR(AD66*VLOOKUP(AA66,药材与丹炉!Q:S,3,0)/100,0)</f>
        <v>160</v>
      </c>
      <c r="AG66" s="57">
        <f>IFERROR(I66*VLOOKUP(LEFT(H66,FIND("(",H66)-1),药材与丹炉!C:K,8,0),0)+IFERROR(M66*VLOOKUP(LEFT(L66,FIND("(",L66)-1),药材与丹炉!C:K,8,0),0)+IFERROR(R66*VLOOKUP(LEFT(Q66,FIND("(",Q66)-1),药材与丹炉!C:K,8,0),0)+IFERROR(V66*VLOOKUP(LEFT(U66,FIND("(",U66)-1),药材与丹炉!C:K,8,0),0)+IFERROR(Z66*VLOOKUP(LEFT(Y66,FIND("(",Y66)-1),药材与丹炉!C:K,8,0),0)</f>
        <v>234</v>
      </c>
      <c r="AH66" s="57">
        <v>720</v>
      </c>
      <c r="AI66" s="57">
        <f t="shared" si="16"/>
        <v>326</v>
      </c>
      <c r="AJ66" s="57">
        <f t="shared" si="17"/>
        <v>902</v>
      </c>
      <c r="AK66" s="57">
        <v>1.8</v>
      </c>
    </row>
    <row r="67" s="52" customFormat="1" spans="1:37">
      <c r="A67" s="56">
        <v>66</v>
      </c>
      <c r="B67" s="56" t="s">
        <v>247</v>
      </c>
      <c r="C67" s="57">
        <v>4</v>
      </c>
      <c r="D67" s="56" t="s">
        <v>248</v>
      </c>
      <c r="E67" s="57">
        <v>9</v>
      </c>
      <c r="F67" s="57" t="s">
        <v>42</v>
      </c>
      <c r="G67" s="57">
        <v>9</v>
      </c>
      <c r="H67" s="57" t="s">
        <v>43</v>
      </c>
      <c r="I67" s="58">
        <f>IFERROR(CEILING(G67/VLOOKUP(LEFT(H67,FIND("(",H67)-1),药材与丹炉!C:G,5,0),1),"")</f>
        <v>9</v>
      </c>
      <c r="J67" s="57" t="s">
        <v>42</v>
      </c>
      <c r="K67" s="57" t="str">
        <f t="shared" si="15"/>
        <v/>
      </c>
      <c r="L67" s="57"/>
      <c r="M67" s="58" t="str">
        <f>IFERROR(CEILING(K67/VLOOKUP(LEFT(L67,FIND("(",L67)-1),药材与丹炉!C:G,5,0),1),"")</f>
        <v/>
      </c>
      <c r="N67" s="57">
        <v>1</v>
      </c>
      <c r="O67" s="57" t="s">
        <v>58</v>
      </c>
      <c r="P67" s="57">
        <v>1</v>
      </c>
      <c r="Q67" s="57" t="s">
        <v>59</v>
      </c>
      <c r="R67" s="58">
        <f>IFERROR(CEILING(P67/VLOOKUP(LEFT(Q67,FIND("(",Q67)-1),药材与丹炉!C:G,5,0),1),"")</f>
        <v>1</v>
      </c>
      <c r="S67" s="57" t="str">
        <f>O67</f>
        <v>固元</v>
      </c>
      <c r="T67" s="57" t="str">
        <f t="shared" ref="T67" si="21">IFERROR(IF(N67-P67=0,"",N67-P67),"")</f>
        <v/>
      </c>
      <c r="U67" s="57"/>
      <c r="V67" s="58" t="str">
        <f>IFERROR(CEILING(T67/VLOOKUP(LEFT(U67,FIND("(",U67)-1),药材与丹炉!C:G,5,0),1),"")</f>
        <v/>
      </c>
      <c r="W67" s="57"/>
      <c r="X67" s="57"/>
      <c r="Y67" s="57"/>
      <c r="Z67" s="58" t="str">
        <f>IFERROR(X67/VLOOKUP(LEFT(Y67,FIND("(",Y67)-1),药材与丹炉!C:G,5,0),"")</f>
        <v/>
      </c>
      <c r="AA67" s="57" t="s">
        <v>166</v>
      </c>
      <c r="AB67" s="57">
        <f>IFERROR(VLOOKUP(AA67,药材与丹炉!Q:S,2,0),"")</f>
        <v>4</v>
      </c>
      <c r="AC67" s="57" t="s">
        <v>48</v>
      </c>
      <c r="AD67" s="57">
        <f t="shared" ref="AD67:AD128" si="22">IFERROR(IF(C67-AB67&lt;0,IF(AC67="是",0,1),IF(C67-AB67=0,2,IF(C67-AB67=1,40,IF(C67-AB67=2,80,"爆炸")))),"")</f>
        <v>2</v>
      </c>
      <c r="AE67" s="58">
        <f t="shared" si="9"/>
        <v>10</v>
      </c>
      <c r="AF67" s="57">
        <f>IFERROR(AD67*VLOOKUP(AA67,药材与丹炉!Q:S,3,0)/100,0)</f>
        <v>160</v>
      </c>
      <c r="AG67" s="60">
        <f>IFERROR(I67*VLOOKUP(LEFT(H67,FIND("(",H67)-1),药材与丹炉!C:K,8,0),0)+IFERROR(M67*VLOOKUP(LEFT(L67,FIND("(",L67)-1),药材与丹炉!C:K,8,0),0)+IFERROR(R67*VLOOKUP(LEFT(Q67,FIND("(",Q67)-1),药材与丹炉!C:K,8,0),0)+IFERROR(V67*VLOOKUP(LEFT(U67,FIND("(",U67)-1),药材与丹炉!C:K,8,0),0)+IFERROR(Z67*VLOOKUP(LEFT(Y67,FIND("(",Y67)-1),药材与丹炉!C:K,8,0),0)</f>
        <v>90</v>
      </c>
      <c r="AH67" s="57">
        <v>0</v>
      </c>
      <c r="AI67" s="57">
        <f t="shared" si="16"/>
        <v>-250</v>
      </c>
      <c r="AJ67" s="57">
        <f t="shared" si="17"/>
        <v>-250</v>
      </c>
      <c r="AK67" s="57">
        <v>1.8</v>
      </c>
    </row>
    <row r="68" spans="1:37">
      <c r="A68" s="56">
        <v>67</v>
      </c>
      <c r="B68" s="56" t="s">
        <v>249</v>
      </c>
      <c r="C68" s="57">
        <v>4</v>
      </c>
      <c r="D68" s="56" t="s">
        <v>250</v>
      </c>
      <c r="E68" s="57">
        <v>72</v>
      </c>
      <c r="F68" s="57" t="s">
        <v>53</v>
      </c>
      <c r="G68" s="57">
        <v>72</v>
      </c>
      <c r="H68" s="57" t="s">
        <v>163</v>
      </c>
      <c r="I68" s="58">
        <f>IFERROR(CEILING(G68/VLOOKUP(LEFT(H68,FIND("(",H68)-1),药材与丹炉!C:G,5,0),1),"")</f>
        <v>8</v>
      </c>
      <c r="J68" s="57" t="s">
        <v>53</v>
      </c>
      <c r="K68" s="57" t="str">
        <f t="shared" si="15"/>
        <v/>
      </c>
      <c r="L68" s="57"/>
      <c r="M68" s="58" t="str">
        <f>IFERROR(CEILING(K68/VLOOKUP(LEFT(L68,FIND("(",L68)-1),药材与丹炉!C:G,5,0),1),"")</f>
        <v/>
      </c>
      <c r="N68" s="57">
        <v>108</v>
      </c>
      <c r="O68" s="57" t="s">
        <v>164</v>
      </c>
      <c r="P68" s="57">
        <v>72</v>
      </c>
      <c r="Q68" s="57" t="s">
        <v>251</v>
      </c>
      <c r="R68" s="58">
        <f>IFERROR(CEILING(P68/VLOOKUP(LEFT(Q68,FIND("(",Q68)-1),药材与丹炉!C:G,5,0),1),"")</f>
        <v>2</v>
      </c>
      <c r="S68" s="57" t="s">
        <v>164</v>
      </c>
      <c r="T68" s="57">
        <f t="shared" si="20"/>
        <v>36</v>
      </c>
      <c r="U68" s="57" t="s">
        <v>251</v>
      </c>
      <c r="V68" s="58">
        <f>IFERROR(CEILING(T68/VLOOKUP(LEFT(U68,FIND("(",U68)-1),药材与丹炉!C:G,5,0),1),"")</f>
        <v>1</v>
      </c>
      <c r="W68" s="57">
        <f>IF(IFERROR(IF(AND(I68&gt;0,I68&lt;&gt;""),VLOOKUP(LEFT(H68,FIND("(",H68)-1),药材与丹炉!C:K,9,0),0),0)+IFERROR(IF(AND(M68&gt;0,M68&lt;&gt;""),VLOOKUP(LEFT(L68,FIND("(",L68)-1),药材与丹炉!C:K,9,0),0),0)+IFERROR(IF(AND(R68&gt;0,R68&lt;&gt;""),VLOOKUP(LEFT(Q68,FIND("(",Q68)-1),药材与丹炉!C:K,9,0),0),0)+IFERROR(IF(AND(V68&gt;0,V68&lt;&gt;""),VLOOKUP(LEFT(U68,FIND("(",U68)-1),药材与丹炉!C:K,9,0),0),0)&gt;0,2,IF(IFERROR(IF(AND(I68&gt;0,I68&lt;&gt;""),VLOOKUP(LEFT(H68,FIND("(",H68)-1),药材与丹炉!C:K,9,0),0),0)+IFERROR(IF(AND(M68&gt;0,M68&lt;&gt;""),VLOOKUP(LEFT(L68,FIND("(",L68)-1),药材与丹炉!C:K,9,0),0),0)+IFERROR(IF(AND(R68&gt;0,R68&lt;&gt;""),VLOOKUP(LEFT(Q68,FIND("(",Q68)-1),药材与丹炉!C:K,9,0),0),0)+IFERROR(IF(AND(V68&gt;0,V68&lt;&gt;""),VLOOKUP(LEFT(U68,FIND("(",U68)-1),药材与丹炉!C:K,9,0),0),0)&lt;0,-1,1))</f>
        <v>2</v>
      </c>
      <c r="X68" s="57">
        <v>36</v>
      </c>
      <c r="Y68" s="57" t="s">
        <v>252</v>
      </c>
      <c r="Z68" s="58">
        <f>IFERROR(X68/VLOOKUP(LEFT(Y68,FIND("(",Y68)-1),药材与丹炉!C:G,5,0),"")</f>
        <v>1</v>
      </c>
      <c r="AA68" s="57" t="s">
        <v>166</v>
      </c>
      <c r="AB68" s="57">
        <f>IFERROR(VLOOKUP(AA68,药材与丹炉!Q:S,2,0),"")</f>
        <v>4</v>
      </c>
      <c r="AC68" s="57" t="s">
        <v>48</v>
      </c>
      <c r="AD68" s="57">
        <f t="shared" si="22"/>
        <v>2</v>
      </c>
      <c r="AE68" s="58">
        <f t="shared" ref="AE68:AE128" si="23">IFERROR(I68+IF(M68="",0,M68)+R68+IF(V68="",0,V68)+IF(Z68="",0,Z68),"")</f>
        <v>12</v>
      </c>
      <c r="AF68" s="57">
        <f>IFERROR(AD68*VLOOKUP(AA68,药材与丹炉!Q:S,3,0)/100,0)</f>
        <v>160</v>
      </c>
      <c r="AG68" s="57">
        <f>IFERROR(I68*VLOOKUP(LEFT(H68,FIND("(",H68)-1),药材与丹炉!C:K,8,0),0)+IFERROR(M68*VLOOKUP(LEFT(L68,FIND("(",L68)-1),药材与丹炉!C:K,8,0),0)+IFERROR(R68*VLOOKUP(LEFT(Q68,FIND("(",Q68)-1),药材与丹炉!C:K,8,0),0)+IFERROR(V68*VLOOKUP(LEFT(U68,FIND("(",U68)-1),药材与丹炉!C:K,8,0),0)+IFERROR(Z68*VLOOKUP(LEFT(Y68,FIND("(",Y68)-1),药材与丹炉!C:K,8,0),0)</f>
        <v>20520</v>
      </c>
      <c r="AH68" s="57">
        <v>14256</v>
      </c>
      <c r="AI68" s="57">
        <f t="shared" si="16"/>
        <v>-6424</v>
      </c>
      <c r="AJ68" s="57">
        <f t="shared" si="17"/>
        <v>4980.8</v>
      </c>
      <c r="AK68" s="57">
        <v>1.8</v>
      </c>
    </row>
    <row r="69" spans="1:37">
      <c r="A69" s="56">
        <v>68</v>
      </c>
      <c r="B69" s="56" t="s">
        <v>253</v>
      </c>
      <c r="C69" s="57">
        <v>4</v>
      </c>
      <c r="D69" s="56" t="s">
        <v>254</v>
      </c>
      <c r="E69" s="57">
        <v>18</v>
      </c>
      <c r="F69" s="57" t="s">
        <v>69</v>
      </c>
      <c r="G69" s="57">
        <v>18</v>
      </c>
      <c r="H69" s="57" t="s">
        <v>73</v>
      </c>
      <c r="I69" s="58">
        <f>IFERROR(CEILING(G69/VLOOKUP(LEFT(H69,FIND("(",H69)-1),药材与丹炉!C:G,5,0),1),"")</f>
        <v>6</v>
      </c>
      <c r="J69" s="57" t="s">
        <v>69</v>
      </c>
      <c r="K69" s="57" t="str">
        <f t="shared" si="15"/>
        <v/>
      </c>
      <c r="L69" s="57"/>
      <c r="M69" s="58" t="str">
        <f>IFERROR(CEILING(K69/VLOOKUP(LEFT(L69,FIND("(",L69)-1),药材与丹炉!C:G,5,0),1),"")</f>
        <v/>
      </c>
      <c r="N69" s="57">
        <v>18</v>
      </c>
      <c r="O69" s="57" t="s">
        <v>74</v>
      </c>
      <c r="P69" s="57">
        <v>18</v>
      </c>
      <c r="Q69" s="57" t="s">
        <v>128</v>
      </c>
      <c r="R69" s="58">
        <f>IFERROR(CEILING(P69/VLOOKUP(LEFT(Q69,FIND("(",Q69)-1),药材与丹炉!C:G,5,0),1),"")</f>
        <v>2</v>
      </c>
      <c r="S69" s="57" t="str">
        <f>O69</f>
        <v>混元</v>
      </c>
      <c r="T69" s="57" t="str">
        <f t="shared" si="20"/>
        <v/>
      </c>
      <c r="U69" s="57"/>
      <c r="V69" s="58" t="str">
        <f>IFERROR(CEILING(T69/VLOOKUP(LEFT(U69,FIND("(",U69)-1),药材与丹炉!C:G,5,0),1),"")</f>
        <v/>
      </c>
      <c r="W69" s="57">
        <f>IF(IFERROR(IF(AND(I69&gt;0,I69&lt;&gt;""),VLOOKUP(LEFT(H69,FIND("(",H69)-1),药材与丹炉!C:K,9,0),0),0)+IFERROR(IF(AND(M69&gt;0,M69&lt;&gt;""),VLOOKUP(LEFT(L69,FIND("(",L69)-1),药材与丹炉!C:K,9,0),0),0)+IFERROR(IF(AND(R69&gt;0,R69&lt;&gt;""),VLOOKUP(LEFT(Q69,FIND("(",Q69)-1),药材与丹炉!C:K,9,0),0),0)+IFERROR(IF(AND(V69&gt;0,V69&lt;&gt;""),VLOOKUP(LEFT(U69,FIND("(",U69)-1),药材与丹炉!C:K,9,0),0),0)&gt;0,2,IF(IFERROR(IF(AND(I69&gt;0,I69&lt;&gt;""),VLOOKUP(LEFT(H69,FIND("(",H69)-1),药材与丹炉!C:K,9,0),0),0)+IFERROR(IF(AND(M69&gt;0,M69&lt;&gt;""),VLOOKUP(LEFT(L69,FIND("(",L69)-1),药材与丹炉!C:K,9,0),0),0)+IFERROR(IF(AND(R69&gt;0,R69&lt;&gt;""),VLOOKUP(LEFT(Q69,FIND("(",Q69)-1),药材与丹炉!C:K,9,0),0),0)+IFERROR(IF(AND(V69&gt;0,V69&lt;&gt;""),VLOOKUP(LEFT(U69,FIND("(",U69)-1),药材与丹炉!C:K,9,0),0),0)&lt;0,-1,1))</f>
        <v>2</v>
      </c>
      <c r="X69" s="57">
        <v>9</v>
      </c>
      <c r="Y69" s="57" t="s">
        <v>103</v>
      </c>
      <c r="Z69" s="58">
        <f>IFERROR(X69/VLOOKUP(LEFT(Y69,FIND("(",Y69)-1),药材与丹炉!C:G,5,0),"")</f>
        <v>3</v>
      </c>
      <c r="AA69" s="57" t="s">
        <v>166</v>
      </c>
      <c r="AB69" s="57">
        <f>IFERROR(VLOOKUP(AA69,药材与丹炉!Q:S,2,0),"")</f>
        <v>4</v>
      </c>
      <c r="AC69" s="57" t="s">
        <v>48</v>
      </c>
      <c r="AD69" s="57">
        <f t="shared" si="22"/>
        <v>2</v>
      </c>
      <c r="AE69" s="58">
        <f t="shared" si="23"/>
        <v>11</v>
      </c>
      <c r="AF69" s="57">
        <f>IFERROR(AD69*VLOOKUP(AA69,药材与丹炉!Q:S,3,0)/100,0)</f>
        <v>160</v>
      </c>
      <c r="AG69" s="57">
        <f>IFERROR(I69*VLOOKUP(LEFT(H69,FIND("(",H69)-1),药材与丹炉!C:K,8,0),0)+IFERROR(M69*VLOOKUP(LEFT(L69,FIND("(",L69)-1),药材与丹炉!C:K,8,0),0)+IFERROR(R69*VLOOKUP(LEFT(Q69,FIND("(",Q69)-1),药材与丹炉!C:K,8,0),0)+IFERROR(V69*VLOOKUP(LEFT(U69,FIND("(",U69)-1),药材与丹炉!C:K,8,0),0)+IFERROR(Z69*VLOOKUP(LEFT(Y69,FIND("(",Y69)-1),药材与丹炉!C:K,8,0),0)</f>
        <v>1134</v>
      </c>
      <c r="AH69" s="57">
        <v>1800</v>
      </c>
      <c r="AI69" s="57">
        <f t="shared" si="16"/>
        <v>506</v>
      </c>
      <c r="AJ69" s="57">
        <f t="shared" si="17"/>
        <v>1946</v>
      </c>
      <c r="AK69" s="57">
        <v>1.8</v>
      </c>
    </row>
    <row r="70" spans="1:37">
      <c r="A70" s="56">
        <v>69</v>
      </c>
      <c r="B70" s="56" t="s">
        <v>255</v>
      </c>
      <c r="C70" s="57">
        <v>4</v>
      </c>
      <c r="D70" s="56" t="s">
        <v>256</v>
      </c>
      <c r="E70" s="57">
        <v>18</v>
      </c>
      <c r="F70" s="57" t="s">
        <v>69</v>
      </c>
      <c r="G70" s="57">
        <v>18</v>
      </c>
      <c r="H70" s="57" t="s">
        <v>181</v>
      </c>
      <c r="I70" s="58">
        <f>IFERROR(CEILING(G70/VLOOKUP(LEFT(H70,FIND("(",H70)-1),药材与丹炉!C:G,5,0),1),"")</f>
        <v>2</v>
      </c>
      <c r="J70" s="57" t="s">
        <v>69</v>
      </c>
      <c r="K70" s="57" t="str">
        <f t="shared" ref="K70:K102" si="24">IFERROR(IF(E70-G70=0,"",E70-G70),"")</f>
        <v/>
      </c>
      <c r="L70" s="57"/>
      <c r="M70" s="58" t="str">
        <f>IFERROR(CEILING(K70/VLOOKUP(LEFT(L70,FIND("(",L70)-1),药材与丹炉!C:G,5,0),1),"")</f>
        <v/>
      </c>
      <c r="N70" s="57"/>
      <c r="O70" s="57" t="s">
        <v>77</v>
      </c>
      <c r="P70" s="57">
        <v>18</v>
      </c>
      <c r="Q70" s="57" t="s">
        <v>227</v>
      </c>
      <c r="R70" s="58">
        <f>IFERROR(CEILING(P70/VLOOKUP(LEFT(Q70,FIND("(",Q70)-1),药材与丹炉!C:G,5,0),1),"")</f>
        <v>2</v>
      </c>
      <c r="S70" s="57" t="s">
        <v>133</v>
      </c>
      <c r="T70" s="57">
        <v>12</v>
      </c>
      <c r="U70" s="57" t="s">
        <v>134</v>
      </c>
      <c r="V70" s="58">
        <f>IFERROR(CEILING(T70/VLOOKUP(LEFT(U70,FIND("(",U70)-1),药材与丹炉!C:G,5,0),1),"")</f>
        <v>4</v>
      </c>
      <c r="W70" s="57">
        <f>IF(IFERROR(IF(AND(I70&gt;0,I70&lt;&gt;""),VLOOKUP(LEFT(H70,FIND("(",H70)-1),药材与丹炉!C:K,9,0),0),0)+IFERROR(IF(AND(M70&gt;0,M70&lt;&gt;""),VLOOKUP(LEFT(L70,FIND("(",L70)-1),药材与丹炉!C:K,9,0),0),0)+IFERROR(IF(AND(R70&gt;0,R70&lt;&gt;""),VLOOKUP(LEFT(Q70,FIND("(",Q70)-1),药材与丹炉!C:K,9,0),0),0)+IFERROR(IF(AND(V70&gt;0,V70&lt;&gt;""),VLOOKUP(LEFT(U70,FIND("(",U70)-1),药材与丹炉!C:K,9,0),0),0)&gt;0,2,IF(IFERROR(IF(AND(I70&gt;0,I70&lt;&gt;""),VLOOKUP(LEFT(H70,FIND("(",H70)-1),药材与丹炉!C:K,9,0),0),0)+IFERROR(IF(AND(M70&gt;0,M70&lt;&gt;""),VLOOKUP(LEFT(L70,FIND("(",L70)-1),药材与丹炉!C:K,9,0),0),0)+IFERROR(IF(AND(R70&gt;0,R70&lt;&gt;""),VLOOKUP(LEFT(Q70,FIND("(",Q70)-1),药材与丹炉!C:K,9,0),0),0)+IFERROR(IF(AND(V70&gt;0,V70&lt;&gt;""),VLOOKUP(LEFT(U70,FIND("(",U70)-1),药材与丹炉!C:K,9,0),0),0)&lt;0,-1,1))</f>
        <v>2</v>
      </c>
      <c r="X70" s="57">
        <v>9</v>
      </c>
      <c r="Y70" s="57" t="s">
        <v>103</v>
      </c>
      <c r="Z70" s="58">
        <f>IFERROR(X70/VLOOKUP(LEFT(Y70,FIND("(",Y70)-1),药材与丹炉!C:G,5,0),"")</f>
        <v>3</v>
      </c>
      <c r="AA70" s="57" t="s">
        <v>166</v>
      </c>
      <c r="AB70" s="57">
        <f>IFERROR(VLOOKUP(AA70,药材与丹炉!Q:S,2,0),"")</f>
        <v>4</v>
      </c>
      <c r="AC70" s="57" t="s">
        <v>48</v>
      </c>
      <c r="AD70" s="57">
        <f t="shared" si="22"/>
        <v>2</v>
      </c>
      <c r="AE70" s="58">
        <f t="shared" si="23"/>
        <v>11</v>
      </c>
      <c r="AF70" s="57">
        <f>IFERROR(AD70*VLOOKUP(AA70,药材与丹炉!Q:S,3,0)/100,0)</f>
        <v>160</v>
      </c>
      <c r="AG70" s="57">
        <f>IFERROR(I70*VLOOKUP(LEFT(H70,FIND("(",H70)-1),药材与丹炉!C:K,8,0),0)+IFERROR(M70*VLOOKUP(LEFT(L70,FIND("(",L70)-1),药材与丹炉!C:K,8,0),0)+IFERROR(R70*VLOOKUP(LEFT(Q70,FIND("(",Q70)-1),药材与丹炉!C:K,8,0),0)+IFERROR(V70*VLOOKUP(LEFT(U70,FIND("(",U70)-1),药材与丹炉!C:K,8,0),0)+IFERROR(Z70*VLOOKUP(LEFT(Y70,FIND("(",Y70)-1),药材与丹炉!C:K,8,0),0)</f>
        <v>1872</v>
      </c>
      <c r="AH70" s="57">
        <v>1800</v>
      </c>
      <c r="AI70" s="57">
        <f t="shared" ref="AI70:AI102" si="25">AH70-AG70-AF70</f>
        <v>-232</v>
      </c>
      <c r="AJ70" s="57">
        <f t="shared" ref="AJ70:AJ102" si="26">AH70*AK70-AG70-AF70</f>
        <v>1208</v>
      </c>
      <c r="AK70" s="57">
        <v>1.8</v>
      </c>
    </row>
    <row r="71" spans="1:37">
      <c r="A71" s="56">
        <v>70</v>
      </c>
      <c r="B71" s="56" t="s">
        <v>257</v>
      </c>
      <c r="C71" s="57">
        <v>4</v>
      </c>
      <c r="D71" s="56" t="s">
        <v>258</v>
      </c>
      <c r="E71" s="57">
        <v>72</v>
      </c>
      <c r="F71" s="57" t="s">
        <v>63</v>
      </c>
      <c r="G71" s="57">
        <v>72</v>
      </c>
      <c r="H71" s="57" t="s">
        <v>176</v>
      </c>
      <c r="I71" s="58">
        <f>IFERROR(CEILING(G71/VLOOKUP(LEFT(H71,FIND("(",H71)-1),药材与丹炉!C:G,5,0),1),"")</f>
        <v>8</v>
      </c>
      <c r="J71" s="57" t="s">
        <v>63</v>
      </c>
      <c r="K71" s="57" t="str">
        <f t="shared" si="24"/>
        <v/>
      </c>
      <c r="L71" s="57"/>
      <c r="M71" s="58" t="str">
        <f>IFERROR(CEILING(K71/VLOOKUP(LEFT(L71,FIND("(",L71)-1),药材与丹炉!C:G,5,0),1),"")</f>
        <v/>
      </c>
      <c r="N71" s="57">
        <v>108</v>
      </c>
      <c r="O71" s="57" t="s">
        <v>180</v>
      </c>
      <c r="P71" s="57">
        <v>108</v>
      </c>
      <c r="Q71" s="57" t="s">
        <v>259</v>
      </c>
      <c r="R71" s="58">
        <f>IFERROR(CEILING(P71/VLOOKUP(LEFT(Q71,FIND("(",Q71)-1),药材与丹炉!C:G,5,0),1),"")</f>
        <v>3</v>
      </c>
      <c r="S71" s="57" t="str">
        <f>O71</f>
        <v>养魂</v>
      </c>
      <c r="T71" s="57" t="str">
        <f>IFERROR(IF(N71-P71=0,"",N71-P71),"")</f>
        <v/>
      </c>
      <c r="U71" s="57"/>
      <c r="V71" s="58" t="str">
        <f>IFERROR(CEILING(T71/VLOOKUP(LEFT(U71,FIND("(",U71)-1),药材与丹炉!C:G,5,0),1),"")</f>
        <v/>
      </c>
      <c r="W71" s="57">
        <f>IF(IFERROR(IF(AND(I71&gt;0,I71&lt;&gt;""),VLOOKUP(LEFT(H71,FIND("(",H71)-1),药材与丹炉!C:K,9,0),0),0)+IFERROR(IF(AND(M71&gt;0,M71&lt;&gt;""),VLOOKUP(LEFT(L71,FIND("(",L71)-1),药材与丹炉!C:K,9,0),0),0)+IFERROR(IF(AND(R71&gt;0,R71&lt;&gt;""),VLOOKUP(LEFT(Q71,FIND("(",Q71)-1),药材与丹炉!C:K,9,0),0),0)+IFERROR(IF(AND(V71&gt;0,V71&lt;&gt;""),VLOOKUP(LEFT(U71,FIND("(",U71)-1),药材与丹炉!C:K,9,0),0),0)&gt;0,2,IF(IFERROR(IF(AND(I71&gt;0,I71&lt;&gt;""),VLOOKUP(LEFT(H71,FIND("(",H71)-1),药材与丹炉!C:K,9,0),0),0)+IFERROR(IF(AND(M71&gt;0,M71&lt;&gt;""),VLOOKUP(LEFT(L71,FIND("(",L71)-1),药材与丹炉!C:K,9,0),0),0)+IFERROR(IF(AND(R71&gt;0,R71&lt;&gt;""),VLOOKUP(LEFT(Q71,FIND("(",Q71)-1),药材与丹炉!C:K,9,0),0),0)+IFERROR(IF(AND(V71&gt;0,V71&lt;&gt;""),VLOOKUP(LEFT(U71,FIND("(",U71)-1),药材与丹炉!C:K,9,0),0),0)&lt;0,-1,1))</f>
        <v>2</v>
      </c>
      <c r="X71" s="57">
        <v>9</v>
      </c>
      <c r="Y71" s="57" t="s">
        <v>260</v>
      </c>
      <c r="Z71" s="58">
        <f>IFERROR(X71/VLOOKUP(LEFT(Y71,FIND("(",Y71)-1),药材与丹炉!C:G,5,0),"")</f>
        <v>1</v>
      </c>
      <c r="AA71" s="57" t="s">
        <v>166</v>
      </c>
      <c r="AB71" s="57">
        <f>IFERROR(VLOOKUP(AA71,药材与丹炉!Q:S,2,0),"")</f>
        <v>4</v>
      </c>
      <c r="AC71" s="57" t="s">
        <v>48</v>
      </c>
      <c r="AD71" s="57">
        <f t="shared" si="22"/>
        <v>2</v>
      </c>
      <c r="AE71" s="58">
        <f t="shared" si="23"/>
        <v>12</v>
      </c>
      <c r="AF71" s="57">
        <f>IFERROR(AD71*VLOOKUP(AA71,药材与丹炉!Q:S,3,0)/100,0)</f>
        <v>160</v>
      </c>
      <c r="AG71" s="57">
        <f>IFERROR(I71*VLOOKUP(LEFT(H71,FIND("(",H71)-1),药材与丹炉!C:K,8,0),0)+IFERROR(M71*VLOOKUP(LEFT(L71,FIND("(",L71)-1),药材与丹炉!C:K,8,0),0)+IFERROR(R71*VLOOKUP(LEFT(Q71,FIND("(",Q71)-1),药材与丹炉!C:K,8,0),0)+IFERROR(V71*VLOOKUP(LEFT(U71,FIND("(",U71)-1),药材与丹炉!C:K,8,0),0)+IFERROR(Z71*VLOOKUP(LEFT(Y71,FIND("(",Y71)-1),药材与丹炉!C:K,8,0),0)</f>
        <v>16605</v>
      </c>
      <c r="AH71" s="57">
        <v>13500</v>
      </c>
      <c r="AI71" s="57">
        <f t="shared" si="25"/>
        <v>-3265</v>
      </c>
      <c r="AJ71" s="57">
        <f t="shared" si="26"/>
        <v>7535</v>
      </c>
      <c r="AK71" s="57">
        <v>1.8</v>
      </c>
    </row>
    <row r="72" spans="1:37">
      <c r="A72" s="56">
        <v>71</v>
      </c>
      <c r="B72" s="56" t="s">
        <v>261</v>
      </c>
      <c r="C72" s="57">
        <v>4</v>
      </c>
      <c r="D72" s="56" t="s">
        <v>262</v>
      </c>
      <c r="E72" s="57">
        <v>45</v>
      </c>
      <c r="F72" s="57" t="s">
        <v>63</v>
      </c>
      <c r="G72" s="57">
        <v>45</v>
      </c>
      <c r="H72" s="57" t="s">
        <v>176</v>
      </c>
      <c r="I72" s="58">
        <f>IFERROR(CEILING(G72/VLOOKUP(LEFT(H72,FIND("(",H72)-1),药材与丹炉!C:G,5,0),1),"")</f>
        <v>5</v>
      </c>
      <c r="J72" s="57" t="s">
        <v>63</v>
      </c>
      <c r="K72" s="57" t="str">
        <f t="shared" si="24"/>
        <v/>
      </c>
      <c r="L72" s="57"/>
      <c r="M72" s="58" t="str">
        <f>IFERROR(CEILING(K72/VLOOKUP(LEFT(L72,FIND("(",L72)-1),药材与丹炉!C:G,5,0),1),"")</f>
        <v/>
      </c>
      <c r="N72" s="57">
        <v>72</v>
      </c>
      <c r="O72" s="57" t="s">
        <v>193</v>
      </c>
      <c r="P72" s="57">
        <v>36</v>
      </c>
      <c r="Q72" s="57" t="s">
        <v>194</v>
      </c>
      <c r="R72" s="58">
        <f>IFERROR(CEILING(P72/VLOOKUP(LEFT(Q72,FIND("(",Q72)-1),药材与丹炉!C:G,5,0),1),"")</f>
        <v>4</v>
      </c>
      <c r="S72" s="57" t="s">
        <v>193</v>
      </c>
      <c r="T72" s="57">
        <f>IFERROR(IF(N72-P72=0,"",N72-P72),"")</f>
        <v>36</v>
      </c>
      <c r="U72" s="57" t="s">
        <v>263</v>
      </c>
      <c r="V72" s="58">
        <f>IFERROR(CEILING(T72/VLOOKUP(LEFT(U72,FIND("(",U72)-1),药材与丹炉!C:G,5,0),1),"")</f>
        <v>1</v>
      </c>
      <c r="W72" s="57">
        <f>IF(IFERROR(IF(AND(I72&gt;0,I72&lt;&gt;""),VLOOKUP(LEFT(H72,FIND("(",H72)-1),药材与丹炉!C:K,9,0),0),0)+IFERROR(IF(AND(M72&gt;0,M72&lt;&gt;""),VLOOKUP(LEFT(L72,FIND("(",L72)-1),药材与丹炉!C:K,9,0),0),0)+IFERROR(IF(AND(R72&gt;0,R72&lt;&gt;""),VLOOKUP(LEFT(Q72,FIND("(",Q72)-1),药材与丹炉!C:K,9,0),0),0)+IFERROR(IF(AND(V72&gt;0,V72&lt;&gt;""),VLOOKUP(LEFT(U72,FIND("(",U72)-1),药材与丹炉!C:K,9,0),0),0)&gt;0,2,IF(IFERROR(IF(AND(I72&gt;0,I72&lt;&gt;""),VLOOKUP(LEFT(H72,FIND("(",H72)-1),药材与丹炉!C:K,9,0),0),0)+IFERROR(IF(AND(M72&gt;0,M72&lt;&gt;""),VLOOKUP(LEFT(L72,FIND("(",L72)-1),药材与丹炉!C:K,9,0),0),0)+IFERROR(IF(AND(R72&gt;0,R72&lt;&gt;""),VLOOKUP(LEFT(Q72,FIND("(",Q72)-1),药材与丹炉!C:K,9,0),0),0)+IFERROR(IF(AND(V72&gt;0,V72&lt;&gt;""),VLOOKUP(LEFT(U72,FIND("(",U72)-1),药材与丹炉!C:K,9,0),0),0)&lt;0,-1,1))</f>
        <v>1</v>
      </c>
      <c r="X72" s="57">
        <v>9</v>
      </c>
      <c r="Y72" s="57" t="s">
        <v>169</v>
      </c>
      <c r="Z72" s="58">
        <f>IFERROR(X72/VLOOKUP(LEFT(Y72,FIND("(",Y72)-1),药材与丹炉!C:G,5,0),"")</f>
        <v>1</v>
      </c>
      <c r="AA72" s="57" t="s">
        <v>166</v>
      </c>
      <c r="AB72" s="57">
        <f>IFERROR(VLOOKUP(AA72,药材与丹炉!Q:S,2,0),"")</f>
        <v>4</v>
      </c>
      <c r="AC72" s="57" t="s">
        <v>48</v>
      </c>
      <c r="AD72" s="57">
        <f t="shared" si="22"/>
        <v>2</v>
      </c>
      <c r="AE72" s="58">
        <f t="shared" si="23"/>
        <v>11</v>
      </c>
      <c r="AF72" s="57">
        <f>IFERROR(AD72*VLOOKUP(AA72,药材与丹炉!Q:S,3,0)/100,0)</f>
        <v>160</v>
      </c>
      <c r="AG72" s="57">
        <f>IFERROR(I72*VLOOKUP(LEFT(H72,FIND("(",H72)-1),药材与丹炉!C:K,8,0),0)+IFERROR(M72*VLOOKUP(LEFT(L72,FIND("(",L72)-1),药材与丹炉!C:K,8,0),0)+IFERROR(R72*VLOOKUP(LEFT(Q72,FIND("(",Q72)-1),药材与丹炉!C:K,8,0),0)+IFERROR(V72*VLOOKUP(LEFT(U72,FIND("(",U72)-1),药材与丹炉!C:K,8,0),0)+IFERROR(Z72*VLOOKUP(LEFT(Y72,FIND("(",Y72)-1),药材与丹炉!C:K,8,0),0)</f>
        <v>8370</v>
      </c>
      <c r="AH72" s="57">
        <v>7200</v>
      </c>
      <c r="AI72" s="57">
        <f t="shared" si="25"/>
        <v>-1330</v>
      </c>
      <c r="AJ72" s="57">
        <f t="shared" si="26"/>
        <v>4430</v>
      </c>
      <c r="AK72" s="57">
        <v>1.8</v>
      </c>
    </row>
    <row r="73" spans="1:37">
      <c r="A73" s="56">
        <v>72</v>
      </c>
      <c r="B73" s="56" t="s">
        <v>264</v>
      </c>
      <c r="C73" s="57">
        <v>4</v>
      </c>
      <c r="D73" s="56" t="s">
        <v>265</v>
      </c>
      <c r="E73" s="57">
        <v>36</v>
      </c>
      <c r="F73" s="57" t="s">
        <v>63</v>
      </c>
      <c r="G73" s="57">
        <v>36</v>
      </c>
      <c r="H73" s="57" t="s">
        <v>194</v>
      </c>
      <c r="I73" s="58">
        <f>IFERROR(CEILING(G73/VLOOKUP(LEFT(H73,FIND("(",H73)-1),药材与丹炉!C:G,5,0),1),"")</f>
        <v>4</v>
      </c>
      <c r="J73" s="57" t="s">
        <v>63</v>
      </c>
      <c r="K73" s="57" t="str">
        <f t="shared" si="24"/>
        <v/>
      </c>
      <c r="L73" s="57"/>
      <c r="M73" s="58" t="str">
        <f>IFERROR(CEILING(K73/VLOOKUP(LEFT(L73,FIND("(",L73)-1),药材与丹炉!C:G,5,0),1),"")</f>
        <v/>
      </c>
      <c r="N73" s="57">
        <v>45</v>
      </c>
      <c r="O73" s="57" t="s">
        <v>98</v>
      </c>
      <c r="P73" s="57">
        <v>45</v>
      </c>
      <c r="Q73" s="57" t="s">
        <v>186</v>
      </c>
      <c r="R73" s="58">
        <f>IFERROR(CEILING(P73/VLOOKUP(LEFT(Q73,FIND("(",Q73)-1),药材与丹炉!C:G,5,0),1),"")</f>
        <v>5</v>
      </c>
      <c r="S73" s="57" t="str">
        <f>O73</f>
        <v>神行</v>
      </c>
      <c r="T73" s="57" t="str">
        <f>IFERROR(IF(N73-P73=0,"",N73-P73),"")</f>
        <v/>
      </c>
      <c r="U73" s="57"/>
      <c r="V73" s="58" t="str">
        <f>IFERROR(CEILING(T73/VLOOKUP(LEFT(U73,FIND("(",U73)-1),药材与丹炉!C:G,5,0),1),"")</f>
        <v/>
      </c>
      <c r="W73" s="57">
        <f>IF(IFERROR(IF(AND(I73&gt;0,I73&lt;&gt;""),VLOOKUP(LEFT(H73,FIND("(",H73)-1),药材与丹炉!C:K,9,0),0),0)+IFERROR(IF(AND(M73&gt;0,M73&lt;&gt;""),VLOOKUP(LEFT(L73,FIND("(",L73)-1),药材与丹炉!C:K,9,0),0),0)+IFERROR(IF(AND(R73&gt;0,R73&lt;&gt;""),VLOOKUP(LEFT(Q73,FIND("(",Q73)-1),药材与丹炉!C:K,9,0),0),0)+IFERROR(IF(AND(V73&gt;0,V73&lt;&gt;""),VLOOKUP(LEFT(U73,FIND("(",U73)-1),药材与丹炉!C:K,9,0),0),0)&gt;0,2,IF(IFERROR(IF(AND(I73&gt;0,I73&lt;&gt;""),VLOOKUP(LEFT(H73,FIND("(",H73)-1),药材与丹炉!C:K,9,0),0),0)+IFERROR(IF(AND(M73&gt;0,M73&lt;&gt;""),VLOOKUP(LEFT(L73,FIND("(",L73)-1),药材与丹炉!C:K,9,0),0),0)+IFERROR(IF(AND(R73&gt;0,R73&lt;&gt;""),VLOOKUP(LEFT(Q73,FIND("(",Q73)-1),药材与丹炉!C:K,9,0),0),0)+IFERROR(IF(AND(V73&gt;0,V73&lt;&gt;""),VLOOKUP(LEFT(U73,FIND("(",U73)-1),药材与丹炉!C:K,9,0),0),0)&lt;0,-1,1))</f>
        <v>2</v>
      </c>
      <c r="X73" s="57">
        <v>9</v>
      </c>
      <c r="Y73" s="57" t="s">
        <v>118</v>
      </c>
      <c r="Z73" s="58">
        <f>IFERROR(X73/VLOOKUP(LEFT(Y73,FIND("(",Y73)-1),药材与丹炉!C:G,5,0),"")</f>
        <v>3</v>
      </c>
      <c r="AA73" s="57" t="s">
        <v>166</v>
      </c>
      <c r="AB73" s="57">
        <f>IFERROR(VLOOKUP(AA73,药材与丹炉!Q:S,2,0),"")</f>
        <v>4</v>
      </c>
      <c r="AC73" s="57" t="s">
        <v>48</v>
      </c>
      <c r="AD73" s="57">
        <f t="shared" si="22"/>
        <v>2</v>
      </c>
      <c r="AE73" s="58">
        <f t="shared" si="23"/>
        <v>12</v>
      </c>
      <c r="AF73" s="57">
        <f>IFERROR(AD73*VLOOKUP(AA73,药材与丹炉!Q:S,3,0)/100,0)</f>
        <v>160</v>
      </c>
      <c r="AG73" s="57">
        <f>IFERROR(I73*VLOOKUP(LEFT(H73,FIND("(",H73)-1),药材与丹炉!C:K,8,0),0)+IFERROR(M73*VLOOKUP(LEFT(L73,FIND("(",L73)-1),药材与丹炉!C:K,8,0),0)+IFERROR(R73*VLOOKUP(LEFT(Q73,FIND("(",Q73)-1),药材与丹炉!C:K,8,0),0)+IFERROR(V73*VLOOKUP(LEFT(U73,FIND("(",U73)-1),药材与丹炉!C:K,8,0),0)+IFERROR(Z73*VLOOKUP(LEFT(Y73,FIND("(",Y73)-1),药材与丹炉!C:K,8,0),0)</f>
        <v>3753</v>
      </c>
      <c r="AH73" s="57">
        <v>4500</v>
      </c>
      <c r="AI73" s="57">
        <f t="shared" si="25"/>
        <v>587</v>
      </c>
      <c r="AJ73" s="57">
        <f t="shared" si="26"/>
        <v>4187</v>
      </c>
      <c r="AK73" s="57">
        <v>1.8</v>
      </c>
    </row>
    <row r="74" spans="1:37">
      <c r="A74" s="56">
        <v>73</v>
      </c>
      <c r="B74" s="56" t="s">
        <v>266</v>
      </c>
      <c r="C74" s="57">
        <v>4</v>
      </c>
      <c r="D74" s="56" t="s">
        <v>267</v>
      </c>
      <c r="E74" s="57">
        <v>54</v>
      </c>
      <c r="F74" s="57" t="s">
        <v>63</v>
      </c>
      <c r="G74" s="57">
        <v>54</v>
      </c>
      <c r="H74" s="57" t="s">
        <v>176</v>
      </c>
      <c r="I74" s="58">
        <f>IFERROR(CEILING(G74/VLOOKUP(LEFT(H74,FIND("(",H74)-1),药材与丹炉!C:G,5,0),1),"")</f>
        <v>6</v>
      </c>
      <c r="J74" s="57" t="s">
        <v>63</v>
      </c>
      <c r="K74" s="57" t="str">
        <f t="shared" si="24"/>
        <v/>
      </c>
      <c r="L74" s="57"/>
      <c r="M74" s="58" t="str">
        <f>IFERROR(CEILING(K74/VLOOKUP(LEFT(L74,FIND("(",L74)-1),药材与丹炉!C:G,5,0),1),"")</f>
        <v/>
      </c>
      <c r="N74" s="57">
        <v>216</v>
      </c>
      <c r="O74" s="57" t="s">
        <v>151</v>
      </c>
      <c r="P74" s="57">
        <v>36</v>
      </c>
      <c r="Q74" s="57" t="s">
        <v>252</v>
      </c>
      <c r="R74" s="58">
        <f>IFERROR(CEILING(P74/VLOOKUP(LEFT(Q74,FIND("(",Q74)-1),药材与丹炉!C:G,5,0),1),"")</f>
        <v>1</v>
      </c>
      <c r="S74" s="57" t="s">
        <v>151</v>
      </c>
      <c r="T74" s="57">
        <f>IFERROR(IF(N74-P74=0,"",N74-P74),"")</f>
        <v>180</v>
      </c>
      <c r="U74" s="57" t="s">
        <v>252</v>
      </c>
      <c r="V74" s="58">
        <f>IFERROR(CEILING(T74/VLOOKUP(LEFT(U74,FIND("(",U74)-1),药材与丹炉!C:G,5,0),1),"")</f>
        <v>5</v>
      </c>
      <c r="W74" s="57">
        <f>IF(IFERROR(IF(AND(I74&gt;0,I74&lt;&gt;""),VLOOKUP(LEFT(H74,FIND("(",H74)-1),药材与丹炉!C:K,9,0),0),0)+IFERROR(IF(AND(M74&gt;0,M74&lt;&gt;""),VLOOKUP(LEFT(L74,FIND("(",L74)-1),药材与丹炉!C:K,9,0),0),0)+IFERROR(IF(AND(R74&gt;0,R74&lt;&gt;""),VLOOKUP(LEFT(Q74,FIND("(",Q74)-1),药材与丹炉!C:K,9,0),0),0)+IFERROR(IF(AND(V74&gt;0,V74&lt;&gt;""),VLOOKUP(LEFT(U74,FIND("(",U74)-1),药材与丹炉!C:K,9,0),0),0)&gt;0,2,IF(IFERROR(IF(AND(I74&gt;0,I74&lt;&gt;""),VLOOKUP(LEFT(H74,FIND("(",H74)-1),药材与丹炉!C:K,9,0),0),0)+IFERROR(IF(AND(M74&gt;0,M74&lt;&gt;""),VLOOKUP(LEFT(L74,FIND("(",L74)-1),药材与丹炉!C:K,9,0),0),0)+IFERROR(IF(AND(R74&gt;0,R74&lt;&gt;""),VLOOKUP(LEFT(Q74,FIND("(",Q74)-1),药材与丹炉!C:K,9,0),0),0)+IFERROR(IF(AND(V74&gt;0,V74&lt;&gt;""),VLOOKUP(LEFT(U74,FIND("(",U74)-1),药材与丹炉!C:K,9,0),0),0)&lt;0,-1,1))</f>
        <v>-1</v>
      </c>
      <c r="X74" s="57">
        <v>9</v>
      </c>
      <c r="Y74" s="57" t="s">
        <v>186</v>
      </c>
      <c r="Z74" s="58">
        <f>IFERROR(X74/VLOOKUP(LEFT(Y74,FIND("(",Y74)-1),药材与丹炉!C:G,5,0),"")</f>
        <v>1</v>
      </c>
      <c r="AA74" s="57" t="s">
        <v>268</v>
      </c>
      <c r="AB74" s="57">
        <f>IFERROR(VLOOKUP(AA74,药材与丹炉!Q:S,2,0),"")</f>
        <v>5</v>
      </c>
      <c r="AC74" s="57" t="s">
        <v>48</v>
      </c>
      <c r="AD74" s="57">
        <f t="shared" si="22"/>
        <v>1</v>
      </c>
      <c r="AE74" s="58">
        <f t="shared" si="23"/>
        <v>13</v>
      </c>
      <c r="AF74" s="57">
        <f>IFERROR(AD74*VLOOKUP(AA74,药材与丹炉!Q:S,3,0)/100,0)</f>
        <v>225</v>
      </c>
      <c r="AG74" s="57">
        <f>IFERROR(I74*VLOOKUP(LEFT(H74,FIND("(",H74)-1),药材与丹炉!C:K,8,0),0)+IFERROR(M74*VLOOKUP(LEFT(L74,FIND("(",L74)-1),药材与丹炉!C:K,8,0),0)+IFERROR(R74*VLOOKUP(LEFT(Q74,FIND("(",Q74)-1),药材与丹炉!C:K,8,0),0)+IFERROR(V74*VLOOKUP(LEFT(U74,FIND("(",U74)-1),药材与丹炉!C:K,8,0),0)+IFERROR(Z74*VLOOKUP(LEFT(Y74,FIND("(",Y74)-1),药材与丹炉!C:K,8,0),0)</f>
        <v>28755</v>
      </c>
      <c r="AH74" s="57">
        <v>19800</v>
      </c>
      <c r="AI74" s="57">
        <f t="shared" si="25"/>
        <v>-9180</v>
      </c>
      <c r="AJ74" s="57">
        <f t="shared" si="26"/>
        <v>6660</v>
      </c>
      <c r="AK74" s="57">
        <v>1.8</v>
      </c>
    </row>
    <row r="75" spans="1:37">
      <c r="A75" s="56">
        <v>74</v>
      </c>
      <c r="B75" s="56" t="s">
        <v>269</v>
      </c>
      <c r="C75" s="57">
        <v>4</v>
      </c>
      <c r="D75" s="56" t="s">
        <v>270</v>
      </c>
      <c r="E75" s="57">
        <v>54</v>
      </c>
      <c r="F75" s="57" t="s">
        <v>63</v>
      </c>
      <c r="G75" s="57">
        <v>54</v>
      </c>
      <c r="H75" s="57" t="s">
        <v>176</v>
      </c>
      <c r="I75" s="58">
        <f>IFERROR(CEILING(G75/VLOOKUP(LEFT(H75,FIND("(",H75)-1),药材与丹炉!C:G,5,0),1),"")</f>
        <v>6</v>
      </c>
      <c r="J75" s="57" t="s">
        <v>63</v>
      </c>
      <c r="K75" s="57" t="str">
        <f t="shared" si="24"/>
        <v/>
      </c>
      <c r="L75" s="57"/>
      <c r="M75" s="58" t="str">
        <f>IFERROR(CEILING(K75/VLOOKUP(LEFT(L75,FIND("(",L75)-1),药材与丹炉!C:G,5,0),1),"")</f>
        <v/>
      </c>
      <c r="N75" s="57"/>
      <c r="O75" s="57" t="s">
        <v>65</v>
      </c>
      <c r="P75" s="57">
        <v>72</v>
      </c>
      <c r="Q75" s="57" t="s">
        <v>271</v>
      </c>
      <c r="R75" s="58">
        <f>IFERROR(CEILING(P75/VLOOKUP(LEFT(Q75,FIND("(",Q75)-1),药材与丹炉!C:G,5,0),1),"")</f>
        <v>2</v>
      </c>
      <c r="S75" s="57" t="s">
        <v>133</v>
      </c>
      <c r="T75" s="57">
        <v>9</v>
      </c>
      <c r="U75" s="57" t="s">
        <v>230</v>
      </c>
      <c r="V75" s="58">
        <f>IFERROR(CEILING(T75/VLOOKUP(LEFT(U75,FIND("(",U75)-1),药材与丹炉!C:G,5,0),1),"")</f>
        <v>1</v>
      </c>
      <c r="W75" s="57">
        <f>IF(IFERROR(IF(AND(I75&gt;0,I75&lt;&gt;""),VLOOKUP(LEFT(H75,FIND("(",H75)-1),药材与丹炉!C:K,9,0),0),0)+IFERROR(IF(AND(M75&gt;0,M75&lt;&gt;""),VLOOKUP(LEFT(L75,FIND("(",L75)-1),药材与丹炉!C:K,9,0),0),0)+IFERROR(IF(AND(R75&gt;0,R75&lt;&gt;""),VLOOKUP(LEFT(Q75,FIND("(",Q75)-1),药材与丹炉!C:K,9,0),0),0)+IFERROR(IF(AND(V75&gt;0,V75&lt;&gt;""),VLOOKUP(LEFT(U75,FIND("(",U75)-1),药材与丹炉!C:K,9,0),0),0)&gt;0,2,IF(IFERROR(IF(AND(I75&gt;0,I75&lt;&gt;""),VLOOKUP(LEFT(H75,FIND("(",H75)-1),药材与丹炉!C:K,9,0),0),0)+IFERROR(IF(AND(M75&gt;0,M75&lt;&gt;""),VLOOKUP(LEFT(L75,FIND("(",L75)-1),药材与丹炉!C:K,9,0),0),0)+IFERROR(IF(AND(R75&gt;0,R75&lt;&gt;""),VLOOKUP(LEFT(Q75,FIND("(",Q75)-1),药材与丹炉!C:K,9,0),0),0)+IFERROR(IF(AND(V75&gt;0,V75&lt;&gt;""),VLOOKUP(LEFT(U75,FIND("(",U75)-1),药材与丹炉!C:K,9,0),0),0)&lt;0,-1,1))</f>
        <v>2</v>
      </c>
      <c r="X75" s="57">
        <v>36</v>
      </c>
      <c r="Y75" s="57" t="s">
        <v>260</v>
      </c>
      <c r="Z75" s="58">
        <f>IFERROR(X75/VLOOKUP(LEFT(Y75,FIND("(",Y75)-1),药材与丹炉!C:G,5,0),"")</f>
        <v>4</v>
      </c>
      <c r="AA75" s="57" t="s">
        <v>268</v>
      </c>
      <c r="AB75" s="57">
        <f>IFERROR(VLOOKUP(AA75,药材与丹炉!Q:S,2,0),"")</f>
        <v>5</v>
      </c>
      <c r="AC75" s="57" t="s">
        <v>48</v>
      </c>
      <c r="AD75" s="57">
        <f t="shared" si="22"/>
        <v>1</v>
      </c>
      <c r="AE75" s="58">
        <f t="shared" si="23"/>
        <v>13</v>
      </c>
      <c r="AF75" s="57">
        <f>IFERROR(AD75*VLOOKUP(AA75,药材与丹炉!Q:S,3,0)/100,0)</f>
        <v>225</v>
      </c>
      <c r="AG75" s="57">
        <f>IFERROR(I75*VLOOKUP(LEFT(H75,FIND("(",H75)-1),药材与丹炉!C:K,8,0),0)+IFERROR(M75*VLOOKUP(LEFT(L75,FIND("(",L75)-1),药材与丹炉!C:K,8,0),0)+IFERROR(R75*VLOOKUP(LEFT(Q75,FIND("(",Q75)-1),药材与丹炉!C:K,8,0),0)+IFERROR(V75*VLOOKUP(LEFT(U75,FIND("(",U75)-1),药材与丹炉!C:K,8,0),0)+IFERROR(Z75*VLOOKUP(LEFT(Y75,FIND("(",Y75)-1),药材与丹炉!C:K,8,0),0)</f>
        <v>13095</v>
      </c>
      <c r="AH75" s="57">
        <v>7200</v>
      </c>
      <c r="AI75" s="57">
        <f t="shared" si="25"/>
        <v>-6120</v>
      </c>
      <c r="AJ75" s="57">
        <f t="shared" si="26"/>
        <v>-360</v>
      </c>
      <c r="AK75" s="57">
        <v>1.8</v>
      </c>
    </row>
    <row r="76" spans="1:37">
      <c r="A76" s="56">
        <v>75</v>
      </c>
      <c r="B76" s="56" t="s">
        <v>272</v>
      </c>
      <c r="C76" s="57">
        <v>4</v>
      </c>
      <c r="D76" s="56" t="s">
        <v>273</v>
      </c>
      <c r="E76" s="57">
        <v>252</v>
      </c>
      <c r="F76" s="57" t="s">
        <v>63</v>
      </c>
      <c r="G76" s="57">
        <v>252</v>
      </c>
      <c r="H76" s="57" t="s">
        <v>251</v>
      </c>
      <c r="I76" s="58">
        <f>IFERROR(CEILING(G76/VLOOKUP(LEFT(H76,FIND("(",H76)-1),药材与丹炉!C:G,5,0),1),"")</f>
        <v>7</v>
      </c>
      <c r="J76" s="57" t="s">
        <v>63</v>
      </c>
      <c r="K76" s="57" t="str">
        <f t="shared" si="24"/>
        <v/>
      </c>
      <c r="L76" s="57"/>
      <c r="M76" s="58" t="str">
        <f>IFERROR(CEILING(K76/VLOOKUP(LEFT(L76,FIND("(",L76)-1),药材与丹炉!C:G,5,0),1),"")</f>
        <v/>
      </c>
      <c r="N76" s="57">
        <v>36</v>
      </c>
      <c r="O76" s="57" t="s">
        <v>189</v>
      </c>
      <c r="P76" s="57">
        <v>36</v>
      </c>
      <c r="Q76" s="57" t="s">
        <v>190</v>
      </c>
      <c r="R76" s="58">
        <f>IFERROR(CEILING(P76/VLOOKUP(LEFT(Q76,FIND("(",Q76)-1),药材与丹炉!C:G,5,0),1),"")</f>
        <v>4</v>
      </c>
      <c r="S76" s="57" t="str">
        <f>O76</f>
        <v>洗髓</v>
      </c>
      <c r="T76" s="57" t="str">
        <f>IFERROR(IF(N76-P76=0,"",N76-P76),"")</f>
        <v/>
      </c>
      <c r="U76" s="57"/>
      <c r="V76" s="58" t="str">
        <f>IFERROR(CEILING(T76/VLOOKUP(LEFT(U76,FIND("(",U76)-1),药材与丹炉!C:G,5,0),1),"")</f>
        <v/>
      </c>
      <c r="W76" s="57">
        <f>IF(IFERROR(IF(AND(I76&gt;0,I76&lt;&gt;""),VLOOKUP(LEFT(H76,FIND("(",H76)-1),药材与丹炉!C:K,9,0),0),0)+IFERROR(IF(AND(M76&gt;0,M76&lt;&gt;""),VLOOKUP(LEFT(L76,FIND("(",L76)-1),药材与丹炉!C:K,9,0),0),0)+IFERROR(IF(AND(R76&gt;0,R76&lt;&gt;""),VLOOKUP(LEFT(Q76,FIND("(",Q76)-1),药材与丹炉!C:K,9,0),0),0)+IFERROR(IF(AND(V76&gt;0,V76&lt;&gt;""),VLOOKUP(LEFT(U76,FIND("(",U76)-1),药材与丹炉!C:K,9,0),0),0)&gt;0,2,IF(IFERROR(IF(AND(I76&gt;0,I76&lt;&gt;""),VLOOKUP(LEFT(H76,FIND("(",H76)-1),药材与丹炉!C:K,9,0),0),0)+IFERROR(IF(AND(M76&gt;0,M76&lt;&gt;""),VLOOKUP(LEFT(L76,FIND("(",L76)-1),药材与丹炉!C:K,9,0),0),0)+IFERROR(IF(AND(R76&gt;0,R76&lt;&gt;""),VLOOKUP(LEFT(Q76,FIND("(",Q76)-1),药材与丹炉!C:K,9,0),0),0)+IFERROR(IF(AND(V76&gt;0,V76&lt;&gt;""),VLOOKUP(LEFT(U76,FIND("(",U76)-1),药材与丹炉!C:K,9,0),0),0)&lt;0,-1,1))</f>
        <v>1</v>
      </c>
      <c r="X76" s="57">
        <v>36</v>
      </c>
      <c r="Y76" s="57" t="s">
        <v>274</v>
      </c>
      <c r="Z76" s="58">
        <f>IFERROR(X76/VLOOKUP(LEFT(Y76,FIND("(",Y76)-1),药材与丹炉!C:G,5,0),"")</f>
        <v>1</v>
      </c>
      <c r="AA76" s="57" t="s">
        <v>166</v>
      </c>
      <c r="AB76" s="57">
        <f>IFERROR(VLOOKUP(AA76,药材与丹炉!Q:S,2,0),"")</f>
        <v>4</v>
      </c>
      <c r="AC76" s="57" t="s">
        <v>48</v>
      </c>
      <c r="AD76" s="57">
        <f t="shared" si="22"/>
        <v>2</v>
      </c>
      <c r="AE76" s="58">
        <f t="shared" si="23"/>
        <v>12</v>
      </c>
      <c r="AF76" s="57">
        <f>IFERROR(AD76*VLOOKUP(AA76,药材与丹炉!Q:S,3,0)/100,0)</f>
        <v>160</v>
      </c>
      <c r="AG76" s="57">
        <f>IFERROR(I76*VLOOKUP(LEFT(H76,FIND("(",H76)-1),药材与丹炉!C:K,8,0),0)+IFERROR(M76*VLOOKUP(LEFT(L76,FIND("(",L76)-1),药材与丹炉!C:K,8,0),0)+IFERROR(R76*VLOOKUP(LEFT(Q76,FIND("(",Q76)-1),药材与丹炉!C:K,8,0),0)+IFERROR(V76*VLOOKUP(LEFT(U76,FIND("(",U76)-1),药材与丹炉!C:K,8,0),0)+IFERROR(Z76*VLOOKUP(LEFT(Y76,FIND("(",Y76)-1),药材与丹炉!C:K,8,0),0)</f>
        <v>36180</v>
      </c>
      <c r="AH76" s="57">
        <v>22500</v>
      </c>
      <c r="AI76" s="57">
        <f t="shared" si="25"/>
        <v>-13840</v>
      </c>
      <c r="AJ76" s="57">
        <f t="shared" si="26"/>
        <v>4160</v>
      </c>
      <c r="AK76" s="57">
        <v>1.8</v>
      </c>
    </row>
    <row r="77" spans="1:37">
      <c r="A77" s="56">
        <v>76</v>
      </c>
      <c r="B77" s="56" t="s">
        <v>275</v>
      </c>
      <c r="C77" s="57">
        <v>4</v>
      </c>
      <c r="D77" s="56" t="s">
        <v>276</v>
      </c>
      <c r="E77" s="57">
        <v>45</v>
      </c>
      <c r="F77" s="57" t="s">
        <v>127</v>
      </c>
      <c r="G77" s="57">
        <v>45</v>
      </c>
      <c r="H77" s="57" t="s">
        <v>128</v>
      </c>
      <c r="I77" s="58">
        <f>IFERROR(CEILING(G77/VLOOKUP(LEFT(H77,FIND("(",H77)-1),药材与丹炉!C:G,5,0),1),"")</f>
        <v>5</v>
      </c>
      <c r="J77" s="57" t="s">
        <v>127</v>
      </c>
      <c r="K77" s="57" t="str">
        <f t="shared" si="24"/>
        <v/>
      </c>
      <c r="L77" s="57"/>
      <c r="M77" s="58" t="str">
        <f>IFERROR(CEILING(K77/VLOOKUP(LEFT(L77,FIND("(",L77)-1),药材与丹炉!C:G,5,0),1),"")</f>
        <v/>
      </c>
      <c r="N77" s="57">
        <v>45</v>
      </c>
      <c r="O77" s="57" t="s">
        <v>129</v>
      </c>
      <c r="P77" s="57">
        <v>45</v>
      </c>
      <c r="Q77" s="57" t="s">
        <v>260</v>
      </c>
      <c r="R77" s="58">
        <f>IFERROR(CEILING(P77/VLOOKUP(LEFT(Q77,FIND("(",Q77)-1),药材与丹炉!C:G,5,0),1),"")</f>
        <v>5</v>
      </c>
      <c r="S77" s="57" t="str">
        <f>O77</f>
        <v>解毒</v>
      </c>
      <c r="T77" s="57" t="str">
        <f>IFERROR(IF(N77-P77=0,"",N77-P77),"")</f>
        <v/>
      </c>
      <c r="U77" s="57"/>
      <c r="V77" s="58" t="str">
        <f>IFERROR(CEILING(T77/VLOOKUP(LEFT(U77,FIND("(",U77)-1),药材与丹炉!C:G,5,0),1),"")</f>
        <v/>
      </c>
      <c r="W77" s="57">
        <f>IF(IFERROR(IF(AND(I77&gt;0,I77&lt;&gt;""),VLOOKUP(LEFT(H77,FIND("(",H77)-1),药材与丹炉!C:K,9,0),0),0)+IFERROR(IF(AND(M77&gt;0,M77&lt;&gt;""),VLOOKUP(LEFT(L77,FIND("(",L77)-1),药材与丹炉!C:K,9,0),0),0)+IFERROR(IF(AND(R77&gt;0,R77&lt;&gt;""),VLOOKUP(LEFT(Q77,FIND("(",Q77)-1),药材与丹炉!C:K,9,0),0),0)+IFERROR(IF(AND(V77&gt;0,V77&lt;&gt;""),VLOOKUP(LEFT(U77,FIND("(",U77)-1),药材与丹炉!C:K,9,0),0),0)&gt;0,2,IF(IFERROR(IF(AND(I77&gt;0,I77&lt;&gt;""),VLOOKUP(LEFT(H77,FIND("(",H77)-1),药材与丹炉!C:K,9,0),0),0)+IFERROR(IF(AND(M77&gt;0,M77&lt;&gt;""),VLOOKUP(LEFT(L77,FIND("(",L77)-1),药材与丹炉!C:K,9,0),0),0)+IFERROR(IF(AND(R77&gt;0,R77&lt;&gt;""),VLOOKUP(LEFT(Q77,FIND("(",Q77)-1),药材与丹炉!C:K,9,0),0),0)+IFERROR(IF(AND(V77&gt;0,V77&lt;&gt;""),VLOOKUP(LEFT(U77,FIND("(",U77)-1),药材与丹炉!C:K,9,0),0),0)&lt;0,-1,1))</f>
        <v>1</v>
      </c>
      <c r="X77" s="57">
        <v>3</v>
      </c>
      <c r="Y77" s="57" t="s">
        <v>94</v>
      </c>
      <c r="Z77" s="58">
        <f>IFERROR(X77/VLOOKUP(LEFT(Y77,FIND("(",Y77)-1),药材与丹炉!C:G,5,0),"")</f>
        <v>1</v>
      </c>
      <c r="AA77" s="57" t="s">
        <v>166</v>
      </c>
      <c r="AB77" s="57">
        <f>IFERROR(VLOOKUP(AA77,药材与丹炉!Q:S,2,0),"")</f>
        <v>4</v>
      </c>
      <c r="AC77" s="57" t="s">
        <v>48</v>
      </c>
      <c r="AD77" s="57">
        <f t="shared" si="22"/>
        <v>2</v>
      </c>
      <c r="AE77" s="58">
        <f t="shared" si="23"/>
        <v>11</v>
      </c>
      <c r="AF77" s="57">
        <f>IFERROR(AD77*VLOOKUP(AA77,药材与丹炉!Q:S,3,0)/100,0)</f>
        <v>160</v>
      </c>
      <c r="AG77" s="57">
        <f>IFERROR(I77*VLOOKUP(LEFT(H77,FIND("(",H77)-1),药材与丹炉!C:K,8,0),0)+IFERROR(M77*VLOOKUP(LEFT(L77,FIND("(",L77)-1),药材与丹炉!C:K,8,0),0)+IFERROR(R77*VLOOKUP(LEFT(Q77,FIND("(",Q77)-1),药材与丹炉!C:K,8,0),0)+IFERROR(V77*VLOOKUP(LEFT(U77,FIND("(",U77)-1),药材与丹炉!C:K,8,0),0)+IFERROR(Z77*VLOOKUP(LEFT(Y77,FIND("(",Y77)-1),药材与丹炉!C:K,8,0),0)</f>
        <v>4086</v>
      </c>
      <c r="AH77" s="57">
        <v>2700</v>
      </c>
      <c r="AI77" s="57">
        <f t="shared" si="25"/>
        <v>-1546</v>
      </c>
      <c r="AJ77" s="57">
        <f t="shared" si="26"/>
        <v>614</v>
      </c>
      <c r="AK77" s="57">
        <v>1.8</v>
      </c>
    </row>
    <row r="78" spans="1:37">
      <c r="A78" s="56">
        <v>77</v>
      </c>
      <c r="B78" s="56" t="s">
        <v>277</v>
      </c>
      <c r="C78" s="57">
        <v>4</v>
      </c>
      <c r="D78" s="56" t="s">
        <v>278</v>
      </c>
      <c r="E78" s="57">
        <v>36</v>
      </c>
      <c r="F78" s="57" t="s">
        <v>69</v>
      </c>
      <c r="G78" s="57">
        <v>36</v>
      </c>
      <c r="H78" s="57" t="s">
        <v>185</v>
      </c>
      <c r="I78" s="58">
        <f>IFERROR(CEILING(G78/VLOOKUP(LEFT(H78,FIND("(",H78)-1),药材与丹炉!C:G,5,0),1),"")</f>
        <v>4</v>
      </c>
      <c r="J78" s="57" t="s">
        <v>69</v>
      </c>
      <c r="K78" s="57" t="str">
        <f t="shared" si="24"/>
        <v/>
      </c>
      <c r="L78" s="57"/>
      <c r="M78" s="58" t="str">
        <f>IFERROR(CEILING(K78/VLOOKUP(LEFT(L78,FIND("(",L78)-1),药材与丹炉!C:G,5,0),1),"")</f>
        <v/>
      </c>
      <c r="N78" s="57"/>
      <c r="O78" s="57" t="s">
        <v>110</v>
      </c>
      <c r="P78" s="57">
        <v>18</v>
      </c>
      <c r="Q78" s="57" t="s">
        <v>94</v>
      </c>
      <c r="R78" s="58">
        <f>IFERROR(CEILING(P78/VLOOKUP(LEFT(Q78,FIND("(",Q78)-1),药材与丹炉!C:G,5,0),1),"")</f>
        <v>6</v>
      </c>
      <c r="S78" s="57" t="s">
        <v>77</v>
      </c>
      <c r="T78" s="57">
        <v>9</v>
      </c>
      <c r="U78" s="57" t="s">
        <v>227</v>
      </c>
      <c r="V78" s="58">
        <f>IFERROR(CEILING(T78/VLOOKUP(LEFT(U78,FIND("(",U78)-1),药材与丹炉!C:G,5,0),1),"")</f>
        <v>1</v>
      </c>
      <c r="W78" s="57">
        <f>IF(IFERROR(IF(AND(I78&gt;0,I78&lt;&gt;""),VLOOKUP(LEFT(H78,FIND("(",H78)-1),药材与丹炉!C:K,9,0),0),0)+IFERROR(IF(AND(M78&gt;0,M78&lt;&gt;""),VLOOKUP(LEFT(L78,FIND("(",L78)-1),药材与丹炉!C:K,9,0),0),0)+IFERROR(IF(AND(R78&gt;0,R78&lt;&gt;""),VLOOKUP(LEFT(Q78,FIND("(",Q78)-1),药材与丹炉!C:K,9,0),0),0)+IFERROR(IF(AND(V78&gt;0,V78&lt;&gt;""),VLOOKUP(LEFT(U78,FIND("(",U78)-1),药材与丹炉!C:K,9,0),0),0)&gt;0,2,IF(IFERROR(IF(AND(I78&gt;0,I78&lt;&gt;""),VLOOKUP(LEFT(H78,FIND("(",H78)-1),药材与丹炉!C:K,9,0),0),0)+IFERROR(IF(AND(M78&gt;0,M78&lt;&gt;""),VLOOKUP(LEFT(L78,FIND("(",L78)-1),药材与丹炉!C:K,9,0),0),0)+IFERROR(IF(AND(R78&gt;0,R78&lt;&gt;""),VLOOKUP(LEFT(Q78,FIND("(",Q78)-1),药材与丹炉!C:K,9,0),0),0)+IFERROR(IF(AND(V78&gt;0,V78&lt;&gt;""),VLOOKUP(LEFT(U78,FIND("(",U78)-1),药材与丹炉!C:K,9,0),0),0)&lt;0,-1,1))</f>
        <v>-1</v>
      </c>
      <c r="X78" s="57">
        <v>3</v>
      </c>
      <c r="Y78" s="57" t="s">
        <v>132</v>
      </c>
      <c r="Z78" s="58">
        <f>IFERROR(X78/VLOOKUP(LEFT(Y78,FIND("(",Y78)-1),药材与丹炉!C:G,5,0),"")</f>
        <v>1</v>
      </c>
      <c r="AA78" s="57" t="s">
        <v>166</v>
      </c>
      <c r="AB78" s="57">
        <f>IFERROR(VLOOKUP(AA78,药材与丹炉!Q:S,2,0),"")</f>
        <v>4</v>
      </c>
      <c r="AC78" s="57" t="s">
        <v>48</v>
      </c>
      <c r="AD78" s="57">
        <f t="shared" si="22"/>
        <v>2</v>
      </c>
      <c r="AE78" s="58">
        <f t="shared" si="23"/>
        <v>12</v>
      </c>
      <c r="AF78" s="57">
        <f>IFERROR(AD78*VLOOKUP(AA78,药材与丹炉!Q:S,3,0)/100,0)</f>
        <v>160</v>
      </c>
      <c r="AG78" s="57">
        <f>IFERROR(I78*VLOOKUP(LEFT(H78,FIND("(",H78)-1),药材与丹炉!C:K,8,0),0)+IFERROR(M78*VLOOKUP(LEFT(L78,FIND("(",L78)-1),药材与丹炉!C:K,8,0),0)+IFERROR(R78*VLOOKUP(LEFT(Q78,FIND("(",Q78)-1),药材与丹炉!C:K,8,0),0)+IFERROR(V78*VLOOKUP(LEFT(U78,FIND("(",U78)-1),药材与丹炉!C:K,8,0),0)+IFERROR(Z78*VLOOKUP(LEFT(Y78,FIND("(",Y78)-1),药材与丹炉!C:K,8,0),0)</f>
        <v>2277</v>
      </c>
      <c r="AH78" s="57">
        <v>1800</v>
      </c>
      <c r="AI78" s="57">
        <f t="shared" si="25"/>
        <v>-637</v>
      </c>
      <c r="AJ78" s="57">
        <f t="shared" si="26"/>
        <v>803</v>
      </c>
      <c r="AK78" s="57">
        <v>1.8</v>
      </c>
    </row>
    <row r="79" spans="1:37">
      <c r="A79" s="56">
        <v>78</v>
      </c>
      <c r="B79" s="56" t="s">
        <v>279</v>
      </c>
      <c r="C79" s="57">
        <v>4</v>
      </c>
      <c r="D79" s="56" t="s">
        <v>280</v>
      </c>
      <c r="E79" s="57">
        <v>36</v>
      </c>
      <c r="F79" s="57" t="s">
        <v>69</v>
      </c>
      <c r="G79" s="57">
        <v>36</v>
      </c>
      <c r="H79" s="57" t="s">
        <v>185</v>
      </c>
      <c r="I79" s="58">
        <f>IFERROR(CEILING(G79/VLOOKUP(LEFT(H79,FIND("(",H79)-1),药材与丹炉!C:G,5,0),1),"")</f>
        <v>4</v>
      </c>
      <c r="J79" s="57" t="s">
        <v>69</v>
      </c>
      <c r="K79" s="57" t="str">
        <f t="shared" si="24"/>
        <v/>
      </c>
      <c r="L79" s="57"/>
      <c r="M79" s="58" t="str">
        <f>IFERROR(CEILING(K79/VLOOKUP(LEFT(L79,FIND("(",L79)-1),药材与丹炉!C:G,5,0),1),"")</f>
        <v/>
      </c>
      <c r="N79" s="57"/>
      <c r="O79" s="57" t="s">
        <v>113</v>
      </c>
      <c r="P79" s="57">
        <v>18</v>
      </c>
      <c r="Q79" s="57" t="s">
        <v>114</v>
      </c>
      <c r="R79" s="58">
        <f>IFERROR(CEILING(P79/VLOOKUP(LEFT(Q79,FIND("(",Q79)-1),药材与丹炉!C:G,5,0),1),"")</f>
        <v>6</v>
      </c>
      <c r="S79" s="57" t="s">
        <v>77</v>
      </c>
      <c r="T79" s="57">
        <v>9</v>
      </c>
      <c r="U79" s="57" t="s">
        <v>227</v>
      </c>
      <c r="V79" s="58">
        <f>IFERROR(CEILING(T79/VLOOKUP(LEFT(U79,FIND("(",U79)-1),药材与丹炉!C:G,5,0),1),"")</f>
        <v>1</v>
      </c>
      <c r="W79" s="57">
        <f>IF(IFERROR(IF(AND(I79&gt;0,I79&lt;&gt;""),VLOOKUP(LEFT(H79,FIND("(",H79)-1),药材与丹炉!C:K,9,0),0),0)+IFERROR(IF(AND(M79&gt;0,M79&lt;&gt;""),VLOOKUP(LEFT(L79,FIND("(",L79)-1),药材与丹炉!C:K,9,0),0),0)+IFERROR(IF(AND(R79&gt;0,R79&lt;&gt;""),VLOOKUP(LEFT(Q79,FIND("(",Q79)-1),药材与丹炉!C:K,9,0),0),0)+IFERROR(IF(AND(V79&gt;0,V79&lt;&gt;""),VLOOKUP(LEFT(U79,FIND("(",U79)-1),药材与丹炉!C:K,9,0),0),0)&gt;0,2,IF(IFERROR(IF(AND(I79&gt;0,I79&lt;&gt;""),VLOOKUP(LEFT(H79,FIND("(",H79)-1),药材与丹炉!C:K,9,0),0),0)+IFERROR(IF(AND(M79&gt;0,M79&lt;&gt;""),VLOOKUP(LEFT(L79,FIND("(",L79)-1),药材与丹炉!C:K,9,0),0),0)+IFERROR(IF(AND(R79&gt;0,R79&lt;&gt;""),VLOOKUP(LEFT(Q79,FIND("(",Q79)-1),药材与丹炉!C:K,9,0),0),0)+IFERROR(IF(AND(V79&gt;0,V79&lt;&gt;""),VLOOKUP(LEFT(U79,FIND("(",U79)-1),药材与丹炉!C:K,9,0),0),0)&lt;0,-1,1))</f>
        <v>-1</v>
      </c>
      <c r="X79" s="57">
        <v>3</v>
      </c>
      <c r="Y79" s="57" t="s">
        <v>132</v>
      </c>
      <c r="Z79" s="58">
        <f>IFERROR(X79/VLOOKUP(LEFT(Y79,FIND("(",Y79)-1),药材与丹炉!C:G,5,0),"")</f>
        <v>1</v>
      </c>
      <c r="AA79" s="57" t="s">
        <v>166</v>
      </c>
      <c r="AB79" s="57">
        <f>IFERROR(VLOOKUP(AA79,药材与丹炉!Q:S,2,0),"")</f>
        <v>4</v>
      </c>
      <c r="AC79" s="57" t="s">
        <v>48</v>
      </c>
      <c r="AD79" s="57">
        <f t="shared" si="22"/>
        <v>2</v>
      </c>
      <c r="AE79" s="58">
        <f t="shared" si="23"/>
        <v>12</v>
      </c>
      <c r="AF79" s="57">
        <f>IFERROR(AD79*VLOOKUP(AA79,药材与丹炉!Q:S,3,0)/100,0)</f>
        <v>160</v>
      </c>
      <c r="AG79" s="57">
        <f>IFERROR(I79*VLOOKUP(LEFT(H79,FIND("(",H79)-1),药材与丹炉!C:K,8,0),0)+IFERROR(M79*VLOOKUP(LEFT(L79,FIND("(",L79)-1),药材与丹炉!C:K,8,0),0)+IFERROR(R79*VLOOKUP(LEFT(Q79,FIND("(",Q79)-1),药材与丹炉!C:K,8,0),0)+IFERROR(V79*VLOOKUP(LEFT(U79,FIND("(",U79)-1),药材与丹炉!C:K,8,0),0)+IFERROR(Z79*VLOOKUP(LEFT(Y79,FIND("(",Y79)-1),药材与丹炉!C:K,8,0),0)</f>
        <v>2277</v>
      </c>
      <c r="AH79" s="57">
        <v>1800</v>
      </c>
      <c r="AI79" s="57">
        <f t="shared" si="25"/>
        <v>-637</v>
      </c>
      <c r="AJ79" s="57">
        <f t="shared" si="26"/>
        <v>803</v>
      </c>
      <c r="AK79" s="57">
        <v>1.8</v>
      </c>
    </row>
    <row r="80" spans="1:37">
      <c r="A80" s="56">
        <v>79</v>
      </c>
      <c r="B80" s="56" t="s">
        <v>281</v>
      </c>
      <c r="C80" s="57">
        <v>4</v>
      </c>
      <c r="D80" s="56" t="s">
        <v>282</v>
      </c>
      <c r="E80" s="57">
        <v>36</v>
      </c>
      <c r="F80" s="57" t="s">
        <v>69</v>
      </c>
      <c r="G80" s="57">
        <v>36</v>
      </c>
      <c r="H80" s="57" t="s">
        <v>185</v>
      </c>
      <c r="I80" s="58">
        <f>IFERROR(CEILING(G80/VLOOKUP(LEFT(H80,FIND("(",H80)-1),药材与丹炉!C:G,5,0),1),"")</f>
        <v>4</v>
      </c>
      <c r="J80" s="57" t="s">
        <v>69</v>
      </c>
      <c r="K80" s="57" t="str">
        <f t="shared" si="24"/>
        <v/>
      </c>
      <c r="L80" s="57"/>
      <c r="M80" s="58" t="str">
        <f>IFERROR(CEILING(K80/VLOOKUP(LEFT(L80,FIND("(",L80)-1),药材与丹炉!C:G,5,0),1),"")</f>
        <v/>
      </c>
      <c r="N80" s="57"/>
      <c r="O80" s="57" t="s">
        <v>117</v>
      </c>
      <c r="P80" s="57">
        <v>18</v>
      </c>
      <c r="Q80" s="57" t="s">
        <v>118</v>
      </c>
      <c r="R80" s="58">
        <f>IFERROR(CEILING(P80/VLOOKUP(LEFT(Q80,FIND("(",Q80)-1),药材与丹炉!C:G,5,0),1),"")</f>
        <v>6</v>
      </c>
      <c r="S80" s="57" t="s">
        <v>77</v>
      </c>
      <c r="T80" s="57">
        <v>9</v>
      </c>
      <c r="U80" s="57" t="s">
        <v>227</v>
      </c>
      <c r="V80" s="58">
        <f>IFERROR(CEILING(T80/VLOOKUP(LEFT(U80,FIND("(",U80)-1),药材与丹炉!C:G,5,0),1),"")</f>
        <v>1</v>
      </c>
      <c r="W80" s="57">
        <f>IF(IFERROR(IF(AND(I80&gt;0,I80&lt;&gt;""),VLOOKUP(LEFT(H80,FIND("(",H80)-1),药材与丹炉!C:K,9,0),0),0)+IFERROR(IF(AND(M80&gt;0,M80&lt;&gt;""),VLOOKUP(LEFT(L80,FIND("(",L80)-1),药材与丹炉!C:K,9,0),0),0)+IFERROR(IF(AND(R80&gt;0,R80&lt;&gt;""),VLOOKUP(LEFT(Q80,FIND("(",Q80)-1),药材与丹炉!C:K,9,0),0),0)+IFERROR(IF(AND(V80&gt;0,V80&lt;&gt;""),VLOOKUP(LEFT(U80,FIND("(",U80)-1),药材与丹炉!C:K,9,0),0),0)&gt;0,2,IF(IFERROR(IF(AND(I80&gt;0,I80&lt;&gt;""),VLOOKUP(LEFT(H80,FIND("(",H80)-1),药材与丹炉!C:K,9,0),0),0)+IFERROR(IF(AND(M80&gt;0,M80&lt;&gt;""),VLOOKUP(LEFT(L80,FIND("(",L80)-1),药材与丹炉!C:K,9,0),0),0)+IFERROR(IF(AND(R80&gt;0,R80&lt;&gt;""),VLOOKUP(LEFT(Q80,FIND("(",Q80)-1),药材与丹炉!C:K,9,0),0),0)+IFERROR(IF(AND(V80&gt;0,V80&lt;&gt;""),VLOOKUP(LEFT(U80,FIND("(",U80)-1),药材与丹炉!C:K,9,0),0),0)&lt;0,-1,1))</f>
        <v>-1</v>
      </c>
      <c r="X80" s="57">
        <v>3</v>
      </c>
      <c r="Y80" s="57" t="s">
        <v>132</v>
      </c>
      <c r="Z80" s="58">
        <f>IFERROR(X80/VLOOKUP(LEFT(Y80,FIND("(",Y80)-1),药材与丹炉!C:G,5,0),"")</f>
        <v>1</v>
      </c>
      <c r="AA80" s="57" t="s">
        <v>166</v>
      </c>
      <c r="AB80" s="57">
        <f>IFERROR(VLOOKUP(AA80,药材与丹炉!Q:S,2,0),"")</f>
        <v>4</v>
      </c>
      <c r="AC80" s="57" t="s">
        <v>48</v>
      </c>
      <c r="AD80" s="57">
        <f t="shared" si="22"/>
        <v>2</v>
      </c>
      <c r="AE80" s="58">
        <f t="shared" si="23"/>
        <v>12</v>
      </c>
      <c r="AF80" s="57">
        <f>IFERROR(AD80*VLOOKUP(AA80,药材与丹炉!Q:S,3,0)/100,0)</f>
        <v>160</v>
      </c>
      <c r="AG80" s="57">
        <f>IFERROR(I80*VLOOKUP(LEFT(H80,FIND("(",H80)-1),药材与丹炉!C:K,8,0),0)+IFERROR(M80*VLOOKUP(LEFT(L80,FIND("(",L80)-1),药材与丹炉!C:K,8,0),0)+IFERROR(R80*VLOOKUP(LEFT(Q80,FIND("(",Q80)-1),药材与丹炉!C:K,8,0),0)+IFERROR(V80*VLOOKUP(LEFT(U80,FIND("(",U80)-1),药材与丹炉!C:K,8,0),0)+IFERROR(Z80*VLOOKUP(LEFT(Y80,FIND("(",Y80)-1),药材与丹炉!C:K,8,0),0)</f>
        <v>2277</v>
      </c>
      <c r="AH80" s="57">
        <v>1800</v>
      </c>
      <c r="AI80" s="57">
        <f t="shared" si="25"/>
        <v>-637</v>
      </c>
      <c r="AJ80" s="57">
        <f t="shared" si="26"/>
        <v>803</v>
      </c>
      <c r="AK80" s="57">
        <v>1.8</v>
      </c>
    </row>
    <row r="81" spans="1:37">
      <c r="A81" s="56">
        <v>80</v>
      </c>
      <c r="B81" s="56" t="s">
        <v>283</v>
      </c>
      <c r="C81" s="57">
        <v>4</v>
      </c>
      <c r="D81" s="56" t="s">
        <v>284</v>
      </c>
      <c r="E81" s="57">
        <v>36</v>
      </c>
      <c r="F81" s="57" t="s">
        <v>69</v>
      </c>
      <c r="G81" s="57">
        <v>36</v>
      </c>
      <c r="H81" s="57" t="s">
        <v>185</v>
      </c>
      <c r="I81" s="58">
        <f>IFERROR(CEILING(G81/VLOOKUP(LEFT(H81,FIND("(",H81)-1),药材与丹炉!C:G,5,0),1),"")</f>
        <v>4</v>
      </c>
      <c r="J81" s="57" t="s">
        <v>69</v>
      </c>
      <c r="K81" s="57" t="str">
        <f t="shared" si="24"/>
        <v/>
      </c>
      <c r="L81" s="57"/>
      <c r="M81" s="58" t="str">
        <f>IFERROR(CEILING(K81/VLOOKUP(LEFT(L81,FIND("(",L81)-1),药材与丹炉!C:G,5,0),1),"")</f>
        <v/>
      </c>
      <c r="N81" s="57"/>
      <c r="O81" s="57" t="s">
        <v>121</v>
      </c>
      <c r="P81" s="57">
        <v>18</v>
      </c>
      <c r="Q81" s="57" t="s">
        <v>73</v>
      </c>
      <c r="R81" s="58">
        <f>IFERROR(CEILING(P81/VLOOKUP(LEFT(Q81,FIND("(",Q81)-1),药材与丹炉!C:G,5,0),1),"")</f>
        <v>6</v>
      </c>
      <c r="S81" s="57" t="s">
        <v>77</v>
      </c>
      <c r="T81" s="57">
        <v>9</v>
      </c>
      <c r="U81" s="57" t="s">
        <v>227</v>
      </c>
      <c r="V81" s="58">
        <f>IFERROR(CEILING(T81/VLOOKUP(LEFT(U81,FIND("(",U81)-1),药材与丹炉!C:G,5,0),1),"")</f>
        <v>1</v>
      </c>
      <c r="W81" s="57">
        <f>IF(IFERROR(IF(AND(I81&gt;0,I81&lt;&gt;""),VLOOKUP(LEFT(H81,FIND("(",H81)-1),药材与丹炉!C:K,9,0),0),0)+IFERROR(IF(AND(M81&gt;0,M81&lt;&gt;""),VLOOKUP(LEFT(L81,FIND("(",L81)-1),药材与丹炉!C:K,9,0),0),0)+IFERROR(IF(AND(R81&gt;0,R81&lt;&gt;""),VLOOKUP(LEFT(Q81,FIND("(",Q81)-1),药材与丹炉!C:K,9,0),0),0)+IFERROR(IF(AND(V81&gt;0,V81&lt;&gt;""),VLOOKUP(LEFT(U81,FIND("(",U81)-1),药材与丹炉!C:K,9,0),0),0)&gt;0,2,IF(IFERROR(IF(AND(I81&gt;0,I81&lt;&gt;""),VLOOKUP(LEFT(H81,FIND("(",H81)-1),药材与丹炉!C:K,9,0),0),0)+IFERROR(IF(AND(M81&gt;0,M81&lt;&gt;""),VLOOKUP(LEFT(L81,FIND("(",L81)-1),药材与丹炉!C:K,9,0),0),0)+IFERROR(IF(AND(R81&gt;0,R81&lt;&gt;""),VLOOKUP(LEFT(Q81,FIND("(",Q81)-1),药材与丹炉!C:K,9,0),0),0)+IFERROR(IF(AND(V81&gt;0,V81&lt;&gt;""),VLOOKUP(LEFT(U81,FIND("(",U81)-1),药材与丹炉!C:K,9,0),0),0)&lt;0,-1,1))</f>
        <v>1</v>
      </c>
      <c r="X81" s="57">
        <v>3</v>
      </c>
      <c r="Y81" s="57" t="s">
        <v>94</v>
      </c>
      <c r="Z81" s="58">
        <f>IFERROR(X81/VLOOKUP(LEFT(Y81,FIND("(",Y81)-1),药材与丹炉!C:G,5,0),"")</f>
        <v>1</v>
      </c>
      <c r="AA81" s="57" t="s">
        <v>166</v>
      </c>
      <c r="AB81" s="57">
        <f>IFERROR(VLOOKUP(AA81,药材与丹炉!Q:S,2,0),"")</f>
        <v>4</v>
      </c>
      <c r="AC81" s="57" t="s">
        <v>48</v>
      </c>
      <c r="AD81" s="57">
        <f t="shared" si="22"/>
        <v>2</v>
      </c>
      <c r="AE81" s="58">
        <f t="shared" si="23"/>
        <v>12</v>
      </c>
      <c r="AF81" s="57">
        <f>IFERROR(AD81*VLOOKUP(AA81,药材与丹炉!Q:S,3,0)/100,0)</f>
        <v>160</v>
      </c>
      <c r="AG81" s="57">
        <f>IFERROR(I81*VLOOKUP(LEFT(H81,FIND("(",H81)-1),药材与丹炉!C:K,8,0),0)+IFERROR(M81*VLOOKUP(LEFT(L81,FIND("(",L81)-1),药材与丹炉!C:K,8,0),0)+IFERROR(R81*VLOOKUP(LEFT(Q81,FIND("(",Q81)-1),药材与丹炉!C:K,8,0),0)+IFERROR(V81*VLOOKUP(LEFT(U81,FIND("(",U81)-1),药材与丹炉!C:K,8,0),0)+IFERROR(Z81*VLOOKUP(LEFT(Y81,FIND("(",Y81)-1),药材与丹炉!C:K,8,0),0)</f>
        <v>2277</v>
      </c>
      <c r="AH81" s="57">
        <v>1800</v>
      </c>
      <c r="AI81" s="57">
        <f t="shared" si="25"/>
        <v>-637</v>
      </c>
      <c r="AJ81" s="57">
        <f t="shared" si="26"/>
        <v>803</v>
      </c>
      <c r="AK81" s="57">
        <v>1.8</v>
      </c>
    </row>
    <row r="82" spans="1:37">
      <c r="A82" s="56">
        <v>81</v>
      </c>
      <c r="B82" s="56" t="s">
        <v>285</v>
      </c>
      <c r="C82" s="57">
        <v>4</v>
      </c>
      <c r="D82" s="56" t="s">
        <v>286</v>
      </c>
      <c r="E82" s="57">
        <v>36</v>
      </c>
      <c r="F82" s="57" t="s">
        <v>69</v>
      </c>
      <c r="G82" s="57">
        <v>36</v>
      </c>
      <c r="H82" s="57" t="s">
        <v>185</v>
      </c>
      <c r="I82" s="58">
        <f>IFERROR(CEILING(G82/VLOOKUP(LEFT(H82,FIND("(",H82)-1),药材与丹炉!C:G,5,0),1),"")</f>
        <v>4</v>
      </c>
      <c r="J82" s="57" t="s">
        <v>69</v>
      </c>
      <c r="K82" s="57" t="str">
        <f t="shared" si="24"/>
        <v/>
      </c>
      <c r="L82" s="57"/>
      <c r="M82" s="58" t="str">
        <f>IFERROR(CEILING(K82/VLOOKUP(LEFT(L82,FIND("(",L82)-1),药材与丹炉!C:G,5,0),1),"")</f>
        <v/>
      </c>
      <c r="N82" s="57"/>
      <c r="O82" s="57" t="s">
        <v>124</v>
      </c>
      <c r="P82" s="57">
        <v>18</v>
      </c>
      <c r="Q82" s="57" t="s">
        <v>82</v>
      </c>
      <c r="R82" s="58">
        <f>IFERROR(CEILING(P82/VLOOKUP(LEFT(Q82,FIND("(",Q82)-1),药材与丹炉!C:G,5,0),1),"")</f>
        <v>6</v>
      </c>
      <c r="S82" s="57" t="s">
        <v>77</v>
      </c>
      <c r="T82" s="57">
        <v>9</v>
      </c>
      <c r="U82" s="57" t="s">
        <v>227</v>
      </c>
      <c r="V82" s="58">
        <f>IFERROR(CEILING(T82/VLOOKUP(LEFT(U82,FIND("(",U82)-1),药材与丹炉!C:G,5,0),1),"")</f>
        <v>1</v>
      </c>
      <c r="W82" s="57">
        <f>IF(IFERROR(IF(AND(I82&gt;0,I82&lt;&gt;""),VLOOKUP(LEFT(H82,FIND("(",H82)-1),药材与丹炉!C:K,9,0),0),0)+IFERROR(IF(AND(M82&gt;0,M82&lt;&gt;""),VLOOKUP(LEFT(L82,FIND("(",L82)-1),药材与丹炉!C:K,9,0),0),0)+IFERROR(IF(AND(R82&gt;0,R82&lt;&gt;""),VLOOKUP(LEFT(Q82,FIND("(",Q82)-1),药材与丹炉!C:K,9,0),0),0)+IFERROR(IF(AND(V82&gt;0,V82&lt;&gt;""),VLOOKUP(LEFT(U82,FIND("(",U82)-1),药材与丹炉!C:K,9,0),0),0)&gt;0,2,IF(IFERROR(IF(AND(I82&gt;0,I82&lt;&gt;""),VLOOKUP(LEFT(H82,FIND("(",H82)-1),药材与丹炉!C:K,9,0),0),0)+IFERROR(IF(AND(M82&gt;0,M82&lt;&gt;""),VLOOKUP(LEFT(L82,FIND("(",L82)-1),药材与丹炉!C:K,9,0),0),0)+IFERROR(IF(AND(R82&gt;0,R82&lt;&gt;""),VLOOKUP(LEFT(Q82,FIND("(",Q82)-1),药材与丹炉!C:K,9,0),0),0)+IFERROR(IF(AND(V82&gt;0,V82&lt;&gt;""),VLOOKUP(LEFT(U82,FIND("(",U82)-1),药材与丹炉!C:K,9,0),0),0)&lt;0,-1,1))</f>
        <v>1</v>
      </c>
      <c r="X82" s="57">
        <v>3</v>
      </c>
      <c r="Y82" s="57" t="s">
        <v>94</v>
      </c>
      <c r="Z82" s="58">
        <f>IFERROR(X82/VLOOKUP(LEFT(Y82,FIND("(",Y82)-1),药材与丹炉!C:G,5,0),"")</f>
        <v>1</v>
      </c>
      <c r="AA82" s="57" t="s">
        <v>166</v>
      </c>
      <c r="AB82" s="57">
        <f>IFERROR(VLOOKUP(AA82,药材与丹炉!Q:S,2,0),"")</f>
        <v>4</v>
      </c>
      <c r="AC82" s="57" t="s">
        <v>48</v>
      </c>
      <c r="AD82" s="57">
        <f t="shared" si="22"/>
        <v>2</v>
      </c>
      <c r="AE82" s="58">
        <f t="shared" si="23"/>
        <v>12</v>
      </c>
      <c r="AF82" s="57">
        <f>IFERROR(AD82*VLOOKUP(AA82,药材与丹炉!Q:S,3,0)/100,0)</f>
        <v>160</v>
      </c>
      <c r="AG82" s="57">
        <f>IFERROR(I82*VLOOKUP(LEFT(H82,FIND("(",H82)-1),药材与丹炉!C:K,8,0),0)+IFERROR(M82*VLOOKUP(LEFT(L82,FIND("(",L82)-1),药材与丹炉!C:K,8,0),0)+IFERROR(R82*VLOOKUP(LEFT(Q82,FIND("(",Q82)-1),药材与丹炉!C:K,8,0),0)+IFERROR(V82*VLOOKUP(LEFT(U82,FIND("(",U82)-1),药材与丹炉!C:K,8,0),0)+IFERROR(Z82*VLOOKUP(LEFT(Y82,FIND("(",Y82)-1),药材与丹炉!C:K,8,0),0)</f>
        <v>2277</v>
      </c>
      <c r="AH82" s="57">
        <v>1800</v>
      </c>
      <c r="AI82" s="57">
        <f t="shared" si="25"/>
        <v>-637</v>
      </c>
      <c r="AJ82" s="57">
        <f t="shared" si="26"/>
        <v>803</v>
      </c>
      <c r="AK82" s="57">
        <v>1.8</v>
      </c>
    </row>
    <row r="83" spans="1:37">
      <c r="A83" s="56">
        <v>82</v>
      </c>
      <c r="B83" s="56" t="s">
        <v>287</v>
      </c>
      <c r="C83" s="57">
        <v>4</v>
      </c>
      <c r="D83" s="56" t="s">
        <v>288</v>
      </c>
      <c r="E83" s="57">
        <v>36</v>
      </c>
      <c r="F83" s="57" t="s">
        <v>69</v>
      </c>
      <c r="G83" s="57">
        <v>36</v>
      </c>
      <c r="H83" s="57" t="s">
        <v>181</v>
      </c>
      <c r="I83" s="58">
        <f>IFERROR(CEILING(G83/VLOOKUP(LEFT(H83,FIND("(",H83)-1),药材与丹炉!C:G,5,0),1),"")</f>
        <v>4</v>
      </c>
      <c r="J83" s="57" t="s">
        <v>69</v>
      </c>
      <c r="K83" s="57" t="str">
        <f t="shared" si="24"/>
        <v/>
      </c>
      <c r="L83" s="57"/>
      <c r="M83" s="58" t="str">
        <f>IFERROR(CEILING(K83/VLOOKUP(LEFT(L83,FIND("(",L83)-1),药材与丹炉!C:G,5,0),1),"")</f>
        <v/>
      </c>
      <c r="N83" s="57"/>
      <c r="O83" s="57" t="s">
        <v>217</v>
      </c>
      <c r="P83" s="57">
        <v>18</v>
      </c>
      <c r="Q83" s="57" t="s">
        <v>218</v>
      </c>
      <c r="R83" s="58">
        <f>IFERROR(CEILING(P83/VLOOKUP(LEFT(Q83,FIND("(",Q83)-1),药材与丹炉!C:G,5,0),1),"")</f>
        <v>2</v>
      </c>
      <c r="S83" s="57" t="s">
        <v>77</v>
      </c>
      <c r="T83" s="57">
        <v>9</v>
      </c>
      <c r="U83" s="57" t="s">
        <v>78</v>
      </c>
      <c r="V83" s="58">
        <f>IFERROR(CEILING(T83/VLOOKUP(LEFT(U83,FIND("(",U83)-1),药材与丹炉!C:G,5,0),1),"")</f>
        <v>3</v>
      </c>
      <c r="W83" s="57">
        <f>IF(IFERROR(IF(AND(I83&gt;0,I83&lt;&gt;""),VLOOKUP(LEFT(H83,FIND("(",H83)-1),药材与丹炉!C:K,9,0),0),0)+IFERROR(IF(AND(M83&gt;0,M83&lt;&gt;""),VLOOKUP(LEFT(L83,FIND("(",L83)-1),药材与丹炉!C:K,9,0),0),0)+IFERROR(IF(AND(R83&gt;0,R83&lt;&gt;""),VLOOKUP(LEFT(Q83,FIND("(",Q83)-1),药材与丹炉!C:K,9,0),0),0)+IFERROR(IF(AND(V83&gt;0,V83&lt;&gt;""),VLOOKUP(LEFT(U83,FIND("(",U83)-1),药材与丹炉!C:K,9,0),0),0)&gt;0,2,IF(IFERROR(IF(AND(I83&gt;0,I83&lt;&gt;""),VLOOKUP(LEFT(H83,FIND("(",H83)-1),药材与丹炉!C:K,9,0),0),0)+IFERROR(IF(AND(M83&gt;0,M83&lt;&gt;""),VLOOKUP(LEFT(L83,FIND("(",L83)-1),药材与丹炉!C:K,9,0),0),0)+IFERROR(IF(AND(R83&gt;0,R83&lt;&gt;""),VLOOKUP(LEFT(Q83,FIND("(",Q83)-1),药材与丹炉!C:K,9,0),0),0)+IFERROR(IF(AND(V83&gt;0,V83&lt;&gt;""),VLOOKUP(LEFT(U83,FIND("(",U83)-1),药材与丹炉!C:K,9,0),0),0)&lt;0,-1,1))</f>
        <v>2</v>
      </c>
      <c r="X83" s="57">
        <v>3</v>
      </c>
      <c r="Y83" s="57" t="s">
        <v>179</v>
      </c>
      <c r="Z83" s="58">
        <f>IFERROR(X83/VLOOKUP(LEFT(Y83,FIND("(",Y83)-1),药材与丹炉!C:G,5,0),"")</f>
        <v>1</v>
      </c>
      <c r="AA83" s="57" t="s">
        <v>166</v>
      </c>
      <c r="AB83" s="57">
        <f>IFERROR(VLOOKUP(AA83,药材与丹炉!Q:S,2,0),"")</f>
        <v>4</v>
      </c>
      <c r="AC83" s="57" t="s">
        <v>48</v>
      </c>
      <c r="AD83" s="57">
        <f t="shared" si="22"/>
        <v>2</v>
      </c>
      <c r="AE83" s="58">
        <f t="shared" si="23"/>
        <v>10</v>
      </c>
      <c r="AF83" s="57">
        <f>IFERROR(AD83*VLOOKUP(AA83,药材与丹炉!Q:S,3,0)/100,0)</f>
        <v>160</v>
      </c>
      <c r="AG83" s="57">
        <f>IFERROR(I83*VLOOKUP(LEFT(H83,FIND("(",H83)-1),药材与丹炉!C:K,8,0),0)+IFERROR(M83*VLOOKUP(LEFT(L83,FIND("(",L83)-1),药材与丹炉!C:K,8,0),0)+IFERROR(R83*VLOOKUP(LEFT(Q83,FIND("(",Q83)-1),药材与丹炉!C:K,8,0),0)+IFERROR(V83*VLOOKUP(LEFT(U83,FIND("(",U83)-1),药材与丹炉!C:K,8,0),0)+IFERROR(Z83*VLOOKUP(LEFT(Y83,FIND("(",Y83)-1),药材与丹炉!C:K,8,0),0)</f>
        <v>2574</v>
      </c>
      <c r="AH83" s="57">
        <v>3600</v>
      </c>
      <c r="AI83" s="57">
        <f t="shared" si="25"/>
        <v>866</v>
      </c>
      <c r="AJ83" s="57">
        <f t="shared" si="26"/>
        <v>3746</v>
      </c>
      <c r="AK83" s="57">
        <v>1.8</v>
      </c>
    </row>
    <row r="84" s="52" customFormat="1" spans="1:37">
      <c r="A84" s="56">
        <v>83</v>
      </c>
      <c r="B84" s="56" t="s">
        <v>289</v>
      </c>
      <c r="C84" s="57">
        <v>4</v>
      </c>
      <c r="D84" s="56" t="s">
        <v>290</v>
      </c>
      <c r="E84" s="57">
        <v>36</v>
      </c>
      <c r="F84" s="57" t="s">
        <v>291</v>
      </c>
      <c r="G84" s="57">
        <v>36</v>
      </c>
      <c r="H84" s="57" t="s">
        <v>292</v>
      </c>
      <c r="I84" s="58">
        <f>IFERROR(CEILING(G84/VLOOKUP(LEFT(H84,FIND("(",H84)-1),药材与丹炉!C:G,5,0),1),"")</f>
        <v>1</v>
      </c>
      <c r="J84" s="57" t="s">
        <v>291</v>
      </c>
      <c r="K84" s="57" t="str">
        <f t="shared" si="24"/>
        <v/>
      </c>
      <c r="L84" s="57"/>
      <c r="M84" s="58" t="str">
        <f>IFERROR(CEILING(K84/VLOOKUP(LEFT(L84,FIND("(",L84)-1),药材与丹炉!C:G,5,0),1),"")</f>
        <v/>
      </c>
      <c r="N84" s="57">
        <v>18</v>
      </c>
      <c r="O84" s="57" t="s">
        <v>133</v>
      </c>
      <c r="P84" s="57">
        <v>18</v>
      </c>
      <c r="Q84" s="57" t="s">
        <v>134</v>
      </c>
      <c r="R84" s="58">
        <f>IFERROR(CEILING(P84/VLOOKUP(LEFT(Q84,FIND("(",Q84)-1),药材与丹炉!C:G,5,0),1),"")</f>
        <v>6</v>
      </c>
      <c r="S84" s="57" t="s">
        <v>133</v>
      </c>
      <c r="T84" s="57" t="str">
        <f>IFERROR(IF(N84-P84=0,"",N84-P84),"")</f>
        <v/>
      </c>
      <c r="U84" s="57"/>
      <c r="V84" s="58" t="str">
        <f>IFERROR(CEILING(T84/VLOOKUP(LEFT(U84,FIND("(",U84)-1),药材与丹炉!C:G,5,0),1),"")</f>
        <v/>
      </c>
      <c r="W84" s="57">
        <f>IF(IFERROR(IF(AND(I84&gt;0,I84&lt;&gt;""),VLOOKUP(LEFT(H84,FIND("(",H84)-1),药材与丹炉!C:K,9,0),0),0)+IFERROR(IF(AND(M84&gt;0,M84&lt;&gt;""),VLOOKUP(LEFT(L84,FIND("(",L84)-1),药材与丹炉!C:K,9,0),0),0)+IFERROR(IF(AND(R84&gt;0,R84&lt;&gt;""),VLOOKUP(LEFT(Q84,FIND("(",Q84)-1),药材与丹炉!C:K,9,0),0),0)+IFERROR(IF(AND(V84&gt;0,V84&lt;&gt;""),VLOOKUP(LEFT(U84,FIND("(",U84)-1),药材与丹炉!C:K,9,0),0),0)&gt;0,2,IF(IFERROR(IF(AND(I84&gt;0,I84&lt;&gt;""),VLOOKUP(LEFT(H84,FIND("(",H84)-1),药材与丹炉!C:K,9,0),0),0)+IFERROR(IF(AND(M84&gt;0,M84&lt;&gt;""),VLOOKUP(LEFT(L84,FIND("(",L84)-1),药材与丹炉!C:K,9,0),0),0)+IFERROR(IF(AND(R84&gt;0,R84&lt;&gt;""),VLOOKUP(LEFT(Q84,FIND("(",Q84)-1),药材与丹炉!C:K,9,0),0),0)+IFERROR(IF(AND(V84&gt;0,V84&lt;&gt;""),VLOOKUP(LEFT(U84,FIND("(",U84)-1),药材与丹炉!C:K,9,0),0),0)&lt;0,-1,1))</f>
        <v>-1</v>
      </c>
      <c r="X84" s="57">
        <v>36</v>
      </c>
      <c r="Y84" s="57" t="s">
        <v>186</v>
      </c>
      <c r="Z84" s="58">
        <f>IFERROR(X84/VLOOKUP(LEFT(Y84,FIND("(",Y84)-1),药材与丹炉!C:G,5,0),"")</f>
        <v>4</v>
      </c>
      <c r="AA84" s="57" t="s">
        <v>166</v>
      </c>
      <c r="AB84" s="57">
        <f>IFERROR(VLOOKUP(AA84,药材与丹炉!Q:S,2,0),"")</f>
        <v>4</v>
      </c>
      <c r="AC84" s="57" t="s">
        <v>48</v>
      </c>
      <c r="AD84" s="57">
        <f t="shared" si="22"/>
        <v>2</v>
      </c>
      <c r="AE84" s="58">
        <f t="shared" si="23"/>
        <v>11</v>
      </c>
      <c r="AF84" s="57">
        <f>IFERROR(AD84*VLOOKUP(AA84,药材与丹炉!Q:S,3,0)/100,0)</f>
        <v>160</v>
      </c>
      <c r="AG84" s="57">
        <f>IFERROR(I84*VLOOKUP(LEFT(H84,FIND("(",H84)-1),药材与丹炉!C:K,8,0),0)+IFERROR(M84*VLOOKUP(LEFT(L84,FIND("(",L84)-1),药材与丹炉!C:K,8,0),0)+IFERROR(R84*VLOOKUP(LEFT(Q84,FIND("(",Q84)-1),药材与丹炉!C:K,8,0),0)+IFERROR(V84*VLOOKUP(LEFT(U84,FIND("(",U84)-1),药材与丹炉!C:K,8,0),0)+IFERROR(Z84*VLOOKUP(LEFT(Y84,FIND("(",Y84)-1),药材与丹炉!C:K,8,0),0)</f>
        <v>6156</v>
      </c>
      <c r="AH84" s="57">
        <v>3250</v>
      </c>
      <c r="AI84" s="57">
        <f t="shared" si="25"/>
        <v>-3066</v>
      </c>
      <c r="AJ84" s="57">
        <f t="shared" si="26"/>
        <v>-466</v>
      </c>
      <c r="AK84" s="57">
        <v>1.8</v>
      </c>
    </row>
    <row r="85" s="52" customFormat="1" spans="1:37">
      <c r="A85" s="56">
        <v>84</v>
      </c>
      <c r="B85" s="56" t="s">
        <v>293</v>
      </c>
      <c r="C85" s="57">
        <v>4</v>
      </c>
      <c r="D85" s="56" t="s">
        <v>294</v>
      </c>
      <c r="E85" s="57">
        <v>36</v>
      </c>
      <c r="F85" s="57" t="s">
        <v>295</v>
      </c>
      <c r="G85" s="57">
        <v>36</v>
      </c>
      <c r="H85" s="57" t="s">
        <v>296</v>
      </c>
      <c r="I85" s="58">
        <f>IFERROR(CEILING(G85/VLOOKUP(LEFT(H85,FIND("(",H85)-1),药材与丹炉!C:G,5,0),1),"")</f>
        <v>1</v>
      </c>
      <c r="J85" s="57" t="s">
        <v>295</v>
      </c>
      <c r="K85" s="57" t="str">
        <f t="shared" si="24"/>
        <v/>
      </c>
      <c r="L85" s="57"/>
      <c r="M85" s="58" t="str">
        <f>IFERROR(CEILING(K85/VLOOKUP(LEFT(L85,FIND("(",L85)-1),药材与丹炉!C:G,5,0),1),"")</f>
        <v/>
      </c>
      <c r="N85" s="57">
        <v>18</v>
      </c>
      <c r="O85" s="57" t="s">
        <v>133</v>
      </c>
      <c r="P85" s="57">
        <v>18</v>
      </c>
      <c r="Q85" s="57" t="s">
        <v>134</v>
      </c>
      <c r="R85" s="58">
        <f>IFERROR(CEILING(P85/VLOOKUP(LEFT(Q85,FIND("(",Q85)-1),药材与丹炉!C:G,5,0),1),"")</f>
        <v>6</v>
      </c>
      <c r="S85" s="57" t="s">
        <v>133</v>
      </c>
      <c r="T85" s="57" t="str">
        <f>IFERROR(IF(N85-P85=0,"",N85-P85),"")</f>
        <v/>
      </c>
      <c r="U85" s="57"/>
      <c r="V85" s="58" t="str">
        <f>IFERROR(CEILING(T85/VLOOKUP(LEFT(U85,FIND("(",U85)-1),药材与丹炉!C:G,5,0),1),"")</f>
        <v/>
      </c>
      <c r="W85" s="57">
        <f>IF(IFERROR(IF(AND(I85&gt;0,I85&lt;&gt;""),VLOOKUP(LEFT(H85,FIND("(",H85)-1),药材与丹炉!C:K,9,0),0),0)+IFERROR(IF(AND(M85&gt;0,M85&lt;&gt;""),VLOOKUP(LEFT(L85,FIND("(",L85)-1),药材与丹炉!C:K,9,0),0),0)+IFERROR(IF(AND(R85&gt;0,R85&lt;&gt;""),VLOOKUP(LEFT(Q85,FIND("(",Q85)-1),药材与丹炉!C:K,9,0),0),0)+IFERROR(IF(AND(V85&gt;0,V85&lt;&gt;""),VLOOKUP(LEFT(U85,FIND("(",U85)-1),药材与丹炉!C:K,9,0),0),0)&gt;0,2,IF(IFERROR(IF(AND(I85&gt;0,I85&lt;&gt;""),VLOOKUP(LEFT(H85,FIND("(",H85)-1),药材与丹炉!C:K,9,0),0),0)+IFERROR(IF(AND(M85&gt;0,M85&lt;&gt;""),VLOOKUP(LEFT(L85,FIND("(",L85)-1),药材与丹炉!C:K,9,0),0),0)+IFERROR(IF(AND(R85&gt;0,R85&lt;&gt;""),VLOOKUP(LEFT(Q85,FIND("(",Q85)-1),药材与丹炉!C:K,9,0),0),0)+IFERROR(IF(AND(V85&gt;0,V85&lt;&gt;""),VLOOKUP(LEFT(U85,FIND("(",U85)-1),药材与丹炉!C:K,9,0),0),0)&lt;0,-1,1))</f>
        <v>2</v>
      </c>
      <c r="X85" s="57">
        <v>36</v>
      </c>
      <c r="Y85" s="57" t="s">
        <v>260</v>
      </c>
      <c r="Z85" s="58">
        <f>IFERROR(X85/VLOOKUP(LEFT(Y85,FIND("(",Y85)-1),药材与丹炉!C:G,5,0),"")</f>
        <v>4</v>
      </c>
      <c r="AA85" s="57" t="s">
        <v>166</v>
      </c>
      <c r="AB85" s="57">
        <f>IFERROR(VLOOKUP(AA85,药材与丹炉!Q:S,2,0),"")</f>
        <v>4</v>
      </c>
      <c r="AC85" s="57" t="s">
        <v>48</v>
      </c>
      <c r="AD85" s="57">
        <f t="shared" si="22"/>
        <v>2</v>
      </c>
      <c r="AE85" s="58">
        <f t="shared" si="23"/>
        <v>11</v>
      </c>
      <c r="AF85" s="57">
        <f>IFERROR(AD85*VLOOKUP(AA85,药材与丹炉!Q:S,3,0)/100,0)</f>
        <v>160</v>
      </c>
      <c r="AG85" s="57">
        <f>IFERROR(I85*VLOOKUP(LEFT(H85,FIND("(",H85)-1),药材与丹炉!C:K,8,0),0)+IFERROR(M85*VLOOKUP(LEFT(L85,FIND("(",L85)-1),药材与丹炉!C:K,8,0),0)+IFERROR(R85*VLOOKUP(LEFT(Q85,FIND("(",Q85)-1),药材与丹炉!C:K,8,0),0)+IFERROR(V85*VLOOKUP(LEFT(U85,FIND("(",U85)-1),药材与丹炉!C:K,8,0),0)+IFERROR(Z85*VLOOKUP(LEFT(Y85,FIND("(",Y85)-1),药材与丹炉!C:K,8,0),0)</f>
        <v>6156</v>
      </c>
      <c r="AH85" s="57">
        <v>3250</v>
      </c>
      <c r="AI85" s="57">
        <f t="shared" si="25"/>
        <v>-3066</v>
      </c>
      <c r="AJ85" s="57">
        <f t="shared" si="26"/>
        <v>-466</v>
      </c>
      <c r="AK85" s="57">
        <v>1.8</v>
      </c>
    </row>
    <row r="86" s="52" customFormat="1" spans="1:37">
      <c r="A86" s="56">
        <v>85</v>
      </c>
      <c r="B86" s="56" t="s">
        <v>297</v>
      </c>
      <c r="C86" s="57">
        <v>4</v>
      </c>
      <c r="D86" s="56" t="s">
        <v>298</v>
      </c>
      <c r="E86" s="57">
        <v>108</v>
      </c>
      <c r="F86" s="57" t="s">
        <v>63</v>
      </c>
      <c r="G86" s="57">
        <v>108</v>
      </c>
      <c r="H86" s="57" t="s">
        <v>299</v>
      </c>
      <c r="I86" s="58">
        <f>IFERROR(CEILING(G86/VLOOKUP(LEFT(H86,FIND("(",H86)-1),药材与丹炉!C:G,5,0),1),"")</f>
        <v>3</v>
      </c>
      <c r="J86" s="57" t="s">
        <v>63</v>
      </c>
      <c r="K86" s="57" t="str">
        <f t="shared" si="24"/>
        <v/>
      </c>
      <c r="L86" s="57"/>
      <c r="M86" s="58" t="str">
        <f>IFERROR(CEILING(K86/VLOOKUP(LEFT(L86,FIND("(",L86)-1),药材与丹炉!C:G,5,0),1),"")</f>
        <v/>
      </c>
      <c r="N86" s="57">
        <v>72</v>
      </c>
      <c r="O86" s="57" t="s">
        <v>189</v>
      </c>
      <c r="P86" s="57">
        <v>36</v>
      </c>
      <c r="Q86" s="57" t="s">
        <v>190</v>
      </c>
      <c r="R86" s="58">
        <f>IFERROR(CEILING(P86/VLOOKUP(LEFT(Q86,FIND("(",Q86)-1),药材与丹炉!C:G,5,0),1),"")</f>
        <v>4</v>
      </c>
      <c r="S86" s="57" t="s">
        <v>189</v>
      </c>
      <c r="T86" s="57">
        <f>IFERROR(IF(N86-P86=0,"",N86-P86),"")</f>
        <v>36</v>
      </c>
      <c r="U86" s="57" t="s">
        <v>190</v>
      </c>
      <c r="V86" s="58">
        <f>IFERROR(CEILING(T86/VLOOKUP(LEFT(U86,FIND("(",U86)-1),药材与丹炉!C:G,5,0),1),"")</f>
        <v>4</v>
      </c>
      <c r="W86" s="57">
        <f>IF(IFERROR(IF(AND(I86&gt;0,I86&lt;&gt;""),VLOOKUP(LEFT(H86,FIND("(",H86)-1),药材与丹炉!C:K,9,0),0),0)+IFERROR(IF(AND(M86&gt;0,M86&lt;&gt;""),VLOOKUP(LEFT(L86,FIND("(",L86)-1),药材与丹炉!C:K,9,0),0),0)+IFERROR(IF(AND(R86&gt;0,R86&lt;&gt;""),VLOOKUP(LEFT(Q86,FIND("(",Q86)-1),药材与丹炉!C:K,9,0),0),0)+IFERROR(IF(AND(V86&gt;0,V86&lt;&gt;""),VLOOKUP(LEFT(U86,FIND("(",U86)-1),药材与丹炉!C:K,9,0),0),0)&gt;0,2,IF(IFERROR(IF(AND(I86&gt;0,I86&lt;&gt;""),VLOOKUP(LEFT(H86,FIND("(",H86)-1),药材与丹炉!C:K,9,0),0),0)+IFERROR(IF(AND(M86&gt;0,M86&lt;&gt;""),VLOOKUP(LEFT(L86,FIND("(",L86)-1),药材与丹炉!C:K,9,0),0),0)+IFERROR(IF(AND(R86&gt;0,R86&lt;&gt;""),VLOOKUP(LEFT(Q86,FIND("(",Q86)-1),药材与丹炉!C:K,9,0),0),0)+IFERROR(IF(AND(V86&gt;0,V86&lt;&gt;""),VLOOKUP(LEFT(U86,FIND("(",U86)-1),药材与丹炉!C:K,9,0),0),0)&lt;0,-1,1))</f>
        <v>-1</v>
      </c>
      <c r="X86" s="57">
        <v>36</v>
      </c>
      <c r="Y86" s="57" t="s">
        <v>300</v>
      </c>
      <c r="Z86" s="58">
        <f>IFERROR(X86/VLOOKUP(LEFT(Y86,FIND("(",Y86)-1),药材与丹炉!C:G,5,0),"")</f>
        <v>1</v>
      </c>
      <c r="AA86" s="57" t="s">
        <v>166</v>
      </c>
      <c r="AB86" s="57">
        <f>IFERROR(VLOOKUP(AA86,药材与丹炉!Q:S,2,0),"")</f>
        <v>4</v>
      </c>
      <c r="AC86" s="57" t="s">
        <v>48</v>
      </c>
      <c r="AD86" s="57">
        <f t="shared" si="22"/>
        <v>2</v>
      </c>
      <c r="AE86" s="58">
        <f t="shared" si="23"/>
        <v>12</v>
      </c>
      <c r="AF86" s="57">
        <f>IFERROR(AD86*VLOOKUP(AA86,药材与丹炉!Q:S,3,0)/100,0)</f>
        <v>160</v>
      </c>
      <c r="AG86" s="57">
        <f>IFERROR(I86*VLOOKUP(LEFT(H86,FIND("(",H86)-1),药材与丹炉!C:K,8,0),0)+IFERROR(M86*VLOOKUP(LEFT(L86,FIND("(",L86)-1),药材与丹炉!C:K,8,0),0)+IFERROR(R86*VLOOKUP(LEFT(Q86,FIND("(",Q86)-1),药材与丹炉!C:K,8,0),0)+IFERROR(V86*VLOOKUP(LEFT(U86,FIND("(",U86)-1),药材与丹炉!C:K,8,0),0)+IFERROR(Z86*VLOOKUP(LEFT(Y86,FIND("(",Y86)-1),药材与丹炉!C:K,8,0),0)</f>
        <v>20520</v>
      </c>
      <c r="AH86" s="57">
        <v>13500</v>
      </c>
      <c r="AI86" s="57">
        <f t="shared" si="25"/>
        <v>-7180</v>
      </c>
      <c r="AJ86" s="57">
        <f t="shared" si="26"/>
        <v>3620</v>
      </c>
      <c r="AK86" s="57">
        <v>1.8</v>
      </c>
    </row>
    <row r="87" spans="1:37">
      <c r="A87" s="56">
        <v>86</v>
      </c>
      <c r="B87" s="56" t="s">
        <v>301</v>
      </c>
      <c r="C87" s="57">
        <v>5</v>
      </c>
      <c r="D87" s="56" t="s">
        <v>302</v>
      </c>
      <c r="E87" s="57">
        <v>9</v>
      </c>
      <c r="F87" s="57" t="s">
        <v>42</v>
      </c>
      <c r="G87" s="57">
        <v>9</v>
      </c>
      <c r="H87" s="57" t="s">
        <v>103</v>
      </c>
      <c r="I87" s="58">
        <f>IFERROR(CEILING(G87/VLOOKUP(LEFT(H87,FIND("(",H87)-1),药材与丹炉!C:G,5,0),1),"")</f>
        <v>3</v>
      </c>
      <c r="J87" s="57" t="s">
        <v>42</v>
      </c>
      <c r="K87" s="57" t="str">
        <f t="shared" si="24"/>
        <v/>
      </c>
      <c r="L87" s="57"/>
      <c r="M87" s="58" t="str">
        <f>IFERROR(CEILING(K87/VLOOKUP(LEFT(L87,FIND("(",L87)-1),药材与丹炉!C:G,5,0),1),"")</f>
        <v/>
      </c>
      <c r="N87" s="57"/>
      <c r="O87" s="57" t="s">
        <v>58</v>
      </c>
      <c r="P87" s="57">
        <v>9</v>
      </c>
      <c r="Q87" s="57" t="s">
        <v>54</v>
      </c>
      <c r="R87" s="58">
        <f>IFERROR(CEILING(P87/VLOOKUP(LEFT(Q87,FIND("(",Q87)-1),药材与丹炉!C:G,5,0),1),"")</f>
        <v>3</v>
      </c>
      <c r="S87" s="57" t="s">
        <v>44</v>
      </c>
      <c r="T87" s="57">
        <v>9</v>
      </c>
      <c r="U87" s="57" t="s">
        <v>303</v>
      </c>
      <c r="V87" s="58">
        <f>IFERROR(CEILING(T87/VLOOKUP(LEFT(U87,FIND("(",U87)-1),药材与丹炉!C:G,5,0),1),"")</f>
        <v>1</v>
      </c>
      <c r="W87" s="57">
        <f>IF(IFERROR(IF(AND(I87&gt;0,I87&lt;&gt;""),VLOOKUP(LEFT(H87,FIND("(",H87)-1),药材与丹炉!C:K,9,0),0),0)+IFERROR(IF(AND(M87&gt;0,M87&lt;&gt;""),VLOOKUP(LEFT(L87,FIND("(",L87)-1),药材与丹炉!C:K,9,0),0),0)+IFERROR(IF(AND(R87&gt;0,R87&lt;&gt;""),VLOOKUP(LEFT(Q87,FIND("(",Q87)-1),药材与丹炉!C:K,9,0),0),0)+IFERROR(IF(AND(V87&gt;0,V87&lt;&gt;""),VLOOKUP(LEFT(U87,FIND("(",U87)-1),药材与丹炉!C:K,9,0),0),0)&gt;0,2,IF(IFERROR(IF(AND(I87&gt;0,I87&lt;&gt;""),VLOOKUP(LEFT(H87,FIND("(",H87)-1),药材与丹炉!C:K,9,0),0),0)+IFERROR(IF(AND(M87&gt;0,M87&lt;&gt;""),VLOOKUP(LEFT(L87,FIND("(",L87)-1),药材与丹炉!C:K,9,0),0),0)+IFERROR(IF(AND(R87&gt;0,R87&lt;&gt;""),VLOOKUP(LEFT(Q87,FIND("(",Q87)-1),药材与丹炉!C:K,9,0),0),0)+IFERROR(IF(AND(V87&gt;0,V87&lt;&gt;""),VLOOKUP(LEFT(U87,FIND("(",U87)-1),药材与丹炉!C:K,9,0),0),0)&lt;0,-1,1))</f>
        <v>-1</v>
      </c>
      <c r="X87" s="57">
        <v>9</v>
      </c>
      <c r="Y87" s="57" t="s">
        <v>78</v>
      </c>
      <c r="Z87" s="58">
        <f>IFERROR(X87/VLOOKUP(LEFT(Y87,FIND("(",Y87)-1),药材与丹炉!C:G,5,0),"")</f>
        <v>3</v>
      </c>
      <c r="AA87" s="57" t="s">
        <v>268</v>
      </c>
      <c r="AB87" s="57">
        <f>IFERROR(VLOOKUP(AA87,药材与丹炉!Q:S,2,0),"")</f>
        <v>5</v>
      </c>
      <c r="AC87" s="57" t="s">
        <v>48</v>
      </c>
      <c r="AD87" s="57">
        <f t="shared" si="22"/>
        <v>2</v>
      </c>
      <c r="AE87" s="58">
        <f t="shared" si="23"/>
        <v>10</v>
      </c>
      <c r="AF87" s="57">
        <f>IFERROR(AD87*VLOOKUP(AA87,药材与丹炉!Q:S,3,0)/100,0)</f>
        <v>450</v>
      </c>
      <c r="AG87" s="57">
        <f>IFERROR(I87*VLOOKUP(LEFT(H87,FIND("(",H87)-1),药材与丹炉!C:K,8,0),0)+IFERROR(M87*VLOOKUP(LEFT(L87,FIND("(",L87)-1),药材与丹炉!C:K,8,0),0)+IFERROR(R87*VLOOKUP(LEFT(Q87,FIND("(",Q87)-1),药材与丹炉!C:K,8,0),0)+IFERROR(V87*VLOOKUP(LEFT(U87,FIND("(",U87)-1),药材与丹炉!C:K,8,0),0)+IFERROR(Z87*VLOOKUP(LEFT(Y87,FIND("(",Y87)-1),药材与丹炉!C:K,8,0),0)</f>
        <v>729</v>
      </c>
      <c r="AH87" s="57">
        <v>2700</v>
      </c>
      <c r="AI87" s="57">
        <f t="shared" si="25"/>
        <v>1521</v>
      </c>
      <c r="AJ87" s="57">
        <f t="shared" si="26"/>
        <v>3681</v>
      </c>
      <c r="AK87" s="57">
        <v>1.8</v>
      </c>
    </row>
    <row r="88" s="52" customFormat="1" spans="1:37">
      <c r="A88" s="56">
        <v>87</v>
      </c>
      <c r="B88" s="56" t="s">
        <v>304</v>
      </c>
      <c r="C88" s="57">
        <v>5</v>
      </c>
      <c r="D88" s="56" t="s">
        <v>305</v>
      </c>
      <c r="E88" s="57">
        <v>9</v>
      </c>
      <c r="F88" s="57" t="s">
        <v>42</v>
      </c>
      <c r="G88" s="57">
        <v>9</v>
      </c>
      <c r="H88" s="57" t="s">
        <v>93</v>
      </c>
      <c r="I88" s="58">
        <f>IFERROR(CEILING(G88/VLOOKUP(LEFT(H88,FIND("(",H88)-1),药材与丹炉!C:G,5,0),1),"")</f>
        <v>3</v>
      </c>
      <c r="J88" s="57" t="s">
        <v>42</v>
      </c>
      <c r="K88" s="57" t="str">
        <f t="shared" ref="K88" si="27">IFERROR(IF(E88-G88=0,"",E88-G88),"")</f>
        <v/>
      </c>
      <c r="L88" s="57"/>
      <c r="M88" s="58" t="str">
        <f>IFERROR(CEILING(K88/VLOOKUP(LEFT(L88,FIND("(",L88)-1),药材与丹炉!C:G,5,0),1),"")</f>
        <v/>
      </c>
      <c r="N88" s="57"/>
      <c r="O88" s="57" t="s">
        <v>58</v>
      </c>
      <c r="P88" s="57">
        <v>9</v>
      </c>
      <c r="Q88" s="57" t="s">
        <v>54</v>
      </c>
      <c r="R88" s="58">
        <f>IFERROR(CEILING(P88/VLOOKUP(LEFT(Q88,FIND("(",Q88)-1),药材与丹炉!C:G,5,0),1),"")</f>
        <v>3</v>
      </c>
      <c r="S88" s="57" t="s">
        <v>44</v>
      </c>
      <c r="T88" s="57">
        <v>9</v>
      </c>
      <c r="U88" s="57" t="s">
        <v>102</v>
      </c>
      <c r="V88" s="58">
        <f>IFERROR(CEILING(T88/VLOOKUP(LEFT(U88,FIND("(",U88)-1),药材与丹炉!C:G,5,0),1),"")</f>
        <v>3</v>
      </c>
      <c r="W88" s="57"/>
      <c r="X88" s="57"/>
      <c r="Y88" s="57"/>
      <c r="Z88" s="58" t="str">
        <f>IFERROR(X88/VLOOKUP(LEFT(Y88,FIND("(",Y88)-1),药材与丹炉!C:G,5,0),"")</f>
        <v/>
      </c>
      <c r="AA88" s="57" t="s">
        <v>268</v>
      </c>
      <c r="AB88" s="57">
        <f>IFERROR(VLOOKUP(AA88,药材与丹炉!Q:S,2,0),"")</f>
        <v>5</v>
      </c>
      <c r="AC88" s="57" t="s">
        <v>48</v>
      </c>
      <c r="AD88" s="57">
        <f t="shared" si="22"/>
        <v>2</v>
      </c>
      <c r="AE88" s="58">
        <f t="shared" si="23"/>
        <v>9</v>
      </c>
      <c r="AF88" s="57">
        <f>IFERROR(AD88*VLOOKUP(AA88,药材与丹炉!Q:S,3,0)/100,0)</f>
        <v>450</v>
      </c>
      <c r="AG88" s="60">
        <f>IFERROR(I88*VLOOKUP(LEFT(H88,FIND("(",H88)-1),药材与丹炉!C:K,8,0),0)+IFERROR(M88*VLOOKUP(LEFT(L88,FIND("(",L88)-1),药材与丹炉!C:K,8,0),0)+IFERROR(R88*VLOOKUP(LEFT(Q88,FIND("(",Q88)-1),药材与丹炉!C:K,8,0),0)+IFERROR(V88*VLOOKUP(LEFT(U88,FIND("(",U88)-1),药材与丹炉!C:K,8,0),0)+IFERROR(Z88*VLOOKUP(LEFT(Y88,FIND("(",Y88)-1),药材与丹炉!C:K,8,0),0)</f>
        <v>324</v>
      </c>
      <c r="AH88" s="57">
        <v>0</v>
      </c>
      <c r="AI88" s="57">
        <f t="shared" si="25"/>
        <v>-774</v>
      </c>
      <c r="AJ88" s="57">
        <f t="shared" si="26"/>
        <v>-774</v>
      </c>
      <c r="AK88" s="57">
        <v>1.8</v>
      </c>
    </row>
    <row r="89" spans="1:37">
      <c r="A89" s="56">
        <v>88</v>
      </c>
      <c r="B89" s="56" t="s">
        <v>306</v>
      </c>
      <c r="C89" s="57">
        <v>5</v>
      </c>
      <c r="D89" s="56" t="s">
        <v>307</v>
      </c>
      <c r="E89" s="57">
        <v>360</v>
      </c>
      <c r="F89" s="57" t="s">
        <v>53</v>
      </c>
      <c r="G89" s="57">
        <v>360</v>
      </c>
      <c r="H89" s="57" t="s">
        <v>308</v>
      </c>
      <c r="I89" s="58">
        <f>IFERROR(CEILING(G89/VLOOKUP(LEFT(H89,FIND("(",H89)-1),药材与丹炉!C:G,5,0),1),"")</f>
        <v>10</v>
      </c>
      <c r="J89" s="57" t="s">
        <v>53</v>
      </c>
      <c r="K89" s="57" t="str">
        <f t="shared" si="24"/>
        <v/>
      </c>
      <c r="L89" s="57"/>
      <c r="M89" s="58" t="str">
        <f>IFERROR(CEILING(K89/VLOOKUP(LEFT(L89,FIND("(",L89)-1),药材与丹炉!C:G,5,0),1),"")</f>
        <v/>
      </c>
      <c r="N89" s="57">
        <v>360</v>
      </c>
      <c r="O89" s="57" t="s">
        <v>164</v>
      </c>
      <c r="P89" s="57">
        <v>360</v>
      </c>
      <c r="Q89" s="57" t="s">
        <v>309</v>
      </c>
      <c r="R89" s="58">
        <f>IFERROR(CEILING(P89/VLOOKUP(LEFT(Q89,FIND("(",Q89)-1),药材与丹炉!C:G,5,0),1),"")</f>
        <v>2</v>
      </c>
      <c r="S89" s="57" t="s">
        <v>164</v>
      </c>
      <c r="T89" s="57" t="str">
        <f>IFERROR(IF(N89-P89=0,"",N89-P89),"")</f>
        <v/>
      </c>
      <c r="U89" s="57"/>
      <c r="V89" s="58" t="str">
        <f>IFERROR(CEILING(T89/VLOOKUP(LEFT(U89,FIND("(",U89)-1),药材与丹炉!C:G,5,0),1),"")</f>
        <v/>
      </c>
      <c r="W89" s="57">
        <f>IF(IFERROR(IF(AND(I89&gt;0,I89&lt;&gt;""),VLOOKUP(LEFT(H89,FIND("(",H89)-1),药材与丹炉!C:K,9,0),0),0)+IFERROR(IF(AND(M89&gt;0,M89&lt;&gt;""),VLOOKUP(LEFT(L89,FIND("(",L89)-1),药材与丹炉!C:K,9,0),0),0)+IFERROR(IF(AND(R89&gt;0,R89&lt;&gt;""),VLOOKUP(LEFT(Q89,FIND("(",Q89)-1),药材与丹炉!C:K,9,0),0),0)+IFERROR(IF(AND(V89&gt;0,V89&lt;&gt;""),VLOOKUP(LEFT(U89,FIND("(",U89)-1),药材与丹炉!C:K,9,0),0),0)&gt;0,2,IF(IFERROR(IF(AND(I89&gt;0,I89&lt;&gt;""),VLOOKUP(LEFT(H89,FIND("(",H89)-1),药材与丹炉!C:K,9,0),0),0)+IFERROR(IF(AND(M89&gt;0,M89&lt;&gt;""),VLOOKUP(LEFT(L89,FIND("(",L89)-1),药材与丹炉!C:K,9,0),0),0)+IFERROR(IF(AND(R89&gt;0,R89&lt;&gt;""),VLOOKUP(LEFT(Q89,FIND("(",Q89)-1),药材与丹炉!C:K,9,0),0),0)+IFERROR(IF(AND(V89&gt;0,V89&lt;&gt;""),VLOOKUP(LEFT(U89,FIND("(",U89)-1),药材与丹炉!C:K,9,0),0),0)&lt;0,-1,1))</f>
        <v>-1</v>
      </c>
      <c r="X89" s="57">
        <v>36</v>
      </c>
      <c r="Y89" s="57" t="s">
        <v>310</v>
      </c>
      <c r="Z89" s="58">
        <f>IFERROR(X89/VLOOKUP(LEFT(Y89,FIND("(",Y89)-1),药材与丹炉!C:G,5,0),"")</f>
        <v>1</v>
      </c>
      <c r="AA89" s="57" t="s">
        <v>268</v>
      </c>
      <c r="AB89" s="57">
        <f>IFERROR(VLOOKUP(AA89,药材与丹炉!Q:S,2,0),"")</f>
        <v>5</v>
      </c>
      <c r="AC89" s="57" t="s">
        <v>48</v>
      </c>
      <c r="AD89" s="57">
        <f t="shared" si="22"/>
        <v>2</v>
      </c>
      <c r="AE89" s="58">
        <f t="shared" si="23"/>
        <v>13</v>
      </c>
      <c r="AF89" s="57">
        <f>IFERROR(AD89*VLOOKUP(AA89,药材与丹炉!Q:S,3,0)/100,0)</f>
        <v>450</v>
      </c>
      <c r="AG89" s="57">
        <f>IFERROR(I89*VLOOKUP(LEFT(H89,FIND("(",H89)-1),药材与丹炉!C:K,8,0),0)+IFERROR(M89*VLOOKUP(LEFT(L89,FIND("(",L89)-1),药材与丹炉!C:K,8,0),0)+IFERROR(R89*VLOOKUP(LEFT(Q89,FIND("(",Q89)-1),药材与丹炉!C:K,8,0),0)+IFERROR(V89*VLOOKUP(LEFT(U89,FIND("(",U89)-1),药材与丹炉!C:K,8,0),0)+IFERROR(Z89*VLOOKUP(LEFT(Y89,FIND("(",Y89)-1),药材与丹炉!C:K,8,0),0)</f>
        <v>101520</v>
      </c>
      <c r="AH89" s="57">
        <v>106920</v>
      </c>
      <c r="AI89" s="57">
        <f t="shared" si="25"/>
        <v>4950</v>
      </c>
      <c r="AJ89" s="57">
        <f t="shared" si="26"/>
        <v>90486</v>
      </c>
      <c r="AK89" s="57">
        <v>1.8</v>
      </c>
    </row>
    <row r="90" spans="1:37">
      <c r="A90" s="56">
        <v>89</v>
      </c>
      <c r="B90" s="56" t="s">
        <v>311</v>
      </c>
      <c r="C90" s="57">
        <v>5</v>
      </c>
      <c r="D90" s="56" t="s">
        <v>312</v>
      </c>
      <c r="E90" s="57">
        <v>288</v>
      </c>
      <c r="F90" s="57" t="s">
        <v>63</v>
      </c>
      <c r="G90" s="57">
        <v>288</v>
      </c>
      <c r="H90" s="57" t="s">
        <v>251</v>
      </c>
      <c r="I90" s="58">
        <f>IFERROR(CEILING(G90/VLOOKUP(LEFT(H90,FIND("(",H90)-1),药材与丹炉!C:G,5,0),1),"")</f>
        <v>8</v>
      </c>
      <c r="J90" s="57" t="s">
        <v>63</v>
      </c>
      <c r="K90" s="57" t="str">
        <f t="shared" si="24"/>
        <v/>
      </c>
      <c r="L90" s="57"/>
      <c r="M90" s="58" t="str">
        <f>IFERROR(CEILING(K90/VLOOKUP(LEFT(L90,FIND("(",L90)-1),药材与丹炉!C:G,5,0),1),"")</f>
        <v/>
      </c>
      <c r="N90" s="57">
        <v>360</v>
      </c>
      <c r="O90" s="57" t="s">
        <v>151</v>
      </c>
      <c r="P90" s="57">
        <v>360</v>
      </c>
      <c r="Q90" s="57" t="s">
        <v>313</v>
      </c>
      <c r="R90" s="58">
        <f>IFERROR(CEILING(P90/VLOOKUP(LEFT(Q90,FIND("(",Q90)-1),药材与丹炉!C:G,5,0),1),"")</f>
        <v>2</v>
      </c>
      <c r="S90" s="57" t="s">
        <v>151</v>
      </c>
      <c r="T90" s="57" t="str">
        <f>IFERROR(IF(N90-P90=0,"",N90-P90),"")</f>
        <v/>
      </c>
      <c r="U90" s="57"/>
      <c r="V90" s="58" t="str">
        <f>IFERROR(CEILING(T90/VLOOKUP(LEFT(U90,FIND("(",U90)-1),药材与丹炉!C:G,5,0),1),"")</f>
        <v/>
      </c>
      <c r="W90" s="57">
        <f>IF(IFERROR(IF(AND(I90&gt;0,I90&lt;&gt;""),VLOOKUP(LEFT(H90,FIND("(",H90)-1),药材与丹炉!C:K,9,0),0),0)+IFERROR(IF(AND(M90&gt;0,M90&lt;&gt;""),VLOOKUP(LEFT(L90,FIND("(",L90)-1),药材与丹炉!C:K,9,0),0),0)+IFERROR(IF(AND(R90&gt;0,R90&lt;&gt;""),VLOOKUP(LEFT(Q90,FIND("(",Q90)-1),药材与丹炉!C:K,9,0),0),0)+IFERROR(IF(AND(V90&gt;0,V90&lt;&gt;""),VLOOKUP(LEFT(U90,FIND("(",U90)-1),药材与丹炉!C:K,9,0),0),0)&gt;0,2,IF(IFERROR(IF(AND(I90&gt;0,I90&lt;&gt;""),VLOOKUP(LEFT(H90,FIND("(",H90)-1),药材与丹炉!C:K,9,0),0),0)+IFERROR(IF(AND(M90&gt;0,M90&lt;&gt;""),VLOOKUP(LEFT(L90,FIND("(",L90)-1),药材与丹炉!C:K,9,0),0),0)+IFERROR(IF(AND(R90&gt;0,R90&lt;&gt;""),VLOOKUP(LEFT(Q90,FIND("(",Q90)-1),药材与丹炉!C:K,9,0),0),0)+IFERROR(IF(AND(V90&gt;0,V90&lt;&gt;""),VLOOKUP(LEFT(U90,FIND("(",U90)-1),药材与丹炉!C:K,9,0),0),0)&lt;0,-1,1))</f>
        <v>1</v>
      </c>
      <c r="X90" s="57">
        <v>36</v>
      </c>
      <c r="Y90" s="57" t="s">
        <v>274</v>
      </c>
      <c r="Z90" s="58">
        <f>IFERROR(X90/VLOOKUP(LEFT(Y90,FIND("(",Y90)-1),药材与丹炉!C:G,5,0),"")</f>
        <v>1</v>
      </c>
      <c r="AA90" s="57" t="s">
        <v>268</v>
      </c>
      <c r="AB90" s="57">
        <f>IFERROR(VLOOKUP(AA90,药材与丹炉!Q:S,2,0),"")</f>
        <v>5</v>
      </c>
      <c r="AC90" s="57" t="s">
        <v>48</v>
      </c>
      <c r="AD90" s="57">
        <f t="shared" si="22"/>
        <v>2</v>
      </c>
      <c r="AE90" s="58">
        <f t="shared" si="23"/>
        <v>11</v>
      </c>
      <c r="AF90" s="57">
        <f>IFERROR(AD90*VLOOKUP(AA90,药材与丹炉!Q:S,3,0)/100,0)</f>
        <v>450</v>
      </c>
      <c r="AG90" s="57">
        <f>IFERROR(I90*VLOOKUP(LEFT(H90,FIND("(",H90)-1),药材与丹炉!C:K,8,0),0)+IFERROR(M90*VLOOKUP(LEFT(L90,FIND("(",L90)-1),药材与丹炉!C:K,8,0),0)+IFERROR(R90*VLOOKUP(LEFT(Q90,FIND("(",Q90)-1),药材与丹炉!C:K,8,0),0)+IFERROR(V90*VLOOKUP(LEFT(U90,FIND("(",U90)-1),药材与丹炉!C:K,8,0),0)+IFERROR(Z90*VLOOKUP(LEFT(Y90,FIND("(",Y90)-1),药材与丹炉!C:K,8,0),0)</f>
        <v>92880</v>
      </c>
      <c r="AH90" s="57">
        <v>72000</v>
      </c>
      <c r="AI90" s="57">
        <f t="shared" si="25"/>
        <v>-21330</v>
      </c>
      <c r="AJ90" s="57">
        <f t="shared" si="26"/>
        <v>36270</v>
      </c>
      <c r="AK90" s="57">
        <v>1.8</v>
      </c>
    </row>
    <row r="91" spans="1:37">
      <c r="A91" s="56">
        <v>90</v>
      </c>
      <c r="B91" s="56" t="s">
        <v>314</v>
      </c>
      <c r="C91" s="57">
        <v>5</v>
      </c>
      <c r="D91" s="56" t="s">
        <v>315</v>
      </c>
      <c r="E91" s="57">
        <v>216</v>
      </c>
      <c r="F91" s="57" t="s">
        <v>63</v>
      </c>
      <c r="G91" s="57">
        <v>216</v>
      </c>
      <c r="H91" s="57" t="s">
        <v>251</v>
      </c>
      <c r="I91" s="58">
        <f>IFERROR(CEILING(G91/VLOOKUP(LEFT(H91,FIND("(",H91)-1),药材与丹炉!C:G,5,0),1),"")</f>
        <v>6</v>
      </c>
      <c r="J91" s="57" t="s">
        <v>63</v>
      </c>
      <c r="K91" s="57" t="str">
        <f t="shared" si="24"/>
        <v/>
      </c>
      <c r="L91" s="57"/>
      <c r="M91" s="58" t="str">
        <f>IFERROR(CEILING(K91/VLOOKUP(LEFT(L91,FIND("(",L91)-1),药材与丹炉!C:G,5,0),1),"")</f>
        <v/>
      </c>
      <c r="N91" s="57">
        <v>180</v>
      </c>
      <c r="O91" s="57" t="s">
        <v>180</v>
      </c>
      <c r="P91" s="57">
        <v>180</v>
      </c>
      <c r="Q91" s="57" t="s">
        <v>259</v>
      </c>
      <c r="R91" s="58">
        <f>IFERROR(CEILING(P91/VLOOKUP(LEFT(Q91,FIND("(",Q91)-1),药材与丹炉!C:G,5,0),1),"")</f>
        <v>5</v>
      </c>
      <c r="S91" s="57" t="str">
        <f>O91</f>
        <v>养魂</v>
      </c>
      <c r="T91" s="57" t="str">
        <f>IFERROR(IF(N91-P91=0,"",N91-P91),"")</f>
        <v/>
      </c>
      <c r="U91" s="57"/>
      <c r="V91" s="58" t="str">
        <f>IFERROR(CEILING(T91/VLOOKUP(LEFT(U91,FIND("(",U91)-1),药材与丹炉!C:G,5,0),1),"")</f>
        <v/>
      </c>
      <c r="W91" s="57">
        <f>IF(IFERROR(IF(AND(I91&gt;0,I91&lt;&gt;""),VLOOKUP(LEFT(H91,FIND("(",H91)-1),药材与丹炉!C:K,9,0),0),0)+IFERROR(IF(AND(M91&gt;0,M91&lt;&gt;""),VLOOKUP(LEFT(L91,FIND("(",L91)-1),药材与丹炉!C:K,9,0),0),0)+IFERROR(IF(AND(R91&gt;0,R91&lt;&gt;""),VLOOKUP(LEFT(Q91,FIND("(",Q91)-1),药材与丹炉!C:K,9,0),0),0)+IFERROR(IF(AND(V91&gt;0,V91&lt;&gt;""),VLOOKUP(LEFT(U91,FIND("(",U91)-1),药材与丹炉!C:K,9,0),0),0)&gt;0,2,IF(IFERROR(IF(AND(I91&gt;0,I91&lt;&gt;""),VLOOKUP(LEFT(H91,FIND("(",H91)-1),药材与丹炉!C:K,9,0),0),0)+IFERROR(IF(AND(M91&gt;0,M91&lt;&gt;""),VLOOKUP(LEFT(L91,FIND("(",L91)-1),药材与丹炉!C:K,9,0),0),0)+IFERROR(IF(AND(R91&gt;0,R91&lt;&gt;""),VLOOKUP(LEFT(Q91,FIND("(",Q91)-1),药材与丹炉!C:K,9,0),0),0)+IFERROR(IF(AND(V91&gt;0,V91&lt;&gt;""),VLOOKUP(LEFT(U91,FIND("(",U91)-1),药材与丹炉!C:K,9,0),0),0)&lt;0,-1,1))</f>
        <v>2</v>
      </c>
      <c r="X91" s="57">
        <v>9</v>
      </c>
      <c r="Y91" s="57" t="s">
        <v>260</v>
      </c>
      <c r="Z91" s="58">
        <f>IFERROR(X91/VLOOKUP(LEFT(Y91,FIND("(",Y91)-1),药材与丹炉!C:G,5,0),"")</f>
        <v>1</v>
      </c>
      <c r="AA91" s="57" t="s">
        <v>268</v>
      </c>
      <c r="AB91" s="57">
        <f>IFERROR(VLOOKUP(AA91,药材与丹炉!Q:S,2,0),"")</f>
        <v>5</v>
      </c>
      <c r="AC91" s="57" t="s">
        <v>48</v>
      </c>
      <c r="AD91" s="57">
        <f t="shared" si="22"/>
        <v>2</v>
      </c>
      <c r="AE91" s="58">
        <f t="shared" si="23"/>
        <v>12</v>
      </c>
      <c r="AF91" s="57">
        <f>IFERROR(AD91*VLOOKUP(AA91,药材与丹炉!Q:S,3,0)/100,0)</f>
        <v>450</v>
      </c>
      <c r="AG91" s="57">
        <f>IFERROR(I91*VLOOKUP(LEFT(H91,FIND("(",H91)-1),药材与丹炉!C:K,8,0),0)+IFERROR(M91*VLOOKUP(LEFT(L91,FIND("(",L91)-1),药材与丹炉!C:K,8,0),0)+IFERROR(R91*VLOOKUP(LEFT(Q91,FIND("(",Q91)-1),药材与丹炉!C:K,8,0),0)+IFERROR(V91*VLOOKUP(LEFT(U91,FIND("(",U91)-1),药材与丹炉!C:K,8,0),0)+IFERROR(Z91*VLOOKUP(LEFT(Y91,FIND("(",Y91)-1),药材与丹炉!C:K,8,0),0)</f>
        <v>47925</v>
      </c>
      <c r="AH91" s="57">
        <v>41400</v>
      </c>
      <c r="AI91" s="57">
        <f t="shared" si="25"/>
        <v>-6975</v>
      </c>
      <c r="AJ91" s="57">
        <f t="shared" si="26"/>
        <v>26145</v>
      </c>
      <c r="AK91" s="57">
        <v>1.8</v>
      </c>
    </row>
    <row r="92" spans="1:37">
      <c r="A92" s="56">
        <v>91</v>
      </c>
      <c r="B92" s="56" t="s">
        <v>316</v>
      </c>
      <c r="C92" s="57">
        <v>5</v>
      </c>
      <c r="D92" s="56" t="s">
        <v>317</v>
      </c>
      <c r="E92" s="57">
        <v>18</v>
      </c>
      <c r="F92" s="57" t="s">
        <v>69</v>
      </c>
      <c r="G92" s="57">
        <v>18</v>
      </c>
      <c r="H92" s="57" t="s">
        <v>227</v>
      </c>
      <c r="I92" s="58">
        <f>IFERROR(CEILING(G92/VLOOKUP(LEFT(H92,FIND("(",H92)-1),药材与丹炉!C:G,5,0),1),"")</f>
        <v>2</v>
      </c>
      <c r="J92" s="57" t="s">
        <v>69</v>
      </c>
      <c r="K92" s="57" t="str">
        <f t="shared" si="24"/>
        <v/>
      </c>
      <c r="L92" s="57"/>
      <c r="M92" s="58" t="str">
        <f>IFERROR(CEILING(K92/VLOOKUP(LEFT(L92,FIND("(",L92)-1),药材与丹炉!C:G,5,0),1),"")</f>
        <v/>
      </c>
      <c r="N92" s="57"/>
      <c r="O92" s="57" t="s">
        <v>217</v>
      </c>
      <c r="P92" s="57">
        <v>72</v>
      </c>
      <c r="Q92" s="57" t="s">
        <v>318</v>
      </c>
      <c r="R92" s="58">
        <f>IFERROR(CEILING(P92/VLOOKUP(LEFT(Q92,FIND("(",Q92)-1),药材与丹炉!C:G,5,0),1),"")</f>
        <v>2</v>
      </c>
      <c r="S92" s="57" t="s">
        <v>77</v>
      </c>
      <c r="T92" s="57">
        <v>36</v>
      </c>
      <c r="U92" s="57" t="s">
        <v>227</v>
      </c>
      <c r="V92" s="58">
        <f>IFERROR(CEILING(T92/VLOOKUP(LEFT(U92,FIND("(",U92)-1),药材与丹炉!C:G,5,0),1),"")</f>
        <v>4</v>
      </c>
      <c r="W92" s="57">
        <f>IF(IFERROR(IF(AND(I92&gt;0,I92&lt;&gt;""),VLOOKUP(LEFT(H92,FIND("(",H92)-1),药材与丹炉!C:K,9,0),0),0)+IFERROR(IF(AND(M92&gt;0,M92&lt;&gt;""),VLOOKUP(LEFT(L92,FIND("(",L92)-1),药材与丹炉!C:K,9,0),0),0)+IFERROR(IF(AND(R92&gt;0,R92&lt;&gt;""),VLOOKUP(LEFT(Q92,FIND("(",Q92)-1),药材与丹炉!C:K,9,0),0),0)+IFERROR(IF(AND(V92&gt;0,V92&lt;&gt;""),VLOOKUP(LEFT(U92,FIND("(",U92)-1),药材与丹炉!C:K,9,0),0),0)&gt;0,2,IF(IFERROR(IF(AND(I92&gt;0,I92&lt;&gt;""),VLOOKUP(LEFT(H92,FIND("(",H92)-1),药材与丹炉!C:K,9,0),0),0)+IFERROR(IF(AND(M92&gt;0,M92&lt;&gt;""),VLOOKUP(LEFT(L92,FIND("(",L92)-1),药材与丹炉!C:K,9,0),0),0)+IFERROR(IF(AND(R92&gt;0,R92&lt;&gt;""),VLOOKUP(LEFT(Q92,FIND("(",Q92)-1),药材与丹炉!C:K,9,0),0),0)+IFERROR(IF(AND(V92&gt;0,V92&lt;&gt;""),VLOOKUP(LEFT(U92,FIND("(",U92)-1),药材与丹炉!C:K,9,0),0),0)&lt;0,-1,1))</f>
        <v>1</v>
      </c>
      <c r="X92" s="57">
        <v>9</v>
      </c>
      <c r="Y92" s="57" t="s">
        <v>227</v>
      </c>
      <c r="Z92" s="58">
        <f>IFERROR(X92/VLOOKUP(LEFT(Y92,FIND("(",Y92)-1),药材与丹炉!C:G,5,0),"")</f>
        <v>1</v>
      </c>
      <c r="AA92" s="57" t="s">
        <v>166</v>
      </c>
      <c r="AB92" s="57">
        <f>IFERROR(VLOOKUP(AA92,药材与丹炉!Q:S,2,0),"")</f>
        <v>4</v>
      </c>
      <c r="AC92" s="57" t="s">
        <v>48</v>
      </c>
      <c r="AD92" s="57">
        <f t="shared" si="22"/>
        <v>40</v>
      </c>
      <c r="AE92" s="58">
        <f t="shared" si="23"/>
        <v>9</v>
      </c>
      <c r="AF92" s="57">
        <f>IFERROR(AD92*VLOOKUP(AA92,药材与丹炉!Q:S,3,0)/100,0)</f>
        <v>3200</v>
      </c>
      <c r="AG92" s="57">
        <f>IFERROR(I92*VLOOKUP(LEFT(H92,FIND("(",H92)-1),药材与丹炉!C:K,8,0),0)+IFERROR(M92*VLOOKUP(LEFT(L92,FIND("(",L92)-1),药材与丹炉!C:K,8,0),0)+IFERROR(R92*VLOOKUP(LEFT(Q92,FIND("(",Q92)-1),药材与丹炉!C:K,8,0),0)+IFERROR(V92*VLOOKUP(LEFT(U92,FIND("(",U92)-1),药材与丹炉!C:K,8,0),0)+IFERROR(Z92*VLOOKUP(LEFT(Y92,FIND("(",Y92)-1),药材与丹炉!C:K,8,0),0)</f>
        <v>11475</v>
      </c>
      <c r="AH92" s="57">
        <v>9000</v>
      </c>
      <c r="AI92" s="57">
        <f t="shared" si="25"/>
        <v>-5675</v>
      </c>
      <c r="AJ92" s="57">
        <f t="shared" si="26"/>
        <v>1525</v>
      </c>
      <c r="AK92" s="57">
        <v>1.8</v>
      </c>
    </row>
    <row r="93" spans="1:37">
      <c r="A93" s="56">
        <v>92</v>
      </c>
      <c r="B93" s="56" t="s">
        <v>319</v>
      </c>
      <c r="C93" s="57">
        <v>5</v>
      </c>
      <c r="D93" s="56" t="s">
        <v>320</v>
      </c>
      <c r="E93" s="57">
        <v>180</v>
      </c>
      <c r="F93" s="57" t="s">
        <v>63</v>
      </c>
      <c r="G93" s="57">
        <v>180</v>
      </c>
      <c r="H93" s="57" t="s">
        <v>321</v>
      </c>
      <c r="I93" s="58">
        <f>IFERROR(CEILING(G93/VLOOKUP(LEFT(H93,FIND("(",H93)-1),药材与丹炉!C:G,5,0),1),"")</f>
        <v>1</v>
      </c>
      <c r="J93" s="57" t="s">
        <v>63</v>
      </c>
      <c r="K93" s="57" t="str">
        <f t="shared" si="24"/>
        <v/>
      </c>
      <c r="L93" s="57"/>
      <c r="M93" s="58" t="str">
        <f>IFERROR(CEILING(K93/VLOOKUP(LEFT(L93,FIND("(",L93)-1),药材与丹炉!C:G,5,0),1),"")</f>
        <v/>
      </c>
      <c r="N93" s="57"/>
      <c r="O93" s="57" t="s">
        <v>110</v>
      </c>
      <c r="P93" s="57">
        <v>540</v>
      </c>
      <c r="Q93" s="57" t="s">
        <v>322</v>
      </c>
      <c r="R93" s="58">
        <f>IFERROR(CEILING(P93/VLOOKUP(LEFT(Q93,FIND("(",Q93)-1),药材与丹炉!C:G,5,0),1),"")</f>
        <v>3</v>
      </c>
      <c r="S93" s="57" t="s">
        <v>323</v>
      </c>
      <c r="T93" s="57">
        <v>180</v>
      </c>
      <c r="U93" s="57" t="s">
        <v>324</v>
      </c>
      <c r="V93" s="58">
        <f>IFERROR(CEILING(T93/VLOOKUP(LEFT(U93,FIND("(",U93)-1),药材与丹炉!C:G,5,0),1),"")</f>
        <v>1</v>
      </c>
      <c r="W93" s="57">
        <f>IF(IFERROR(IF(AND(I93&gt;0,I93&lt;&gt;""),VLOOKUP(LEFT(H93,FIND("(",H93)-1),药材与丹炉!C:K,9,0),0),0)+IFERROR(IF(AND(M93&gt;0,M93&lt;&gt;""),VLOOKUP(LEFT(L93,FIND("(",L93)-1),药材与丹炉!C:K,9,0),0),0)+IFERROR(IF(AND(R93&gt;0,R93&lt;&gt;""),VLOOKUP(LEFT(Q93,FIND("(",Q93)-1),药材与丹炉!C:K,9,0),0),0)+IFERROR(IF(AND(V93&gt;0,V93&lt;&gt;""),VLOOKUP(LEFT(U93,FIND("(",U93)-1),药材与丹炉!C:K,9,0),0),0)&gt;0,2,IF(IFERROR(IF(AND(I93&gt;0,I93&lt;&gt;""),VLOOKUP(LEFT(H93,FIND("(",H93)-1),药材与丹炉!C:K,9,0),0),0)+IFERROR(IF(AND(M93&gt;0,M93&lt;&gt;""),VLOOKUP(LEFT(L93,FIND("(",L93)-1),药材与丹炉!C:K,9,0),0),0)+IFERROR(IF(AND(R93&gt;0,R93&lt;&gt;""),VLOOKUP(LEFT(Q93,FIND("(",Q93)-1),药材与丹炉!C:K,9,0),0),0)+IFERROR(IF(AND(V93&gt;0,V93&lt;&gt;""),VLOOKUP(LEFT(U93,FIND("(",U93)-1),药材与丹炉!C:K,9,0),0),0)&lt;0,-1,1))</f>
        <v>1</v>
      </c>
      <c r="X93" s="57">
        <v>180</v>
      </c>
      <c r="Y93" s="57" t="s">
        <v>318</v>
      </c>
      <c r="Z93" s="58">
        <f>IFERROR(X93/VLOOKUP(LEFT(Y93,FIND("(",Y93)-1),药材与丹炉!C:G,5,0),"")</f>
        <v>5</v>
      </c>
      <c r="AA93" s="57" t="s">
        <v>268</v>
      </c>
      <c r="AB93" s="57">
        <f>IFERROR(VLOOKUP(AA93,药材与丹炉!Q:S,2,0),"")</f>
        <v>5</v>
      </c>
      <c r="AC93" s="57" t="s">
        <v>48</v>
      </c>
      <c r="AD93" s="57">
        <f t="shared" si="22"/>
        <v>2</v>
      </c>
      <c r="AE93" s="58">
        <f t="shared" si="23"/>
        <v>10</v>
      </c>
      <c r="AF93" s="57">
        <f>IFERROR(AD93*VLOOKUP(AA93,药材与丹炉!Q:S,3,0)/100,0)</f>
        <v>450</v>
      </c>
      <c r="AG93" s="57">
        <f>IFERROR(I93*VLOOKUP(LEFT(H93,FIND("(",H93)-1),药材与丹炉!C:K,8,0),0)+IFERROR(M93*VLOOKUP(LEFT(L93,FIND("(",L93)-1),药材与丹炉!C:K,8,0),0)+IFERROR(R93*VLOOKUP(LEFT(Q93,FIND("(",Q93)-1),药材与丹炉!C:K,8,0),0)+IFERROR(V93*VLOOKUP(LEFT(U93,FIND("(",U93)-1),药材与丹炉!C:K,8,0),0)+IFERROR(Z93*VLOOKUP(LEFT(Y93,FIND("(",Y93)-1),药材与丹炉!C:K,8,0),0)</f>
        <v>156600</v>
      </c>
      <c r="AH93" s="57">
        <v>162000</v>
      </c>
      <c r="AI93" s="57">
        <f t="shared" si="25"/>
        <v>4950</v>
      </c>
      <c r="AJ93" s="57">
        <f t="shared" si="26"/>
        <v>134550</v>
      </c>
      <c r="AK93" s="57">
        <v>1.8</v>
      </c>
    </row>
    <row r="94" spans="1:37">
      <c r="A94" s="56">
        <v>93</v>
      </c>
      <c r="B94" s="56" t="s">
        <v>325</v>
      </c>
      <c r="C94" s="57">
        <v>5</v>
      </c>
      <c r="D94" s="56" t="s">
        <v>326</v>
      </c>
      <c r="E94" s="57">
        <v>180</v>
      </c>
      <c r="F94" s="57" t="s">
        <v>63</v>
      </c>
      <c r="G94" s="57">
        <v>180</v>
      </c>
      <c r="H94" s="57" t="s">
        <v>327</v>
      </c>
      <c r="I94" s="58">
        <f>IFERROR(CEILING(G94/VLOOKUP(LEFT(H94,FIND("(",H94)-1),药材与丹炉!C:G,5,0),1),"")</f>
        <v>1</v>
      </c>
      <c r="J94" s="57" t="s">
        <v>63</v>
      </c>
      <c r="K94" s="57" t="str">
        <f t="shared" si="24"/>
        <v/>
      </c>
      <c r="L94" s="57"/>
      <c r="M94" s="58" t="str">
        <f>IFERROR(CEILING(K94/VLOOKUP(LEFT(L94,FIND("(",L94)-1),药材与丹炉!C:G,5,0),1),"")</f>
        <v/>
      </c>
      <c r="N94" s="57"/>
      <c r="O94" s="57" t="s">
        <v>113</v>
      </c>
      <c r="P94" s="57">
        <v>540</v>
      </c>
      <c r="Q94" s="57" t="s">
        <v>328</v>
      </c>
      <c r="R94" s="58">
        <f>IFERROR(CEILING(P94/VLOOKUP(LEFT(Q94,FIND("(",Q94)-1),药材与丹炉!C:G,5,0),1),"")</f>
        <v>3</v>
      </c>
      <c r="S94" s="57" t="s">
        <v>323</v>
      </c>
      <c r="T94" s="57">
        <v>180</v>
      </c>
      <c r="U94" s="57" t="s">
        <v>324</v>
      </c>
      <c r="V94" s="58">
        <f>IFERROR(CEILING(T94/VLOOKUP(LEFT(U94,FIND("(",U94)-1),药材与丹炉!C:G,5,0),1),"")</f>
        <v>1</v>
      </c>
      <c r="W94" s="57">
        <f>IF(IFERROR(IF(AND(I94&gt;0,I94&lt;&gt;""),VLOOKUP(LEFT(H94,FIND("(",H94)-1),药材与丹炉!C:K,9,0),0),0)+IFERROR(IF(AND(M94&gt;0,M94&lt;&gt;""),VLOOKUP(LEFT(L94,FIND("(",L94)-1),药材与丹炉!C:K,9,0),0),0)+IFERROR(IF(AND(R94&gt;0,R94&lt;&gt;""),VLOOKUP(LEFT(Q94,FIND("(",Q94)-1),药材与丹炉!C:K,9,0),0),0)+IFERROR(IF(AND(V94&gt;0,V94&lt;&gt;""),VLOOKUP(LEFT(U94,FIND("(",U94)-1),药材与丹炉!C:K,9,0),0),0)&gt;0,2,IF(IFERROR(IF(AND(I94&gt;0,I94&lt;&gt;""),VLOOKUP(LEFT(H94,FIND("(",H94)-1),药材与丹炉!C:K,9,0),0),0)+IFERROR(IF(AND(M94&gt;0,M94&lt;&gt;""),VLOOKUP(LEFT(L94,FIND("(",L94)-1),药材与丹炉!C:K,9,0),0),0)+IFERROR(IF(AND(R94&gt;0,R94&lt;&gt;""),VLOOKUP(LEFT(Q94,FIND("(",Q94)-1),药材与丹炉!C:K,9,0),0),0)+IFERROR(IF(AND(V94&gt;0,V94&lt;&gt;""),VLOOKUP(LEFT(U94,FIND("(",U94)-1),药材与丹炉!C:K,9,0),0),0)&lt;0,-1,1))</f>
        <v>2</v>
      </c>
      <c r="X94" s="57">
        <v>180</v>
      </c>
      <c r="Y94" s="57" t="s">
        <v>252</v>
      </c>
      <c r="Z94" s="58">
        <f>IFERROR(X94/VLOOKUP(LEFT(Y94,FIND("(",Y94)-1),药材与丹炉!C:G,5,0),"")</f>
        <v>5</v>
      </c>
      <c r="AA94" s="57" t="s">
        <v>268</v>
      </c>
      <c r="AB94" s="57">
        <f>IFERROR(VLOOKUP(AA94,药材与丹炉!Q:S,2,0),"")</f>
        <v>5</v>
      </c>
      <c r="AC94" s="57" t="s">
        <v>48</v>
      </c>
      <c r="AD94" s="57">
        <f t="shared" si="22"/>
        <v>2</v>
      </c>
      <c r="AE94" s="58">
        <f t="shared" si="23"/>
        <v>10</v>
      </c>
      <c r="AF94" s="57">
        <f>IFERROR(AD94*VLOOKUP(AA94,药材与丹炉!Q:S,3,0)/100,0)</f>
        <v>450</v>
      </c>
      <c r="AG94" s="57">
        <f>IFERROR(I94*VLOOKUP(LEFT(H94,FIND("(",H94)-1),药材与丹炉!C:K,8,0),0)+IFERROR(M94*VLOOKUP(LEFT(L94,FIND("(",L94)-1),药材与丹炉!C:K,8,0),0)+IFERROR(R94*VLOOKUP(LEFT(Q94,FIND("(",Q94)-1),药材与丹炉!C:K,8,0),0)+IFERROR(V94*VLOOKUP(LEFT(U94,FIND("(",U94)-1),药材与丹炉!C:K,8,0),0)+IFERROR(Z94*VLOOKUP(LEFT(Y94,FIND("(",Y94)-1),药材与丹炉!C:K,8,0),0)</f>
        <v>156600</v>
      </c>
      <c r="AH94" s="57">
        <v>162000</v>
      </c>
      <c r="AI94" s="57">
        <f t="shared" si="25"/>
        <v>4950</v>
      </c>
      <c r="AJ94" s="57">
        <f t="shared" si="26"/>
        <v>134550</v>
      </c>
      <c r="AK94" s="57">
        <v>1.8</v>
      </c>
    </row>
    <row r="95" spans="1:37">
      <c r="A95" s="56">
        <v>94</v>
      </c>
      <c r="B95" s="56" t="s">
        <v>329</v>
      </c>
      <c r="C95" s="57">
        <v>5</v>
      </c>
      <c r="D95" s="56" t="s">
        <v>330</v>
      </c>
      <c r="E95" s="57">
        <v>180</v>
      </c>
      <c r="F95" s="57" t="s">
        <v>63</v>
      </c>
      <c r="G95" s="57">
        <v>180</v>
      </c>
      <c r="H95" s="57" t="s">
        <v>322</v>
      </c>
      <c r="I95" s="58">
        <f>IFERROR(CEILING(G95/VLOOKUP(LEFT(H95,FIND("(",H95)-1),药材与丹炉!C:G,5,0),1),"")</f>
        <v>1</v>
      </c>
      <c r="J95" s="57" t="s">
        <v>63</v>
      </c>
      <c r="K95" s="57" t="str">
        <f t="shared" si="24"/>
        <v/>
      </c>
      <c r="L95" s="57"/>
      <c r="M95" s="58" t="str">
        <f>IFERROR(CEILING(K95/VLOOKUP(LEFT(L95,FIND("(",L95)-1),药材与丹炉!C:G,5,0),1),"")</f>
        <v/>
      </c>
      <c r="N95" s="57"/>
      <c r="O95" s="57" t="s">
        <v>117</v>
      </c>
      <c r="P95" s="57">
        <v>540</v>
      </c>
      <c r="Q95" s="57" t="s">
        <v>331</v>
      </c>
      <c r="R95" s="58">
        <f>IFERROR(CEILING(P95/VLOOKUP(LEFT(Q95,FIND("(",Q95)-1),药材与丹炉!C:G,5,0),1),"")</f>
        <v>3</v>
      </c>
      <c r="S95" s="57" t="s">
        <v>323</v>
      </c>
      <c r="T95" s="57">
        <v>180</v>
      </c>
      <c r="U95" s="57" t="s">
        <v>324</v>
      </c>
      <c r="V95" s="58">
        <f>IFERROR(CEILING(T95/VLOOKUP(LEFT(U95,FIND("(",U95)-1),药材与丹炉!C:G,5,0),1),"")</f>
        <v>1</v>
      </c>
      <c r="W95" s="57">
        <f>IF(IFERROR(IF(AND(I95&gt;0,I95&lt;&gt;""),VLOOKUP(LEFT(H95,FIND("(",H95)-1),药材与丹炉!C:K,9,0),0),0)+IFERROR(IF(AND(M95&gt;0,M95&lt;&gt;""),VLOOKUP(LEFT(L95,FIND("(",L95)-1),药材与丹炉!C:K,9,0),0),0)+IFERROR(IF(AND(R95&gt;0,R95&lt;&gt;""),VLOOKUP(LEFT(Q95,FIND("(",Q95)-1),药材与丹炉!C:K,9,0),0),0)+IFERROR(IF(AND(V95&gt;0,V95&lt;&gt;""),VLOOKUP(LEFT(U95,FIND("(",U95)-1),药材与丹炉!C:K,9,0),0),0)&gt;0,2,IF(IFERROR(IF(AND(I95&gt;0,I95&lt;&gt;""),VLOOKUP(LEFT(H95,FIND("(",H95)-1),药材与丹炉!C:K,9,0),0),0)+IFERROR(IF(AND(M95&gt;0,M95&lt;&gt;""),VLOOKUP(LEFT(L95,FIND("(",L95)-1),药材与丹炉!C:K,9,0),0),0)+IFERROR(IF(AND(R95&gt;0,R95&lt;&gt;""),VLOOKUP(LEFT(Q95,FIND("(",Q95)-1),药材与丹炉!C:K,9,0),0),0)+IFERROR(IF(AND(V95&gt;0,V95&lt;&gt;""),VLOOKUP(LEFT(U95,FIND("(",U95)-1),药材与丹炉!C:K,9,0),0),0)&lt;0,-1,1))</f>
        <v>-1</v>
      </c>
      <c r="X95" s="57">
        <v>180</v>
      </c>
      <c r="Y95" s="57" t="s">
        <v>310</v>
      </c>
      <c r="Z95" s="58">
        <f>IFERROR(X95/VLOOKUP(LEFT(Y95,FIND("(",Y95)-1),药材与丹炉!C:G,5,0),"")</f>
        <v>5</v>
      </c>
      <c r="AA95" s="57" t="s">
        <v>268</v>
      </c>
      <c r="AB95" s="57">
        <f>IFERROR(VLOOKUP(AA95,药材与丹炉!Q:S,2,0),"")</f>
        <v>5</v>
      </c>
      <c r="AC95" s="57" t="s">
        <v>48</v>
      </c>
      <c r="AD95" s="57">
        <f t="shared" si="22"/>
        <v>2</v>
      </c>
      <c r="AE95" s="58">
        <f t="shared" si="23"/>
        <v>10</v>
      </c>
      <c r="AF95" s="57">
        <f>IFERROR(AD95*VLOOKUP(AA95,药材与丹炉!Q:S,3,0)/100,0)</f>
        <v>450</v>
      </c>
      <c r="AG95" s="57">
        <f>IFERROR(I95*VLOOKUP(LEFT(H95,FIND("(",H95)-1),药材与丹炉!C:K,8,0),0)+IFERROR(M95*VLOOKUP(LEFT(L95,FIND("(",L95)-1),药材与丹炉!C:K,8,0),0)+IFERROR(R95*VLOOKUP(LEFT(Q95,FIND("(",Q95)-1),药材与丹炉!C:K,8,0),0)+IFERROR(V95*VLOOKUP(LEFT(U95,FIND("(",U95)-1),药材与丹炉!C:K,8,0),0)+IFERROR(Z95*VLOOKUP(LEFT(Y95,FIND("(",Y95)-1),药材与丹炉!C:K,8,0),0)</f>
        <v>156600</v>
      </c>
      <c r="AH95" s="57">
        <v>162000</v>
      </c>
      <c r="AI95" s="57">
        <f t="shared" si="25"/>
        <v>4950</v>
      </c>
      <c r="AJ95" s="57">
        <f t="shared" si="26"/>
        <v>134550</v>
      </c>
      <c r="AK95" s="57">
        <v>1.8</v>
      </c>
    </row>
    <row r="96" s="52" customFormat="1" spans="1:37">
      <c r="A96" s="56">
        <v>95</v>
      </c>
      <c r="B96" s="56" t="s">
        <v>332</v>
      </c>
      <c r="C96" s="57">
        <v>5</v>
      </c>
      <c r="D96" s="56" t="s">
        <v>333</v>
      </c>
      <c r="E96" s="57">
        <v>180</v>
      </c>
      <c r="F96" s="57" t="s">
        <v>63</v>
      </c>
      <c r="G96" s="57">
        <v>180</v>
      </c>
      <c r="H96" s="57" t="s">
        <v>327</v>
      </c>
      <c r="I96" s="58">
        <f>IFERROR(CEILING(G96/VLOOKUP(LEFT(H96,FIND("(",H96)-1),药材与丹炉!C:G,5,0),1),"")</f>
        <v>1</v>
      </c>
      <c r="J96" s="57" t="s">
        <v>63</v>
      </c>
      <c r="K96" s="57" t="str">
        <f t="shared" si="24"/>
        <v/>
      </c>
      <c r="L96" s="57"/>
      <c r="M96" s="58" t="str">
        <f>IFERROR(CEILING(K96/VLOOKUP(LEFT(L96,FIND("(",L96)-1),药材与丹炉!C:G,5,0),1),"")</f>
        <v/>
      </c>
      <c r="N96" s="57"/>
      <c r="O96" s="57" t="s">
        <v>121</v>
      </c>
      <c r="P96" s="57">
        <v>540</v>
      </c>
      <c r="Q96" s="57" t="s">
        <v>334</v>
      </c>
      <c r="R96" s="58">
        <f>IFERROR(CEILING(P96/VLOOKUP(LEFT(Q96,FIND("(",Q96)-1),药材与丹炉!C:G,5,0),1),"")</f>
        <v>3</v>
      </c>
      <c r="S96" s="57" t="s">
        <v>323</v>
      </c>
      <c r="T96" s="57">
        <v>180</v>
      </c>
      <c r="U96" s="57" t="s">
        <v>324</v>
      </c>
      <c r="V96" s="58">
        <f>IFERROR(CEILING(T96/VLOOKUP(LEFT(U96,FIND("(",U96)-1),药材与丹炉!C:G,5,0),1),"")</f>
        <v>1</v>
      </c>
      <c r="W96" s="57">
        <f>IF(IFERROR(IF(AND(I96&gt;0,I96&lt;&gt;""),VLOOKUP(LEFT(H96,FIND("(",H96)-1),药材与丹炉!C:K,9,0),0),0)+IFERROR(IF(AND(M96&gt;0,M96&lt;&gt;""),VLOOKUP(LEFT(L96,FIND("(",L96)-1),药材与丹炉!C:K,9,0),0),0)+IFERROR(IF(AND(R96&gt;0,R96&lt;&gt;""),VLOOKUP(LEFT(Q96,FIND("(",Q96)-1),药材与丹炉!C:K,9,0),0),0)+IFERROR(IF(AND(V96&gt;0,V96&lt;&gt;""),VLOOKUP(LEFT(U96,FIND("(",U96)-1),药材与丹炉!C:K,9,0),0),0)&gt;0,2,IF(IFERROR(IF(AND(I96&gt;0,I96&lt;&gt;""),VLOOKUP(LEFT(H96,FIND("(",H96)-1),药材与丹炉!C:K,9,0),0),0)+IFERROR(IF(AND(M96&gt;0,M96&lt;&gt;""),VLOOKUP(LEFT(L96,FIND("(",L96)-1),药材与丹炉!C:K,9,0),0),0)+IFERROR(IF(AND(R96&gt;0,R96&lt;&gt;""),VLOOKUP(LEFT(Q96,FIND("(",Q96)-1),药材与丹炉!C:K,9,0),0),0)+IFERROR(IF(AND(V96&gt;0,V96&lt;&gt;""),VLOOKUP(LEFT(U96,FIND("(",U96)-1),药材与丹炉!C:K,9,0),0),0)&lt;0,-1,1))</f>
        <v>2</v>
      </c>
      <c r="X96" s="57">
        <v>180</v>
      </c>
      <c r="Y96" s="57" t="s">
        <v>252</v>
      </c>
      <c r="Z96" s="58">
        <f>IFERROR(X96/VLOOKUP(LEFT(Y96,FIND("(",Y96)-1),药材与丹炉!C:G,5,0),"")</f>
        <v>5</v>
      </c>
      <c r="AA96" s="57" t="s">
        <v>268</v>
      </c>
      <c r="AB96" s="57">
        <f>IFERROR(VLOOKUP(AA96,药材与丹炉!Q:S,2,0),"")</f>
        <v>5</v>
      </c>
      <c r="AC96" s="57" t="s">
        <v>48</v>
      </c>
      <c r="AD96" s="57">
        <f t="shared" si="22"/>
        <v>2</v>
      </c>
      <c r="AE96" s="58">
        <f t="shared" si="23"/>
        <v>10</v>
      </c>
      <c r="AF96" s="57">
        <f>IFERROR(AD96*VLOOKUP(AA96,药材与丹炉!Q:S,3,0)/100,0)</f>
        <v>450</v>
      </c>
      <c r="AG96" s="57">
        <f>IFERROR(I96*VLOOKUP(LEFT(H96,FIND("(",H96)-1),药材与丹炉!C:K,8,0),0)+IFERROR(M96*VLOOKUP(LEFT(L96,FIND("(",L96)-1),药材与丹炉!C:K,8,0),0)+IFERROR(R96*VLOOKUP(LEFT(Q96,FIND("(",Q96)-1),药材与丹炉!C:K,8,0),0)+IFERROR(V96*VLOOKUP(LEFT(U96,FIND("(",U96)-1),药材与丹炉!C:K,8,0),0)+IFERROR(Z96*VLOOKUP(LEFT(Y96,FIND("(",Y96)-1),药材与丹炉!C:K,8,0),0)</f>
        <v>156600</v>
      </c>
      <c r="AH96" s="57">
        <v>162000</v>
      </c>
      <c r="AI96" s="57">
        <f t="shared" si="25"/>
        <v>4950</v>
      </c>
      <c r="AJ96" s="57">
        <f t="shared" si="26"/>
        <v>134550</v>
      </c>
      <c r="AK96" s="57">
        <v>1.8</v>
      </c>
    </row>
    <row r="97" s="52" customFormat="1" spans="1:37">
      <c r="A97" s="56">
        <v>96</v>
      </c>
      <c r="B97" s="56" t="s">
        <v>335</v>
      </c>
      <c r="C97" s="57">
        <v>5</v>
      </c>
      <c r="D97" s="56" t="s">
        <v>336</v>
      </c>
      <c r="E97" s="57">
        <v>180</v>
      </c>
      <c r="F97" s="57" t="s">
        <v>63</v>
      </c>
      <c r="G97" s="57">
        <v>180</v>
      </c>
      <c r="H97" s="57" t="s">
        <v>322</v>
      </c>
      <c r="I97" s="58">
        <f>IFERROR(CEILING(G97/VLOOKUP(LEFT(H97,FIND("(",H97)-1),药材与丹炉!C:G,5,0),1),"")</f>
        <v>1</v>
      </c>
      <c r="J97" s="57" t="s">
        <v>63</v>
      </c>
      <c r="K97" s="57" t="str">
        <f t="shared" si="24"/>
        <v/>
      </c>
      <c r="L97" s="57"/>
      <c r="M97" s="58" t="str">
        <f>IFERROR(CEILING(K97/VLOOKUP(LEFT(L97,FIND("(",L97)-1),药材与丹炉!C:G,5,0),1),"")</f>
        <v/>
      </c>
      <c r="N97" s="57"/>
      <c r="O97" s="57" t="s">
        <v>124</v>
      </c>
      <c r="P97" s="57">
        <v>540</v>
      </c>
      <c r="Q97" s="57" t="s">
        <v>321</v>
      </c>
      <c r="R97" s="58">
        <f>IFERROR(CEILING(P97/VLOOKUP(LEFT(Q97,FIND("(",Q97)-1),药材与丹炉!C:G,5,0),1),"")</f>
        <v>3</v>
      </c>
      <c r="S97" s="57" t="s">
        <v>323</v>
      </c>
      <c r="T97" s="57">
        <v>180</v>
      </c>
      <c r="U97" s="57" t="s">
        <v>324</v>
      </c>
      <c r="V97" s="58">
        <f>IFERROR(CEILING(T97/VLOOKUP(LEFT(U97,FIND("(",U97)-1),药材与丹炉!C:G,5,0),1),"")</f>
        <v>1</v>
      </c>
      <c r="W97" s="57">
        <f>IF(IFERROR(IF(AND(I97&gt;0,I97&lt;&gt;""),VLOOKUP(LEFT(H97,FIND("(",H97)-1),药材与丹炉!C:K,9,0),0),0)+IFERROR(IF(AND(M97&gt;0,M97&lt;&gt;""),VLOOKUP(LEFT(L97,FIND("(",L97)-1),药材与丹炉!C:K,9,0),0),0)+IFERROR(IF(AND(R97&gt;0,R97&lt;&gt;""),VLOOKUP(LEFT(Q97,FIND("(",Q97)-1),药材与丹炉!C:K,9,0),0),0)+IFERROR(IF(AND(V97&gt;0,V97&lt;&gt;""),VLOOKUP(LEFT(U97,FIND("(",U97)-1),药材与丹炉!C:K,9,0),0),0)&gt;0,2,IF(IFERROR(IF(AND(I97&gt;0,I97&lt;&gt;""),VLOOKUP(LEFT(H97,FIND("(",H97)-1),药材与丹炉!C:K,9,0),0),0)+IFERROR(IF(AND(M97&gt;0,M97&lt;&gt;""),VLOOKUP(LEFT(L97,FIND("(",L97)-1),药材与丹炉!C:K,9,0),0),0)+IFERROR(IF(AND(R97&gt;0,R97&lt;&gt;""),VLOOKUP(LEFT(Q97,FIND("(",Q97)-1),药材与丹炉!C:K,9,0),0),0)+IFERROR(IF(AND(V97&gt;0,V97&lt;&gt;""),VLOOKUP(LEFT(U97,FIND("(",U97)-1),药材与丹炉!C:K,9,0),0),0)&lt;0,-1,1))</f>
        <v>1</v>
      </c>
      <c r="X97" s="57">
        <v>180</v>
      </c>
      <c r="Y97" s="57" t="s">
        <v>274</v>
      </c>
      <c r="Z97" s="58">
        <f>IFERROR(X97/VLOOKUP(LEFT(Y97,FIND("(",Y97)-1),药材与丹炉!C:G,5,0),"")</f>
        <v>5</v>
      </c>
      <c r="AA97" s="57" t="s">
        <v>268</v>
      </c>
      <c r="AB97" s="57">
        <f>IFERROR(VLOOKUP(AA97,药材与丹炉!Q:S,2,0),"")</f>
        <v>5</v>
      </c>
      <c r="AC97" s="57" t="s">
        <v>48</v>
      </c>
      <c r="AD97" s="57">
        <f t="shared" si="22"/>
        <v>2</v>
      </c>
      <c r="AE97" s="58">
        <f t="shared" si="23"/>
        <v>10</v>
      </c>
      <c r="AF97" s="57">
        <f>IFERROR(AD97*VLOOKUP(AA97,药材与丹炉!Q:S,3,0)/100,0)</f>
        <v>450</v>
      </c>
      <c r="AG97" s="57">
        <f>IFERROR(I97*VLOOKUP(LEFT(H97,FIND("(",H97)-1),药材与丹炉!C:K,8,0),0)+IFERROR(M97*VLOOKUP(LEFT(L97,FIND("(",L97)-1),药材与丹炉!C:K,8,0),0)+IFERROR(R97*VLOOKUP(LEFT(Q97,FIND("(",Q97)-1),药材与丹炉!C:K,8,0),0)+IFERROR(V97*VLOOKUP(LEFT(U97,FIND("(",U97)-1),药材与丹炉!C:K,8,0),0)+IFERROR(Z97*VLOOKUP(LEFT(Y97,FIND("(",Y97)-1),药材与丹炉!C:K,8,0),0)</f>
        <v>156600</v>
      </c>
      <c r="AH97" s="57">
        <v>162000</v>
      </c>
      <c r="AI97" s="57">
        <f t="shared" si="25"/>
        <v>4950</v>
      </c>
      <c r="AJ97" s="57">
        <f t="shared" si="26"/>
        <v>134550</v>
      </c>
      <c r="AK97" s="57">
        <v>1.8</v>
      </c>
    </row>
    <row r="98" s="52" customFormat="1" spans="1:37">
      <c r="A98" s="56">
        <v>97</v>
      </c>
      <c r="B98" s="56" t="s">
        <v>337</v>
      </c>
      <c r="C98" s="57">
        <v>5</v>
      </c>
      <c r="D98" s="56" t="s">
        <v>338</v>
      </c>
      <c r="E98" s="57">
        <v>180</v>
      </c>
      <c r="F98" s="57" t="s">
        <v>63</v>
      </c>
      <c r="G98" s="57">
        <v>180</v>
      </c>
      <c r="H98" s="57" t="s">
        <v>327</v>
      </c>
      <c r="I98" s="58">
        <f>IFERROR(CEILING(G98/VLOOKUP(LEFT(H98,FIND("(",H98)-1),药材与丹炉!C:G,5,0),1),"")</f>
        <v>1</v>
      </c>
      <c r="J98" s="57" t="s">
        <v>63</v>
      </c>
      <c r="K98" s="57" t="str">
        <f t="shared" si="24"/>
        <v/>
      </c>
      <c r="L98" s="57"/>
      <c r="M98" s="58" t="str">
        <f>IFERROR(CEILING(K98/VLOOKUP(LEFT(L98,FIND("(",L98)-1),药材与丹炉!C:G,5,0),1),"")</f>
        <v/>
      </c>
      <c r="N98" s="57"/>
      <c r="O98" s="57" t="s">
        <v>137</v>
      </c>
      <c r="P98" s="57">
        <v>540</v>
      </c>
      <c r="Q98" s="57" t="s">
        <v>339</v>
      </c>
      <c r="R98" s="58">
        <f>IFERROR(CEILING(P98/VLOOKUP(LEFT(Q98,FIND("(",Q98)-1),药材与丹炉!C:G,5,0),1),"")</f>
        <v>3</v>
      </c>
      <c r="S98" s="57" t="s">
        <v>323</v>
      </c>
      <c r="T98" s="57">
        <v>180</v>
      </c>
      <c r="U98" s="57" t="s">
        <v>324</v>
      </c>
      <c r="V98" s="58">
        <f>IFERROR(CEILING(T98/VLOOKUP(LEFT(U98,FIND("(",U98)-1),药材与丹炉!C:G,5,0),1),"")</f>
        <v>1</v>
      </c>
      <c r="W98" s="57">
        <f>IF(IFERROR(IF(AND(I98&gt;0,I98&lt;&gt;""),VLOOKUP(LEFT(H98,FIND("(",H98)-1),药材与丹炉!C:K,9,0),0),0)+IFERROR(IF(AND(M98&gt;0,M98&lt;&gt;""),VLOOKUP(LEFT(L98,FIND("(",L98)-1),药材与丹炉!C:K,9,0),0),0)+IFERROR(IF(AND(R98&gt;0,R98&lt;&gt;""),VLOOKUP(LEFT(Q98,FIND("(",Q98)-1),药材与丹炉!C:K,9,0),0),0)+IFERROR(IF(AND(V98&gt;0,V98&lt;&gt;""),VLOOKUP(LEFT(U98,FIND("(",U98)-1),药材与丹炉!C:K,9,0),0),0)&gt;0,2,IF(IFERROR(IF(AND(I98&gt;0,I98&lt;&gt;""),VLOOKUP(LEFT(H98,FIND("(",H98)-1),药材与丹炉!C:K,9,0),0),0)+IFERROR(IF(AND(M98&gt;0,M98&lt;&gt;""),VLOOKUP(LEFT(L98,FIND("(",L98)-1),药材与丹炉!C:K,9,0),0),0)+IFERROR(IF(AND(R98&gt;0,R98&lt;&gt;""),VLOOKUP(LEFT(Q98,FIND("(",Q98)-1),药材与丹炉!C:K,9,0),0),0)+IFERROR(IF(AND(V98&gt;0,V98&lt;&gt;""),VLOOKUP(LEFT(U98,FIND("(",U98)-1),药材与丹炉!C:K,9,0),0),0)&lt;0,-1,1))</f>
        <v>1</v>
      </c>
      <c r="X98" s="57">
        <v>180</v>
      </c>
      <c r="Y98" s="57" t="s">
        <v>274</v>
      </c>
      <c r="Z98" s="58">
        <f>IFERROR(X98/VLOOKUP(LEFT(Y98,FIND("(",Y98)-1),药材与丹炉!C:G,5,0),"")</f>
        <v>5</v>
      </c>
      <c r="AA98" s="57" t="s">
        <v>268</v>
      </c>
      <c r="AB98" s="57">
        <f>IFERROR(VLOOKUP(AA98,药材与丹炉!Q:S,2,0),"")</f>
        <v>5</v>
      </c>
      <c r="AC98" s="57" t="s">
        <v>48</v>
      </c>
      <c r="AD98" s="57">
        <f t="shared" si="22"/>
        <v>2</v>
      </c>
      <c r="AE98" s="58">
        <f t="shared" si="23"/>
        <v>10</v>
      </c>
      <c r="AF98" s="57">
        <f>IFERROR(AD98*VLOOKUP(AA98,药材与丹炉!Q:S,3,0)/100,0)</f>
        <v>450</v>
      </c>
      <c r="AG98" s="57">
        <f>IFERROR(I98*VLOOKUP(LEFT(H98,FIND("(",H98)-1),药材与丹炉!C:K,8,0),0)+IFERROR(M98*VLOOKUP(LEFT(L98,FIND("(",L98)-1),药材与丹炉!C:K,8,0),0)+IFERROR(R98*VLOOKUP(LEFT(Q98,FIND("(",Q98)-1),药材与丹炉!C:K,8,0),0)+IFERROR(V98*VLOOKUP(LEFT(U98,FIND("(",U98)-1),药材与丹炉!C:K,8,0),0)+IFERROR(Z98*VLOOKUP(LEFT(Y98,FIND("(",Y98)-1),药材与丹炉!C:K,8,0),0)</f>
        <v>156600</v>
      </c>
      <c r="AH98" s="57">
        <v>162000</v>
      </c>
      <c r="AI98" s="57">
        <f t="shared" si="25"/>
        <v>4950</v>
      </c>
      <c r="AJ98" s="57">
        <f t="shared" si="26"/>
        <v>134550</v>
      </c>
      <c r="AK98" s="57">
        <v>1.8</v>
      </c>
    </row>
    <row r="99" s="52" customFormat="1" spans="1:37">
      <c r="A99" s="56">
        <v>98</v>
      </c>
      <c r="B99" s="56" t="s">
        <v>340</v>
      </c>
      <c r="C99" s="57">
        <v>5</v>
      </c>
      <c r="D99" s="56" t="s">
        <v>341</v>
      </c>
      <c r="E99" s="57">
        <v>180</v>
      </c>
      <c r="F99" s="57" t="s">
        <v>63</v>
      </c>
      <c r="G99" s="57">
        <v>180</v>
      </c>
      <c r="H99" s="57" t="s">
        <v>327</v>
      </c>
      <c r="I99" s="58">
        <f>IFERROR(CEILING(G99/VLOOKUP(LEFT(H99,FIND("(",H99)-1),药材与丹炉!C:G,5,0),1),"")</f>
        <v>1</v>
      </c>
      <c r="J99" s="57" t="s">
        <v>63</v>
      </c>
      <c r="K99" s="57" t="str">
        <f t="shared" si="24"/>
        <v/>
      </c>
      <c r="L99" s="57"/>
      <c r="M99" s="58" t="str">
        <f>IFERROR(CEILING(K99/VLOOKUP(LEFT(L99,FIND("(",L99)-1),药材与丹炉!C:G,5,0),1),"")</f>
        <v/>
      </c>
      <c r="N99" s="57"/>
      <c r="O99" s="57" t="s">
        <v>70</v>
      </c>
      <c r="P99" s="57">
        <v>540</v>
      </c>
      <c r="Q99" s="57" t="s">
        <v>342</v>
      </c>
      <c r="R99" s="58">
        <f>IFERROR(CEILING(P99/VLOOKUP(LEFT(Q99,FIND("(",Q99)-1),药材与丹炉!C:G,5,0),1),"")</f>
        <v>3</v>
      </c>
      <c r="S99" s="57" t="s">
        <v>323</v>
      </c>
      <c r="T99" s="57">
        <v>180</v>
      </c>
      <c r="U99" s="57" t="s">
        <v>324</v>
      </c>
      <c r="V99" s="58">
        <f>IFERROR(CEILING(T99/VLOOKUP(LEFT(U99,FIND("(",U99)-1),药材与丹炉!C:G,5,0),1),"")</f>
        <v>1</v>
      </c>
      <c r="W99" s="57">
        <f>IF(IFERROR(IF(AND(I99&gt;0,I99&lt;&gt;""),VLOOKUP(LEFT(H99,FIND("(",H99)-1),药材与丹炉!C:K,9,0),0),0)+IFERROR(IF(AND(M99&gt;0,M99&lt;&gt;""),VLOOKUP(LEFT(L99,FIND("(",L99)-1),药材与丹炉!C:K,9,0),0),0)+IFERROR(IF(AND(R99&gt;0,R99&lt;&gt;""),VLOOKUP(LEFT(Q99,FIND("(",Q99)-1),药材与丹炉!C:K,9,0),0),0)+IFERROR(IF(AND(V99&gt;0,V99&lt;&gt;""),VLOOKUP(LEFT(U99,FIND("(",U99)-1),药材与丹炉!C:K,9,0),0),0)&gt;0,2,IF(IFERROR(IF(AND(I99&gt;0,I99&lt;&gt;""),VLOOKUP(LEFT(H99,FIND("(",H99)-1),药材与丹炉!C:K,9,0),0),0)+IFERROR(IF(AND(M99&gt;0,M99&lt;&gt;""),VLOOKUP(LEFT(L99,FIND("(",L99)-1),药材与丹炉!C:K,9,0),0),0)+IFERROR(IF(AND(R99&gt;0,R99&lt;&gt;""),VLOOKUP(LEFT(Q99,FIND("(",Q99)-1),药材与丹炉!C:K,9,0),0),0)+IFERROR(IF(AND(V99&gt;0,V99&lt;&gt;""),VLOOKUP(LEFT(U99,FIND("(",U99)-1),药材与丹炉!C:K,9,0),0),0)&lt;0,-1,1))</f>
        <v>2</v>
      </c>
      <c r="X99" s="57">
        <v>180</v>
      </c>
      <c r="Y99" s="57" t="s">
        <v>252</v>
      </c>
      <c r="Z99" s="58">
        <f>IFERROR(X99/VLOOKUP(LEFT(Y99,FIND("(",Y99)-1),药材与丹炉!C:G,5,0),"")</f>
        <v>5</v>
      </c>
      <c r="AA99" s="57" t="s">
        <v>268</v>
      </c>
      <c r="AB99" s="57">
        <f>IFERROR(VLOOKUP(AA99,药材与丹炉!Q:S,2,0),"")</f>
        <v>5</v>
      </c>
      <c r="AC99" s="57" t="s">
        <v>48</v>
      </c>
      <c r="AD99" s="57">
        <f t="shared" si="22"/>
        <v>2</v>
      </c>
      <c r="AE99" s="58">
        <f t="shared" si="23"/>
        <v>10</v>
      </c>
      <c r="AF99" s="57">
        <f>IFERROR(AD99*VLOOKUP(AA99,药材与丹炉!Q:S,3,0)/100,0)</f>
        <v>450</v>
      </c>
      <c r="AG99" s="57">
        <f>IFERROR(I99*VLOOKUP(LEFT(H99,FIND("(",H99)-1),药材与丹炉!C:K,8,0),0)+IFERROR(M99*VLOOKUP(LEFT(L99,FIND("(",L99)-1),药材与丹炉!C:K,8,0),0)+IFERROR(R99*VLOOKUP(LEFT(Q99,FIND("(",Q99)-1),药材与丹炉!C:K,8,0),0)+IFERROR(V99*VLOOKUP(LEFT(U99,FIND("(",U99)-1),药材与丹炉!C:K,8,0),0)+IFERROR(Z99*VLOOKUP(LEFT(Y99,FIND("(",Y99)-1),药材与丹炉!C:K,8,0),0)</f>
        <v>156600</v>
      </c>
      <c r="AH99" s="57">
        <v>162000</v>
      </c>
      <c r="AI99" s="57">
        <f t="shared" si="25"/>
        <v>4950</v>
      </c>
      <c r="AJ99" s="57">
        <f t="shared" si="26"/>
        <v>134550</v>
      </c>
      <c r="AK99" s="57">
        <v>1.8</v>
      </c>
    </row>
    <row r="100" s="52" customFormat="1" spans="1:37">
      <c r="A100" s="56">
        <v>99</v>
      </c>
      <c r="B100" s="56" t="s">
        <v>343</v>
      </c>
      <c r="C100" s="57">
        <v>5</v>
      </c>
      <c r="D100" s="56" t="s">
        <v>344</v>
      </c>
      <c r="E100" s="57">
        <v>360</v>
      </c>
      <c r="F100" s="57" t="s">
        <v>63</v>
      </c>
      <c r="G100" s="57">
        <v>360</v>
      </c>
      <c r="H100" s="57" t="s">
        <v>327</v>
      </c>
      <c r="I100" s="58">
        <f>IFERROR(CEILING(G100/VLOOKUP(LEFT(H100,FIND("(",H100)-1),药材与丹炉!C:G,5,0),1),"")</f>
        <v>2</v>
      </c>
      <c r="J100" s="57" t="s">
        <v>63</v>
      </c>
      <c r="K100" s="57" t="str">
        <f t="shared" si="24"/>
        <v/>
      </c>
      <c r="L100" s="57"/>
      <c r="M100" s="58" t="str">
        <f>IFERROR(CEILING(K100/VLOOKUP(LEFT(L100,FIND("(",L100)-1),药材与丹炉!C:G,5,0),1),"")</f>
        <v/>
      </c>
      <c r="N100" s="57">
        <v>1260</v>
      </c>
      <c r="O100" s="57" t="s">
        <v>345</v>
      </c>
      <c r="P100" s="57">
        <v>1260</v>
      </c>
      <c r="Q100" s="57" t="s">
        <v>346</v>
      </c>
      <c r="R100" s="58">
        <f>IFERROR(CEILING(P100/VLOOKUP(LEFT(Q100,FIND("(",Q100)-1),药材与丹炉!C:G,5,0),1),"")</f>
        <v>7</v>
      </c>
      <c r="S100" s="57" t="s">
        <v>345</v>
      </c>
      <c r="T100" s="57" t="str">
        <f>IFERROR(IF(N100-P100=0,"",N100-P100),"")</f>
        <v/>
      </c>
      <c r="U100" s="57"/>
      <c r="V100" s="58" t="str">
        <f>IFERROR(CEILING(T100/VLOOKUP(LEFT(U100,FIND("(",U100)-1),药材与丹炉!C:G,5,0),1),"")</f>
        <v/>
      </c>
      <c r="W100" s="57">
        <f>IF(IFERROR(IF(AND(I100&gt;0,I100&lt;&gt;""),VLOOKUP(LEFT(H100,FIND("(",H100)-1),药材与丹炉!C:K,9,0),0),0)+IFERROR(IF(AND(M100&gt;0,M100&lt;&gt;""),VLOOKUP(LEFT(L100,FIND("(",L100)-1),药材与丹炉!C:K,9,0),0),0)+IFERROR(IF(AND(R100&gt;0,R100&lt;&gt;""),VLOOKUP(LEFT(Q100,FIND("(",Q100)-1),药材与丹炉!C:K,9,0),0),0)+IFERROR(IF(AND(V100&gt;0,V100&lt;&gt;""),VLOOKUP(LEFT(U100,FIND("(",U100)-1),药材与丹炉!C:K,9,0),0),0)&gt;0,2,IF(IFERROR(IF(AND(I100&gt;0,I100&lt;&gt;""),VLOOKUP(LEFT(H100,FIND("(",H100)-1),药材与丹炉!C:K,9,0),0),0)+IFERROR(IF(AND(M100&gt;0,M100&lt;&gt;""),VLOOKUP(LEFT(L100,FIND("(",L100)-1),药材与丹炉!C:K,9,0),0),0)+IFERROR(IF(AND(R100&gt;0,R100&lt;&gt;""),VLOOKUP(LEFT(Q100,FIND("(",Q100)-1),药材与丹炉!C:K,9,0),0),0)+IFERROR(IF(AND(V100&gt;0,V100&lt;&gt;""),VLOOKUP(LEFT(U100,FIND("(",U100)-1),药材与丹炉!C:K,9,0),0),0)&lt;0,-1,1))</f>
        <v>2</v>
      </c>
      <c r="X100" s="57">
        <v>180</v>
      </c>
      <c r="Y100" s="57" t="s">
        <v>313</v>
      </c>
      <c r="Z100" s="58">
        <f>IFERROR(X100/VLOOKUP(LEFT(Y100,FIND("(",Y100)-1),药材与丹炉!C:G,5,0),"")</f>
        <v>1</v>
      </c>
      <c r="AA100" s="57" t="s">
        <v>268</v>
      </c>
      <c r="AB100" s="57">
        <f>IFERROR(VLOOKUP(AA100,药材与丹炉!Q:S,2,0),"")</f>
        <v>5</v>
      </c>
      <c r="AC100" s="57" t="s">
        <v>48</v>
      </c>
      <c r="AD100" s="57">
        <f t="shared" si="22"/>
        <v>2</v>
      </c>
      <c r="AE100" s="58">
        <f t="shared" si="23"/>
        <v>10</v>
      </c>
      <c r="AF100" s="57">
        <f>IFERROR(AD100*VLOOKUP(AA100,药材与丹炉!Q:S,3,0)/100,0)</f>
        <v>450</v>
      </c>
      <c r="AG100" s="57">
        <f>IFERROR(I100*VLOOKUP(LEFT(H100,FIND("(",H100)-1),药材与丹炉!C:K,8,0),0)+IFERROR(M100*VLOOKUP(LEFT(L100,FIND("(",L100)-1),药材与丹炉!C:K,8,0),0)+IFERROR(R100*VLOOKUP(LEFT(Q100,FIND("(",Q100)-1),药材与丹炉!C:K,8,0),0)+IFERROR(V100*VLOOKUP(LEFT(U100,FIND("(",U100)-1),药材与丹炉!C:K,8,0),0)+IFERROR(Z100*VLOOKUP(LEFT(Y100,FIND("(",Y100)-1),药材与丹炉!C:K,8,0),0)</f>
        <v>270000</v>
      </c>
      <c r="AH100" s="57">
        <v>243000</v>
      </c>
      <c r="AI100" s="57">
        <f t="shared" si="25"/>
        <v>-27450</v>
      </c>
      <c r="AJ100" s="57">
        <f t="shared" si="26"/>
        <v>166950</v>
      </c>
      <c r="AK100" s="57">
        <v>1.8</v>
      </c>
    </row>
    <row r="101" s="52" customFormat="1" spans="1:37">
      <c r="A101" s="56">
        <v>100</v>
      </c>
      <c r="B101" s="56" t="s">
        <v>347</v>
      </c>
      <c r="C101" s="57">
        <v>5</v>
      </c>
      <c r="D101" s="56" t="s">
        <v>348</v>
      </c>
      <c r="E101" s="57">
        <v>180</v>
      </c>
      <c r="F101" s="57" t="s">
        <v>63</v>
      </c>
      <c r="G101" s="57">
        <v>180</v>
      </c>
      <c r="H101" s="57" t="s">
        <v>349</v>
      </c>
      <c r="I101" s="58">
        <f>IFERROR(CEILING(G101/VLOOKUP(LEFT(H101,FIND("(",H101)-1),药材与丹炉!C:G,5,0),1),"")</f>
        <v>5</v>
      </c>
      <c r="J101" s="57" t="s">
        <v>63</v>
      </c>
      <c r="K101" s="57" t="str">
        <f t="shared" si="24"/>
        <v/>
      </c>
      <c r="L101" s="57"/>
      <c r="M101" s="58" t="str">
        <f>IFERROR(CEILING(K101/VLOOKUP(LEFT(L101,FIND("(",L101)-1),药材与丹炉!C:G,5,0),1),"")</f>
        <v/>
      </c>
      <c r="N101" s="57"/>
      <c r="O101" s="57" t="s">
        <v>184</v>
      </c>
      <c r="P101" s="57">
        <v>180</v>
      </c>
      <c r="Q101" s="57" t="s">
        <v>349</v>
      </c>
      <c r="R101" s="58">
        <f>IFERROR(CEILING(P101/VLOOKUP(LEFT(Q101,FIND("(",Q101)-1),药材与丹炉!C:G,5,0),1),"")</f>
        <v>5</v>
      </c>
      <c r="S101" s="57" t="s">
        <v>133</v>
      </c>
      <c r="T101" s="57">
        <v>180</v>
      </c>
      <c r="U101" s="57" t="s">
        <v>350</v>
      </c>
      <c r="V101" s="58">
        <f>IFERROR(CEILING(T101/VLOOKUP(LEFT(U101,FIND("(",U101)-1),药材与丹炉!C:G,5,0),1),"")</f>
        <v>1</v>
      </c>
      <c r="W101" s="57">
        <f>IF(IFERROR(IF(AND(I101&gt;0,I101&lt;&gt;""),VLOOKUP(LEFT(H101,FIND("(",H101)-1),药材与丹炉!C:K,9,0),0),0)+IFERROR(IF(AND(M101&gt;0,M101&lt;&gt;""),VLOOKUP(LEFT(L101,FIND("(",L101)-1),药材与丹炉!C:K,9,0),0),0)+IFERROR(IF(AND(R101&gt;0,R101&lt;&gt;""),VLOOKUP(LEFT(Q101,FIND("(",Q101)-1),药材与丹炉!C:K,9,0),0),0)+IFERROR(IF(AND(V101&gt;0,V101&lt;&gt;""),VLOOKUP(LEFT(U101,FIND("(",U101)-1),药材与丹炉!C:K,9,0),0),0)&gt;0,2,IF(IFERROR(IF(AND(I101&gt;0,I101&lt;&gt;""),VLOOKUP(LEFT(H101,FIND("(",H101)-1),药材与丹炉!C:K,9,0),0),0)+IFERROR(IF(AND(M101&gt;0,M101&lt;&gt;""),VLOOKUP(LEFT(L101,FIND("(",L101)-1),药材与丹炉!C:K,9,0),0),0)+IFERROR(IF(AND(R101&gt;0,R101&lt;&gt;""),VLOOKUP(LEFT(Q101,FIND("(",Q101)-1),药材与丹炉!C:K,9,0),0),0)+IFERROR(IF(AND(V101&gt;0,V101&lt;&gt;""),VLOOKUP(LEFT(U101,FIND("(",U101)-1),药材与丹炉!C:K,9,0),0),0)&lt;0,-1,1))</f>
        <v>-1</v>
      </c>
      <c r="X101" s="57">
        <v>36</v>
      </c>
      <c r="Y101" s="57" t="s">
        <v>300</v>
      </c>
      <c r="Z101" s="58">
        <f>IFERROR(X101/VLOOKUP(LEFT(Y101,FIND("(",Y101)-1),药材与丹炉!C:G,5,0),"")</f>
        <v>1</v>
      </c>
      <c r="AA101" s="57" t="s">
        <v>268</v>
      </c>
      <c r="AB101" s="57">
        <f>IFERROR(VLOOKUP(AA101,药材与丹炉!Q:S,2,0),"")</f>
        <v>5</v>
      </c>
      <c r="AC101" s="57" t="s">
        <v>48</v>
      </c>
      <c r="AD101" s="57">
        <f t="shared" si="22"/>
        <v>2</v>
      </c>
      <c r="AE101" s="58">
        <f t="shared" si="23"/>
        <v>12</v>
      </c>
      <c r="AF101" s="57">
        <f>IFERROR(AD101*VLOOKUP(AA101,药材与丹炉!Q:S,3,0)/100,0)</f>
        <v>450</v>
      </c>
      <c r="AG101" s="57">
        <f>IFERROR(I101*VLOOKUP(LEFT(H101,FIND("(",H101)-1),药材与丹炉!C:K,8,0),0)+IFERROR(M101*VLOOKUP(LEFT(L101,FIND("(",L101)-1),药材与丹炉!C:K,8,0),0)+IFERROR(R101*VLOOKUP(LEFT(Q101,FIND("(",Q101)-1),药材与丹炉!C:K,8,0),0)+IFERROR(V101*VLOOKUP(LEFT(U101,FIND("(",U101)-1),药材与丹炉!C:K,8,0),0)+IFERROR(Z101*VLOOKUP(LEFT(Y101,FIND("(",Y101)-1),药材与丹炉!C:K,8,0),0)</f>
        <v>74520</v>
      </c>
      <c r="AH101" s="57">
        <v>41400</v>
      </c>
      <c r="AI101" s="57">
        <f t="shared" si="25"/>
        <v>-33570</v>
      </c>
      <c r="AJ101" s="57">
        <f t="shared" si="26"/>
        <v>-450</v>
      </c>
      <c r="AK101" s="57">
        <v>1.8</v>
      </c>
    </row>
    <row r="102" s="52" customFormat="1" spans="1:37">
      <c r="A102" s="56">
        <v>101</v>
      </c>
      <c r="B102" s="56" t="s">
        <v>351</v>
      </c>
      <c r="C102" s="57">
        <v>5</v>
      </c>
      <c r="D102" s="56" t="s">
        <v>352</v>
      </c>
      <c r="E102" s="57">
        <v>180</v>
      </c>
      <c r="F102" s="57" t="s">
        <v>63</v>
      </c>
      <c r="G102" s="57">
        <v>180</v>
      </c>
      <c r="H102" s="57" t="s">
        <v>349</v>
      </c>
      <c r="I102" s="58">
        <f>IFERROR(CEILING(G102/VLOOKUP(LEFT(H102,FIND("(",H102)-1),药材与丹炉!C:G,5,0),1),"")</f>
        <v>5</v>
      </c>
      <c r="J102" s="57" t="s">
        <v>63</v>
      </c>
      <c r="K102" s="57" t="str">
        <f t="shared" si="24"/>
        <v/>
      </c>
      <c r="L102" s="57"/>
      <c r="M102" s="58" t="str">
        <f>IFERROR(CEILING(K102/VLOOKUP(LEFT(L102,FIND("(",L102)-1),药材与丹炉!C:G,5,0),1),"")</f>
        <v/>
      </c>
      <c r="N102" s="57">
        <v>180</v>
      </c>
      <c r="O102" s="57" t="s">
        <v>189</v>
      </c>
      <c r="P102" s="57">
        <v>180</v>
      </c>
      <c r="Q102" s="57" t="s">
        <v>353</v>
      </c>
      <c r="R102" s="58">
        <f>IFERROR(CEILING(P102/VLOOKUP(LEFT(Q102,FIND("(",Q102)-1),药材与丹炉!C:G,5,0),1),"")</f>
        <v>1</v>
      </c>
      <c r="S102" s="57" t="s">
        <v>189</v>
      </c>
      <c r="T102" s="57" t="str">
        <f t="shared" ref="T102:T113" si="28">IFERROR(IF(N102-P102=0,"",N102-P102),"")</f>
        <v/>
      </c>
      <c r="U102" s="57"/>
      <c r="V102" s="58" t="str">
        <f>IFERROR(CEILING(T102/VLOOKUP(LEFT(U102,FIND("(",U102)-1),药材与丹炉!C:G,5,0),1),"")</f>
        <v/>
      </c>
      <c r="W102" s="57">
        <f>IF(IFERROR(IF(AND(I102&gt;0,I102&lt;&gt;""),VLOOKUP(LEFT(H102,FIND("(",H102)-1),药材与丹炉!C:K,9,0),0),0)+IFERROR(IF(AND(M102&gt;0,M102&lt;&gt;""),VLOOKUP(LEFT(L102,FIND("(",L102)-1),药材与丹炉!C:K,9,0),0),0)+IFERROR(IF(AND(R102&gt;0,R102&lt;&gt;""),VLOOKUP(LEFT(Q102,FIND("(",Q102)-1),药材与丹炉!C:K,9,0),0),0)+IFERROR(IF(AND(V102&gt;0,V102&lt;&gt;""),VLOOKUP(LEFT(U102,FIND("(",U102)-1),药材与丹炉!C:K,9,0),0),0)&gt;0,2,IF(IFERROR(IF(AND(I102&gt;0,I102&lt;&gt;""),VLOOKUP(LEFT(H102,FIND("(",H102)-1),药材与丹炉!C:K,9,0),0),0)+IFERROR(IF(AND(M102&gt;0,M102&lt;&gt;""),VLOOKUP(LEFT(L102,FIND("(",L102)-1),药材与丹炉!C:K,9,0),0),0)+IFERROR(IF(AND(R102&gt;0,R102&lt;&gt;""),VLOOKUP(LEFT(Q102,FIND("(",Q102)-1),药材与丹炉!C:K,9,0),0),0)+IFERROR(IF(AND(V102&gt;0,V102&lt;&gt;""),VLOOKUP(LEFT(U102,FIND("(",U102)-1),药材与丹炉!C:K,9,0),0),0)&lt;0,-1,1))</f>
        <v>-1</v>
      </c>
      <c r="X102" s="57">
        <v>180</v>
      </c>
      <c r="Y102" s="57" t="s">
        <v>300</v>
      </c>
      <c r="Z102" s="58">
        <f>IFERROR(X102/VLOOKUP(LEFT(Y102,FIND("(",Y102)-1),药材与丹炉!C:G,5,0),"")</f>
        <v>5</v>
      </c>
      <c r="AA102" s="57" t="s">
        <v>268</v>
      </c>
      <c r="AB102" s="57">
        <f>IFERROR(VLOOKUP(AA102,药材与丹炉!Q:S,2,0),"")</f>
        <v>5</v>
      </c>
      <c r="AC102" s="57" t="s">
        <v>48</v>
      </c>
      <c r="AD102" s="57">
        <f t="shared" si="22"/>
        <v>2</v>
      </c>
      <c r="AE102" s="58">
        <f t="shared" si="23"/>
        <v>11</v>
      </c>
      <c r="AF102" s="57">
        <f>IFERROR(AD102*VLOOKUP(AA102,药材与丹炉!Q:S,3,0)/100,0)</f>
        <v>450</v>
      </c>
      <c r="AG102" s="57">
        <f>IFERROR(I102*VLOOKUP(LEFT(H102,FIND("(",H102)-1),药材与丹炉!C:K,8,0),0)+IFERROR(M102*VLOOKUP(LEFT(L102,FIND("(",L102)-1),药材与丹炉!C:K,8,0),0)+IFERROR(R102*VLOOKUP(LEFT(Q102,FIND("(",Q102)-1),药材与丹炉!C:K,8,0),0)+IFERROR(V102*VLOOKUP(LEFT(U102,FIND("(",U102)-1),药材与丹炉!C:K,8,0),0)+IFERROR(Z102*VLOOKUP(LEFT(Y102,FIND("(",Y102)-1),药材与丹炉!C:K,8,0),0)</f>
        <v>70200</v>
      </c>
      <c r="AH102" s="57">
        <v>73800</v>
      </c>
      <c r="AI102" s="57">
        <f t="shared" si="25"/>
        <v>3150</v>
      </c>
      <c r="AJ102" s="57">
        <f t="shared" si="26"/>
        <v>62190</v>
      </c>
      <c r="AK102" s="57">
        <v>1.8</v>
      </c>
    </row>
    <row r="103" s="52" customFormat="1" spans="1:37">
      <c r="A103" s="56">
        <v>102</v>
      </c>
      <c r="B103" s="56" t="s">
        <v>354</v>
      </c>
      <c r="C103" s="57">
        <v>5</v>
      </c>
      <c r="D103" s="56" t="s">
        <v>355</v>
      </c>
      <c r="E103" s="57">
        <v>180</v>
      </c>
      <c r="F103" s="57" t="s">
        <v>63</v>
      </c>
      <c r="G103" s="57">
        <v>180</v>
      </c>
      <c r="H103" s="57" t="s">
        <v>327</v>
      </c>
      <c r="I103" s="58">
        <f>IFERROR(CEILING(G103/VLOOKUP(LEFT(H103,FIND("(",H103)-1),药材与丹炉!C:G,5,0),1),"")</f>
        <v>1</v>
      </c>
      <c r="J103" s="57" t="s">
        <v>63</v>
      </c>
      <c r="K103" s="57" t="str">
        <f t="shared" ref="K103:K128" si="29">IFERROR(IF(E103-G103=0,"",E103-G103),"")</f>
        <v/>
      </c>
      <c r="L103" s="57"/>
      <c r="M103" s="58" t="str">
        <f>IFERROR(CEILING(K103/VLOOKUP(LEFT(L103,FIND("(",L103)-1),药材与丹炉!C:G,5,0),1),"")</f>
        <v/>
      </c>
      <c r="N103" s="57">
        <v>180</v>
      </c>
      <c r="O103" s="57" t="s">
        <v>193</v>
      </c>
      <c r="P103" s="57">
        <v>180</v>
      </c>
      <c r="Q103" s="57" t="s">
        <v>263</v>
      </c>
      <c r="R103" s="58">
        <f>IFERROR(CEILING(P103/VLOOKUP(LEFT(Q103,FIND("(",Q103)-1),药材与丹炉!C:G,5,0),1),"")</f>
        <v>5</v>
      </c>
      <c r="S103" s="57" t="s">
        <v>193</v>
      </c>
      <c r="T103" s="57" t="str">
        <f t="shared" si="28"/>
        <v/>
      </c>
      <c r="U103" s="57"/>
      <c r="V103" s="58" t="str">
        <f>IFERROR(CEILING(T103/VLOOKUP(LEFT(U103,FIND("(",U103)-1),药材与丹炉!C:G,5,0),1),"")</f>
        <v/>
      </c>
      <c r="W103" s="57">
        <f>IF(IFERROR(IF(AND(I103&gt;0,I103&lt;&gt;""),VLOOKUP(LEFT(H103,FIND("(",H103)-1),药材与丹炉!C:K,9,0),0),0)+IFERROR(IF(AND(M103&gt;0,M103&lt;&gt;""),VLOOKUP(LEFT(L103,FIND("(",L103)-1),药材与丹炉!C:K,9,0),0),0)+IFERROR(IF(AND(R103&gt;0,R103&lt;&gt;""),VLOOKUP(LEFT(Q103,FIND("(",Q103)-1),药材与丹炉!C:K,9,0),0),0)+IFERROR(IF(AND(V103&gt;0,V103&lt;&gt;""),VLOOKUP(LEFT(U103,FIND("(",U103)-1),药材与丹炉!C:K,9,0),0),0)&gt;0,2,IF(IFERROR(IF(AND(I103&gt;0,I103&lt;&gt;""),VLOOKUP(LEFT(H103,FIND("(",H103)-1),药材与丹炉!C:K,9,0),0),0)+IFERROR(IF(AND(M103&gt;0,M103&lt;&gt;""),VLOOKUP(LEFT(L103,FIND("(",L103)-1),药材与丹炉!C:K,9,0),0),0)+IFERROR(IF(AND(R103&gt;0,R103&lt;&gt;""),VLOOKUP(LEFT(Q103,FIND("(",Q103)-1),药材与丹炉!C:K,9,0),0),0)+IFERROR(IF(AND(V103&gt;0,V103&lt;&gt;""),VLOOKUP(LEFT(U103,FIND("(",U103)-1),药材与丹炉!C:K,9,0),0),0)&lt;0,-1,1))</f>
        <v>1</v>
      </c>
      <c r="X103" s="57">
        <v>180</v>
      </c>
      <c r="Y103" s="57" t="s">
        <v>356</v>
      </c>
      <c r="Z103" s="58">
        <f>IFERROR(X103/VLOOKUP(LEFT(Y103,FIND("(",Y103)-1),药材与丹炉!C:G,5,0),"")</f>
        <v>5</v>
      </c>
      <c r="AA103" s="57" t="s">
        <v>268</v>
      </c>
      <c r="AB103" s="57">
        <f>IFERROR(VLOOKUP(AA103,药材与丹炉!Q:S,2,0),"")</f>
        <v>5</v>
      </c>
      <c r="AC103" s="57" t="s">
        <v>48</v>
      </c>
      <c r="AD103" s="57">
        <f t="shared" si="22"/>
        <v>2</v>
      </c>
      <c r="AE103" s="58">
        <f t="shared" si="23"/>
        <v>11</v>
      </c>
      <c r="AF103" s="57">
        <f>IFERROR(AD103*VLOOKUP(AA103,药材与丹炉!Q:S,3,0)/100,0)</f>
        <v>450</v>
      </c>
      <c r="AG103" s="57">
        <f>IFERROR(I103*VLOOKUP(LEFT(H103,FIND("(",H103)-1),药材与丹炉!C:K,8,0),0)+IFERROR(M103*VLOOKUP(LEFT(L103,FIND("(",L103)-1),药材与丹炉!C:K,8,0),0)+IFERROR(R103*VLOOKUP(LEFT(Q103,FIND("(",Q103)-1),药材与丹炉!C:K,8,0),0)+IFERROR(V103*VLOOKUP(LEFT(U103,FIND("(",U103)-1),药材与丹炉!C:K,8,0),0)+IFERROR(Z103*VLOOKUP(LEFT(Y103,FIND("(",Y103)-1),药材与丹炉!C:K,8,0),0)</f>
        <v>70200</v>
      </c>
      <c r="AH103" s="57">
        <v>24300</v>
      </c>
      <c r="AI103" s="57">
        <f t="shared" ref="AI103:AI128" si="30">AH103-AG103-AF103</f>
        <v>-46350</v>
      </c>
      <c r="AJ103" s="57">
        <f t="shared" ref="AJ103:AJ128" si="31">AH103*AK103-AG103-AF103</f>
        <v>-26910</v>
      </c>
      <c r="AK103" s="57">
        <v>1.8</v>
      </c>
    </row>
    <row r="104" s="52" customFormat="1" spans="1:37">
      <c r="A104" s="56">
        <v>103</v>
      </c>
      <c r="B104" s="56" t="s">
        <v>357</v>
      </c>
      <c r="C104" s="57">
        <v>5</v>
      </c>
      <c r="D104" s="56" t="s">
        <v>358</v>
      </c>
      <c r="E104" s="57">
        <v>108</v>
      </c>
      <c r="F104" s="57" t="s">
        <v>63</v>
      </c>
      <c r="G104" s="57">
        <v>108</v>
      </c>
      <c r="H104" s="57" t="s">
        <v>349</v>
      </c>
      <c r="I104" s="58">
        <f>IFERROR(CEILING(G104/VLOOKUP(LEFT(H104,FIND("(",H104)-1),药材与丹炉!C:G,5,0),1),"")</f>
        <v>3</v>
      </c>
      <c r="J104" s="57" t="s">
        <v>63</v>
      </c>
      <c r="K104" s="57" t="str">
        <f t="shared" si="29"/>
        <v/>
      </c>
      <c r="L104" s="57"/>
      <c r="M104" s="58" t="str">
        <f>IFERROR(CEILING(K104/VLOOKUP(LEFT(L104,FIND("(",L104)-1),药材与丹炉!C:G,5,0),1),"")</f>
        <v/>
      </c>
      <c r="N104" s="57">
        <v>108</v>
      </c>
      <c r="O104" s="57" t="s">
        <v>98</v>
      </c>
      <c r="P104" s="57">
        <v>36</v>
      </c>
      <c r="Q104" s="57" t="s">
        <v>186</v>
      </c>
      <c r="R104" s="58">
        <f>IFERROR(CEILING(P104/VLOOKUP(LEFT(Q104,FIND("(",Q104)-1),药材与丹炉!C:G,5,0),1),"")</f>
        <v>4</v>
      </c>
      <c r="S104" s="57" t="s">
        <v>98</v>
      </c>
      <c r="T104" s="57">
        <f t="shared" si="28"/>
        <v>72</v>
      </c>
      <c r="U104" s="57" t="s">
        <v>359</v>
      </c>
      <c r="V104" s="58">
        <f>IFERROR(CEILING(T104/VLOOKUP(LEFT(U104,FIND("(",U104)-1),药材与丹炉!C:G,5,0),1),"")</f>
        <v>2</v>
      </c>
      <c r="W104" s="57">
        <f>IF(IFERROR(IF(AND(I104&gt;0,I104&lt;&gt;""),VLOOKUP(LEFT(H104,FIND("(",H104)-1),药材与丹炉!C:K,9,0),0),0)+IFERROR(IF(AND(M104&gt;0,M104&lt;&gt;""),VLOOKUP(LEFT(L104,FIND("(",L104)-1),药材与丹炉!C:K,9,0),0),0)+IFERROR(IF(AND(R104&gt;0,R104&lt;&gt;""),VLOOKUP(LEFT(Q104,FIND("(",Q104)-1),药材与丹炉!C:K,9,0),0),0)+IFERROR(IF(AND(V104&gt;0,V104&lt;&gt;""),VLOOKUP(LEFT(U104,FIND("(",U104)-1),药材与丹炉!C:K,9,0),0),0)&gt;0,2,IF(IFERROR(IF(AND(I104&gt;0,I104&lt;&gt;""),VLOOKUP(LEFT(H104,FIND("(",H104)-1),药材与丹炉!C:K,9,0),0),0)+IFERROR(IF(AND(M104&gt;0,M104&lt;&gt;""),VLOOKUP(LEFT(L104,FIND("(",L104)-1),药材与丹炉!C:K,9,0),0),0)+IFERROR(IF(AND(R104&gt;0,R104&lt;&gt;""),VLOOKUP(LEFT(Q104,FIND("(",Q104)-1),药材与丹炉!C:K,9,0),0),0)+IFERROR(IF(AND(V104&gt;0,V104&lt;&gt;""),VLOOKUP(LEFT(U104,FIND("(",U104)-1),药材与丹炉!C:K,9,0),0),0)&lt;0,-1,1))</f>
        <v>2</v>
      </c>
      <c r="X104" s="57">
        <v>36</v>
      </c>
      <c r="Y104" s="57" t="s">
        <v>238</v>
      </c>
      <c r="Z104" s="58">
        <f>IFERROR(X104/VLOOKUP(LEFT(Y104,FIND("(",Y104)-1),药材与丹炉!C:G,5,0),"")</f>
        <v>4</v>
      </c>
      <c r="AA104" s="57" t="s">
        <v>268</v>
      </c>
      <c r="AB104" s="57">
        <f>IFERROR(VLOOKUP(AA104,药材与丹炉!Q:S,2,0),"")</f>
        <v>5</v>
      </c>
      <c r="AC104" s="57" t="s">
        <v>48</v>
      </c>
      <c r="AD104" s="57">
        <f t="shared" si="22"/>
        <v>2</v>
      </c>
      <c r="AE104" s="58">
        <f t="shared" si="23"/>
        <v>13</v>
      </c>
      <c r="AF104" s="57">
        <f>IFERROR(AD104*VLOOKUP(AA104,药材与丹炉!Q:S,3,0)/100,0)</f>
        <v>450</v>
      </c>
      <c r="AG104" s="57">
        <f>IFERROR(I104*VLOOKUP(LEFT(H104,FIND("(",H104)-1),药材与丹炉!C:K,8,0),0)+IFERROR(M104*VLOOKUP(LEFT(L104,FIND("(",L104)-1),药材与丹炉!C:K,8,0),0)+IFERROR(R104*VLOOKUP(LEFT(Q104,FIND("(",Q104)-1),药材与丹炉!C:K,8,0),0)+IFERROR(V104*VLOOKUP(LEFT(U104,FIND("(",U104)-1),药材与丹炉!C:K,8,0),0)+IFERROR(Z104*VLOOKUP(LEFT(Y104,FIND("(",Y104)-1),药材与丹炉!C:K,8,0),0)</f>
        <v>24840</v>
      </c>
      <c r="AH104" s="57">
        <v>18900</v>
      </c>
      <c r="AI104" s="57">
        <f t="shared" si="30"/>
        <v>-6390</v>
      </c>
      <c r="AJ104" s="57">
        <f t="shared" si="31"/>
        <v>8730</v>
      </c>
      <c r="AK104" s="57">
        <v>1.8</v>
      </c>
    </row>
    <row r="105" s="52" customFormat="1" spans="1:37">
      <c r="A105" s="56">
        <v>104</v>
      </c>
      <c r="B105" s="56" t="s">
        <v>360</v>
      </c>
      <c r="C105" s="57">
        <v>5</v>
      </c>
      <c r="D105" s="56" t="s">
        <v>361</v>
      </c>
      <c r="E105" s="57">
        <v>108</v>
      </c>
      <c r="F105" s="57" t="s">
        <v>63</v>
      </c>
      <c r="G105" s="57">
        <v>108</v>
      </c>
      <c r="H105" s="57" t="s">
        <v>349</v>
      </c>
      <c r="I105" s="58">
        <f>IFERROR(CEILING(G105/VLOOKUP(LEFT(H105,FIND("(",H105)-1),药材与丹炉!C:G,5,0),1),"")</f>
        <v>3</v>
      </c>
      <c r="J105" s="57" t="s">
        <v>63</v>
      </c>
      <c r="K105" s="57" t="str">
        <f t="shared" si="29"/>
        <v/>
      </c>
      <c r="L105" s="57"/>
      <c r="M105" s="58" t="str">
        <f>IFERROR(CEILING(K105/VLOOKUP(LEFT(L105,FIND("(",L105)-1),药材与丹炉!C:G,5,0),1),"")</f>
        <v/>
      </c>
      <c r="N105" s="57">
        <v>108</v>
      </c>
      <c r="O105" s="57" t="s">
        <v>65</v>
      </c>
      <c r="P105" s="57">
        <v>36</v>
      </c>
      <c r="Q105" s="57" t="s">
        <v>174</v>
      </c>
      <c r="R105" s="58">
        <f>IFERROR(CEILING(P105/VLOOKUP(LEFT(Q105,FIND("(",Q105)-1),药材与丹炉!C:G,5,0),1),"")</f>
        <v>4</v>
      </c>
      <c r="S105" s="57" t="s">
        <v>65</v>
      </c>
      <c r="T105" s="57">
        <f t="shared" si="28"/>
        <v>72</v>
      </c>
      <c r="U105" s="57" t="s">
        <v>271</v>
      </c>
      <c r="V105" s="58">
        <f>IFERROR(CEILING(T105/VLOOKUP(LEFT(U105,FIND("(",U105)-1),药材与丹炉!C:G,5,0),1),"")</f>
        <v>2</v>
      </c>
      <c r="W105" s="57">
        <f>IF(IFERROR(IF(AND(I105&gt;0,I105&lt;&gt;""),VLOOKUP(LEFT(H105,FIND("(",H105)-1),药材与丹炉!C:K,9,0),0),0)+IFERROR(IF(AND(M105&gt;0,M105&lt;&gt;""),VLOOKUP(LEFT(L105,FIND("(",L105)-1),药材与丹炉!C:K,9,0),0),0)+IFERROR(IF(AND(R105&gt;0,R105&lt;&gt;""),VLOOKUP(LEFT(Q105,FIND("(",Q105)-1),药材与丹炉!C:K,9,0),0),0)+IFERROR(IF(AND(V105&gt;0,V105&lt;&gt;""),VLOOKUP(LEFT(U105,FIND("(",U105)-1),药材与丹炉!C:K,9,0),0),0)&gt;0,2,IF(IFERROR(IF(AND(I105&gt;0,I105&lt;&gt;""),VLOOKUP(LEFT(H105,FIND("(",H105)-1),药材与丹炉!C:K,9,0),0),0)+IFERROR(IF(AND(M105&gt;0,M105&lt;&gt;""),VLOOKUP(LEFT(L105,FIND("(",L105)-1),药材与丹炉!C:K,9,0),0),0)+IFERROR(IF(AND(R105&gt;0,R105&lt;&gt;""),VLOOKUP(LEFT(Q105,FIND("(",Q105)-1),药材与丹炉!C:K,9,0),0),0)+IFERROR(IF(AND(V105&gt;0,V105&lt;&gt;""),VLOOKUP(LEFT(U105,FIND("(",U105)-1),药材与丹炉!C:K,9,0),0),0)&lt;0,-1,1))</f>
        <v>-1</v>
      </c>
      <c r="X105" s="57">
        <v>36</v>
      </c>
      <c r="Y105" s="57" t="s">
        <v>230</v>
      </c>
      <c r="Z105" s="58">
        <f>IFERROR(X105/VLOOKUP(LEFT(Y105,FIND("(",Y105)-1),药材与丹炉!C:G,5,0),"")</f>
        <v>4</v>
      </c>
      <c r="AA105" s="57" t="s">
        <v>268</v>
      </c>
      <c r="AB105" s="57">
        <f>IFERROR(VLOOKUP(AA105,药材与丹炉!Q:S,2,0),"")</f>
        <v>5</v>
      </c>
      <c r="AC105" s="57" t="s">
        <v>48</v>
      </c>
      <c r="AD105" s="57">
        <f t="shared" si="22"/>
        <v>2</v>
      </c>
      <c r="AE105" s="58">
        <f t="shared" si="23"/>
        <v>13</v>
      </c>
      <c r="AF105" s="57">
        <f>IFERROR(AD105*VLOOKUP(AA105,药材与丹炉!Q:S,3,0)/100,0)</f>
        <v>450</v>
      </c>
      <c r="AG105" s="57">
        <f>IFERROR(I105*VLOOKUP(LEFT(H105,FIND("(",H105)-1),药材与丹炉!C:K,8,0),0)+IFERROR(M105*VLOOKUP(LEFT(L105,FIND("(",L105)-1),药材与丹炉!C:K,8,0),0)+IFERROR(R105*VLOOKUP(LEFT(Q105,FIND("(",Q105)-1),药材与丹炉!C:K,8,0),0)+IFERROR(V105*VLOOKUP(LEFT(U105,FIND("(",U105)-1),药材与丹炉!C:K,8,0),0)+IFERROR(Z105*VLOOKUP(LEFT(Y105,FIND("(",Y105)-1),药材与丹炉!C:K,8,0),0)</f>
        <v>24840</v>
      </c>
      <c r="AH105" s="57">
        <v>18900</v>
      </c>
      <c r="AI105" s="57">
        <f t="shared" si="30"/>
        <v>-6390</v>
      </c>
      <c r="AJ105" s="57">
        <f t="shared" si="31"/>
        <v>8730</v>
      </c>
      <c r="AK105" s="57">
        <v>1.8</v>
      </c>
    </row>
    <row r="106" s="52" customFormat="1" spans="1:37">
      <c r="A106" s="56">
        <v>105</v>
      </c>
      <c r="B106" s="56" t="s">
        <v>362</v>
      </c>
      <c r="C106" s="57">
        <v>5</v>
      </c>
      <c r="D106" s="56" t="s">
        <v>363</v>
      </c>
      <c r="E106" s="57">
        <v>108</v>
      </c>
      <c r="F106" s="57" t="s">
        <v>127</v>
      </c>
      <c r="G106" s="57">
        <v>108</v>
      </c>
      <c r="H106" s="57" t="s">
        <v>310</v>
      </c>
      <c r="I106" s="58">
        <f>IFERROR(CEILING(G106/VLOOKUP(LEFT(H106,FIND("(",H106)-1),药材与丹炉!C:G,5,0),1),"")</f>
        <v>3</v>
      </c>
      <c r="J106" s="57" t="s">
        <v>127</v>
      </c>
      <c r="K106" s="57" t="str">
        <f t="shared" si="29"/>
        <v/>
      </c>
      <c r="L106" s="57"/>
      <c r="M106" s="58" t="str">
        <f>IFERROR(CEILING(K106/VLOOKUP(LEFT(L106,FIND("(",L106)-1),药材与丹炉!C:G,5,0),1),"")</f>
        <v/>
      </c>
      <c r="N106" s="57">
        <v>108</v>
      </c>
      <c r="O106" s="57" t="s">
        <v>129</v>
      </c>
      <c r="P106" s="57">
        <v>36</v>
      </c>
      <c r="Q106" s="57" t="s">
        <v>260</v>
      </c>
      <c r="R106" s="58">
        <f>IFERROR(CEILING(P106/VLOOKUP(LEFT(Q106,FIND("(",Q106)-1),药材与丹炉!C:G,5,0),1),"")</f>
        <v>4</v>
      </c>
      <c r="S106" s="57" t="s">
        <v>129</v>
      </c>
      <c r="T106" s="57">
        <f t="shared" si="28"/>
        <v>72</v>
      </c>
      <c r="U106" s="57" t="s">
        <v>310</v>
      </c>
      <c r="V106" s="58">
        <f>IFERROR(CEILING(T106/VLOOKUP(LEFT(U106,FIND("(",U106)-1),药材与丹炉!C:G,5,0),1),"")</f>
        <v>2</v>
      </c>
      <c r="W106" s="57">
        <f>IF(IFERROR(IF(AND(I106&gt;0,I106&lt;&gt;""),VLOOKUP(LEFT(H106,FIND("(",H106)-1),药材与丹炉!C:K,9,0),0),0)+IFERROR(IF(AND(M106&gt;0,M106&lt;&gt;""),VLOOKUP(LEFT(L106,FIND("(",L106)-1),药材与丹炉!C:K,9,0),0),0)+IFERROR(IF(AND(R106&gt;0,R106&lt;&gt;""),VLOOKUP(LEFT(Q106,FIND("(",Q106)-1),药材与丹炉!C:K,9,0),0),0)+IFERROR(IF(AND(V106&gt;0,V106&lt;&gt;""),VLOOKUP(LEFT(U106,FIND("(",U106)-1),药材与丹炉!C:K,9,0),0),0)&gt;0,2,IF(IFERROR(IF(AND(I106&gt;0,I106&lt;&gt;""),VLOOKUP(LEFT(H106,FIND("(",H106)-1),药材与丹炉!C:K,9,0),0),0)+IFERROR(IF(AND(M106&gt;0,M106&lt;&gt;""),VLOOKUP(LEFT(L106,FIND("(",L106)-1),药材与丹炉!C:K,9,0),0),0)+IFERROR(IF(AND(R106&gt;0,R106&lt;&gt;""),VLOOKUP(LEFT(Q106,FIND("(",Q106)-1),药材与丹炉!C:K,9,0),0),0)+IFERROR(IF(AND(V106&gt;0,V106&lt;&gt;""),VLOOKUP(LEFT(U106,FIND("(",U106)-1),药材与丹炉!C:K,9,0),0),0)&lt;0,-1,1))</f>
        <v>2</v>
      </c>
      <c r="X106" s="57">
        <v>36</v>
      </c>
      <c r="Y106" s="57" t="s">
        <v>260</v>
      </c>
      <c r="Z106" s="58">
        <f>IFERROR(X106/VLOOKUP(LEFT(Y106,FIND("(",Y106)-1),药材与丹炉!C:G,5,0),"")</f>
        <v>4</v>
      </c>
      <c r="AA106" s="57" t="s">
        <v>268</v>
      </c>
      <c r="AB106" s="57">
        <f>IFERROR(VLOOKUP(AA106,药材与丹炉!Q:S,2,0),"")</f>
        <v>5</v>
      </c>
      <c r="AC106" s="57" t="s">
        <v>48</v>
      </c>
      <c r="AD106" s="57">
        <f t="shared" si="22"/>
        <v>2</v>
      </c>
      <c r="AE106" s="58">
        <f t="shared" si="23"/>
        <v>13</v>
      </c>
      <c r="AF106" s="57">
        <f>IFERROR(AD106*VLOOKUP(AA106,药材与丹炉!Q:S,3,0)/100,0)</f>
        <v>450</v>
      </c>
      <c r="AG106" s="60">
        <f>IFERROR(I106*VLOOKUP(LEFT(H106,FIND("(",H106)-1),药材与丹炉!C:K,8,0),0)+IFERROR(M106*VLOOKUP(LEFT(L106,FIND("(",L106)-1),药材与丹炉!C:K,8,0),0)+IFERROR(R106*VLOOKUP(LEFT(Q106,FIND("(",Q106)-1),药材与丹炉!C:K,8,0),0)+IFERROR(V106*VLOOKUP(LEFT(U106,FIND("(",U106)-1),药材与丹炉!C:K,8,0),0)+IFERROR(Z106*VLOOKUP(LEFT(Y106,FIND("(",Y106)-1),药材与丹炉!C:K,8,0),0)</f>
        <v>24840</v>
      </c>
      <c r="AH106" s="57">
        <v>18900</v>
      </c>
      <c r="AI106" s="57">
        <f t="shared" si="30"/>
        <v>-6390</v>
      </c>
      <c r="AJ106" s="57">
        <f t="shared" si="31"/>
        <v>8730</v>
      </c>
      <c r="AK106" s="57">
        <v>1.8</v>
      </c>
    </row>
    <row r="107" s="52" customFormat="1" spans="1:37">
      <c r="A107" s="56">
        <v>106</v>
      </c>
      <c r="B107" s="56" t="s">
        <v>364</v>
      </c>
      <c r="C107" s="57">
        <v>5</v>
      </c>
      <c r="D107" s="56" t="s">
        <v>365</v>
      </c>
      <c r="E107" s="57">
        <v>108</v>
      </c>
      <c r="F107" s="57" t="s">
        <v>69</v>
      </c>
      <c r="G107" s="57">
        <v>108</v>
      </c>
      <c r="H107" s="57" t="s">
        <v>366</v>
      </c>
      <c r="I107" s="58">
        <f>IFERROR(CEILING(G107/VLOOKUP(LEFT(H107,FIND("(",H107)-1),药材与丹炉!C:G,5,0),1),"")</f>
        <v>3</v>
      </c>
      <c r="J107" s="57" t="s">
        <v>69</v>
      </c>
      <c r="K107" s="57" t="str">
        <f t="shared" si="29"/>
        <v/>
      </c>
      <c r="L107" s="57"/>
      <c r="M107" s="58" t="str">
        <f>IFERROR(CEILING(K107/VLOOKUP(LEFT(L107,FIND("(",L107)-1),药材与丹炉!C:G,5,0),1),"")</f>
        <v/>
      </c>
      <c r="N107" s="57"/>
      <c r="O107" s="57" t="s">
        <v>367</v>
      </c>
      <c r="P107" s="57">
        <v>180</v>
      </c>
      <c r="Q107" s="57" t="s">
        <v>368</v>
      </c>
      <c r="R107" s="58">
        <f>IFERROR(CEILING(P107/VLOOKUP(LEFT(Q107,FIND("(",Q107)-1),药材与丹炉!C:G,5,0),1),"")</f>
        <v>1</v>
      </c>
      <c r="S107" s="57" t="s">
        <v>193</v>
      </c>
      <c r="T107" s="57">
        <v>180</v>
      </c>
      <c r="U107" s="57" t="s">
        <v>263</v>
      </c>
      <c r="V107" s="58">
        <f>IFERROR(CEILING(T107/VLOOKUP(LEFT(U107,FIND("(",U107)-1),药材与丹炉!C:G,5,0),1),"")</f>
        <v>5</v>
      </c>
      <c r="W107" s="57">
        <f>IF(IFERROR(IF(AND(I107&gt;0,I107&lt;&gt;""),VLOOKUP(LEFT(H107,FIND("(",H107)-1),药材与丹炉!C:K,9,0),0),0)+IFERROR(IF(AND(M107&gt;0,M107&lt;&gt;""),VLOOKUP(LEFT(L107,FIND("(",L107)-1),药材与丹炉!C:K,9,0),0),0)+IFERROR(IF(AND(R107&gt;0,R107&lt;&gt;""),VLOOKUP(LEFT(Q107,FIND("(",Q107)-1),药材与丹炉!C:K,9,0),0),0)+IFERROR(IF(AND(V107&gt;0,V107&lt;&gt;""),VLOOKUP(LEFT(U107,FIND("(",U107)-1),药材与丹炉!C:K,9,0),0),0)&gt;0,2,IF(IFERROR(IF(AND(I107&gt;0,I107&lt;&gt;""),VLOOKUP(LEFT(H107,FIND("(",H107)-1),药材与丹炉!C:K,9,0),0),0)+IFERROR(IF(AND(M107&gt;0,M107&lt;&gt;""),VLOOKUP(LEFT(L107,FIND("(",L107)-1),药材与丹炉!C:K,9,0),0),0)+IFERROR(IF(AND(R107&gt;0,R107&lt;&gt;""),VLOOKUP(LEFT(Q107,FIND("(",Q107)-1),药材与丹炉!C:K,9,0),0),0)+IFERROR(IF(AND(V107&gt;0,V107&lt;&gt;""),VLOOKUP(LEFT(U107,FIND("(",U107)-1),药材与丹炉!C:K,9,0),0),0)&lt;0,-1,1))</f>
        <v>2</v>
      </c>
      <c r="X107" s="57">
        <v>180</v>
      </c>
      <c r="Y107" s="57" t="s">
        <v>313</v>
      </c>
      <c r="Z107" s="58">
        <f>IFERROR(X107/VLOOKUP(LEFT(Y107,FIND("(",Y107)-1),药材与丹炉!C:G,5,0),"")</f>
        <v>1</v>
      </c>
      <c r="AA107" s="57" t="s">
        <v>268</v>
      </c>
      <c r="AB107" s="57">
        <f>IFERROR(VLOOKUP(AA107,药材与丹炉!Q:S,2,0),"")</f>
        <v>5</v>
      </c>
      <c r="AC107" s="57" t="s">
        <v>48</v>
      </c>
      <c r="AD107" s="57">
        <f t="shared" ref="AD107" si="32">IFERROR(IF(C107-AB107&lt;0,IF(AC107="是",0,1),IF(C107-AB107=0,2,IF(C107-AB107=1,40,IF(C107-AB107=2,80,"爆炸")))),"")</f>
        <v>2</v>
      </c>
      <c r="AE107" s="58">
        <f t="shared" ref="AE107" si="33">IFERROR(I107+IF(M107="",0,M107)+R107+IF(V107="",0,V107)+IF(Z107="",0,Z107),"")</f>
        <v>10</v>
      </c>
      <c r="AF107" s="57">
        <f>IFERROR(AD107*VLOOKUP(AA107,药材与丹炉!Q:S,3,0)/100,0)</f>
        <v>450</v>
      </c>
      <c r="AG107" s="60">
        <f>IFERROR(I107*VLOOKUP(LEFT(H107,FIND("(",H107)-1),药材与丹炉!C:K,8,0),0)+IFERROR(M107*VLOOKUP(LEFT(L107,FIND("(",L107)-1),药材与丹炉!C:K,8,0),0)+IFERROR(R107*VLOOKUP(LEFT(Q107,FIND("(",Q107)-1),药材与丹炉!C:K,8,0),0)+IFERROR(V107*VLOOKUP(LEFT(U107,FIND("(",U107)-1),药材与丹炉!C:K,8,0),0)+IFERROR(Z107*VLOOKUP(LEFT(Y107,FIND("(",Y107)-1),药材与丹炉!C:K,8,0),0)</f>
        <v>88560</v>
      </c>
      <c r="AH107" s="57">
        <v>81000</v>
      </c>
      <c r="AI107" s="57">
        <f t="shared" si="30"/>
        <v>-8010</v>
      </c>
      <c r="AJ107" s="57">
        <f t="shared" si="31"/>
        <v>56790</v>
      </c>
      <c r="AK107" s="57">
        <v>1.8</v>
      </c>
    </row>
    <row r="108" s="52" customFormat="1" spans="1:37">
      <c r="A108" s="56">
        <v>107</v>
      </c>
      <c r="B108" s="56" t="s">
        <v>369</v>
      </c>
      <c r="C108" s="57">
        <v>5</v>
      </c>
      <c r="D108" s="56" t="s">
        <v>370</v>
      </c>
      <c r="E108" s="57">
        <v>108</v>
      </c>
      <c r="F108" s="57" t="s">
        <v>69</v>
      </c>
      <c r="G108" s="57">
        <v>108</v>
      </c>
      <c r="H108" s="57" t="s">
        <v>259</v>
      </c>
      <c r="I108" s="58">
        <f>IFERROR(CEILING(G108/VLOOKUP(LEFT(H108,FIND("(",H108)-1),药材与丹炉!C:G,5,0),1),"")</f>
        <v>3</v>
      </c>
      <c r="J108" s="57" t="s">
        <v>69</v>
      </c>
      <c r="K108" s="57" t="str">
        <f t="shared" si="29"/>
        <v/>
      </c>
      <c r="L108" s="57"/>
      <c r="M108" s="58" t="str">
        <f>IFERROR(CEILING(K108/VLOOKUP(LEFT(L108,FIND("(",L108)-1),药材与丹炉!C:G,5,0),1),"")</f>
        <v/>
      </c>
      <c r="N108" s="57"/>
      <c r="O108" s="57" t="s">
        <v>367</v>
      </c>
      <c r="P108" s="57">
        <v>180</v>
      </c>
      <c r="Q108" s="57" t="s">
        <v>368</v>
      </c>
      <c r="R108" s="58">
        <f>IFERROR(CEILING(P108/VLOOKUP(LEFT(Q108,FIND("(",Q108)-1),药材与丹炉!C:G,5,0),1),"")</f>
        <v>1</v>
      </c>
      <c r="S108" s="57" t="s">
        <v>175</v>
      </c>
      <c r="T108" s="57">
        <v>180</v>
      </c>
      <c r="U108" s="57" t="s">
        <v>371</v>
      </c>
      <c r="V108" s="58">
        <f>IFERROR(CEILING(T108/VLOOKUP(LEFT(U108,FIND("(",U108)-1),药材与丹炉!C:G,5,0),1),"")</f>
        <v>1</v>
      </c>
      <c r="W108" s="57">
        <f>IF(IFERROR(IF(AND(I108&gt;0,I108&lt;&gt;""),VLOOKUP(LEFT(H108,FIND("(",H108)-1),药材与丹炉!C:K,9,0),0),0)+IFERROR(IF(AND(M108&gt;0,M108&lt;&gt;""),VLOOKUP(LEFT(L108,FIND("(",L108)-1),药材与丹炉!C:K,9,0),0),0)+IFERROR(IF(AND(R108&gt;0,R108&lt;&gt;""),VLOOKUP(LEFT(Q108,FIND("(",Q108)-1),药材与丹炉!C:K,9,0),0),0)+IFERROR(IF(AND(V108&gt;0,V108&lt;&gt;""),VLOOKUP(LEFT(U108,FIND("(",U108)-1),药材与丹炉!C:K,9,0),0),0)&gt;0,2,IF(IFERROR(IF(AND(I108&gt;0,I108&lt;&gt;""),VLOOKUP(LEFT(H108,FIND("(",H108)-1),药材与丹炉!C:K,9,0),0),0)+IFERROR(IF(AND(M108&gt;0,M108&lt;&gt;""),VLOOKUP(LEFT(L108,FIND("(",L108)-1),药材与丹炉!C:K,9,0),0),0)+IFERROR(IF(AND(R108&gt;0,R108&lt;&gt;""),VLOOKUP(LEFT(Q108,FIND("(",Q108)-1),药材与丹炉!C:K,9,0),0),0)+IFERROR(IF(AND(V108&gt;0,V108&lt;&gt;""),VLOOKUP(LEFT(U108,FIND("(",U108)-1),药材与丹炉!C:K,9,0),0),0)&lt;0,-1,1))</f>
        <v>2</v>
      </c>
      <c r="X108" s="57">
        <v>180</v>
      </c>
      <c r="Y108" s="57" t="s">
        <v>299</v>
      </c>
      <c r="Z108" s="58">
        <f>IFERROR(X108/VLOOKUP(LEFT(Y108,FIND("(",Y108)-1),药材与丹炉!C:G,5,0),"")</f>
        <v>5</v>
      </c>
      <c r="AA108" s="57" t="s">
        <v>268</v>
      </c>
      <c r="AB108" s="57">
        <f>IFERROR(VLOOKUP(AA108,药材与丹炉!Q:S,2,0),"")</f>
        <v>5</v>
      </c>
      <c r="AC108" s="57" t="s">
        <v>48</v>
      </c>
      <c r="AD108" s="57">
        <f t="shared" ref="AD108" si="34">IFERROR(IF(C108-AB108&lt;0,IF(AC108="是",0,1),IF(C108-AB108=0,2,IF(C108-AB108=1,40,IF(C108-AB108=2,80,"爆炸")))),"")</f>
        <v>2</v>
      </c>
      <c r="AE108" s="58">
        <f t="shared" ref="AE108" si="35">IFERROR(I108+IF(M108="",0,M108)+R108+IF(V108="",0,V108)+IF(Z108="",0,Z108),"")</f>
        <v>10</v>
      </c>
      <c r="AF108" s="57">
        <f>IFERROR(AD108*VLOOKUP(AA108,药材与丹炉!Q:S,3,0)/100,0)</f>
        <v>450</v>
      </c>
      <c r="AG108" s="60">
        <f>IFERROR(I108*VLOOKUP(LEFT(H108,FIND("(",H108)-1),药材与丹炉!C:K,8,0),0)+IFERROR(M108*VLOOKUP(LEFT(L108,FIND("(",L108)-1),药材与丹炉!C:K,8,0),0)+IFERROR(R108*VLOOKUP(LEFT(Q108,FIND("(",Q108)-1),药材与丹炉!C:K,8,0),0)+IFERROR(V108*VLOOKUP(LEFT(U108,FIND("(",U108)-1),药材与丹炉!C:K,8,0),0)+IFERROR(Z108*VLOOKUP(LEFT(Y108,FIND("(",Y108)-1),药材与丹炉!C:K,8,0),0)</f>
        <v>88560</v>
      </c>
      <c r="AH108" s="57">
        <v>81000</v>
      </c>
      <c r="AI108" s="57">
        <f t="shared" si="30"/>
        <v>-8010</v>
      </c>
      <c r="AJ108" s="57">
        <f t="shared" si="31"/>
        <v>56790</v>
      </c>
      <c r="AK108" s="57">
        <v>1.8</v>
      </c>
    </row>
    <row r="109" s="52" customFormat="1" spans="1:37">
      <c r="A109" s="56">
        <v>108</v>
      </c>
      <c r="B109" s="56" t="s">
        <v>372</v>
      </c>
      <c r="C109" s="57">
        <v>5</v>
      </c>
      <c r="D109" s="56" t="s">
        <v>373</v>
      </c>
      <c r="E109" s="57">
        <v>108</v>
      </c>
      <c r="F109" s="57" t="s">
        <v>81</v>
      </c>
      <c r="G109" s="57">
        <v>108</v>
      </c>
      <c r="H109" s="57" t="s">
        <v>300</v>
      </c>
      <c r="I109" s="58">
        <f>IFERROR(CEILING(G109/VLOOKUP(LEFT(H109,FIND("(",H109)-1),药材与丹炉!C:G,5,0),1),"")</f>
        <v>3</v>
      </c>
      <c r="J109" s="57" t="s">
        <v>81</v>
      </c>
      <c r="K109" s="57" t="str">
        <f t="shared" si="29"/>
        <v/>
      </c>
      <c r="L109" s="57"/>
      <c r="M109" s="58" t="str">
        <f>IFERROR(CEILING(K109/VLOOKUP(LEFT(L109,FIND("(",L109)-1),药材与丹炉!C:G,5,0),1),"")</f>
        <v/>
      </c>
      <c r="N109" s="57"/>
      <c r="O109" s="57" t="s">
        <v>367</v>
      </c>
      <c r="P109" s="57">
        <v>180</v>
      </c>
      <c r="Q109" s="57" t="s">
        <v>368</v>
      </c>
      <c r="R109" s="58">
        <f>IFERROR(CEILING(P109/VLOOKUP(LEFT(Q109,FIND("(",Q109)-1),药材与丹炉!C:G,5,0),1),"")</f>
        <v>1</v>
      </c>
      <c r="S109" s="57" t="s">
        <v>193</v>
      </c>
      <c r="T109" s="57">
        <v>180</v>
      </c>
      <c r="U109" s="57" t="s">
        <v>263</v>
      </c>
      <c r="V109" s="58">
        <f>IFERROR(CEILING(T109/VLOOKUP(LEFT(U109,FIND("(",U109)-1),药材与丹炉!C:G,5,0),1),"")</f>
        <v>5</v>
      </c>
      <c r="W109" s="57">
        <f>IF(IFERROR(IF(AND(I109&gt;0,I109&lt;&gt;""),VLOOKUP(LEFT(H109,FIND("(",H109)-1),药材与丹炉!C:K,9,0),0),0)+IFERROR(IF(AND(M109&gt;0,M109&lt;&gt;""),VLOOKUP(LEFT(L109,FIND("(",L109)-1),药材与丹炉!C:K,9,0),0),0)+IFERROR(IF(AND(R109&gt;0,R109&lt;&gt;""),VLOOKUP(LEFT(Q109,FIND("(",Q109)-1),药材与丹炉!C:K,9,0),0),0)+IFERROR(IF(AND(V109&gt;0,V109&lt;&gt;""),VLOOKUP(LEFT(U109,FIND("(",U109)-1),药材与丹炉!C:K,9,0),0),0)&gt;0,2,IF(IFERROR(IF(AND(I109&gt;0,I109&lt;&gt;""),VLOOKUP(LEFT(H109,FIND("(",H109)-1),药材与丹炉!C:K,9,0),0),0)+IFERROR(IF(AND(M109&gt;0,M109&lt;&gt;""),VLOOKUP(LEFT(L109,FIND("(",L109)-1),药材与丹炉!C:K,9,0),0),0)+IFERROR(IF(AND(R109&gt;0,R109&lt;&gt;""),VLOOKUP(LEFT(Q109,FIND("(",Q109)-1),药材与丹炉!C:K,9,0),0),0)+IFERROR(IF(AND(V109&gt;0,V109&lt;&gt;""),VLOOKUP(LEFT(U109,FIND("(",U109)-1),药材与丹炉!C:K,9,0),0),0)&lt;0,-1,1))</f>
        <v>2</v>
      </c>
      <c r="X109" s="57">
        <v>180</v>
      </c>
      <c r="Y109" s="57" t="s">
        <v>374</v>
      </c>
      <c r="Z109" s="58">
        <f>IFERROR(X109/VLOOKUP(LEFT(Y109,FIND("(",Y109)-1),药材与丹炉!C:G,5,0),"")</f>
        <v>1</v>
      </c>
      <c r="AA109" s="57" t="s">
        <v>268</v>
      </c>
      <c r="AB109" s="57">
        <f>IFERROR(VLOOKUP(AA109,药材与丹炉!Q:S,2,0),"")</f>
        <v>5</v>
      </c>
      <c r="AC109" s="57" t="s">
        <v>48</v>
      </c>
      <c r="AD109" s="57">
        <f t="shared" ref="AD109" si="36">IFERROR(IF(C109-AB109&lt;0,IF(AC109="是",0,1),IF(C109-AB109=0,2,IF(C109-AB109=1,40,IF(C109-AB109=2,80,"爆炸")))),"")</f>
        <v>2</v>
      </c>
      <c r="AE109" s="58">
        <f t="shared" ref="AE109" si="37">IFERROR(I109+IF(M109="",0,M109)+R109+IF(V109="",0,V109)+IF(Z109="",0,Z109),"")</f>
        <v>10</v>
      </c>
      <c r="AF109" s="57">
        <f>IFERROR(AD109*VLOOKUP(AA109,药材与丹炉!Q:S,3,0)/100,0)</f>
        <v>450</v>
      </c>
      <c r="AG109" s="60">
        <f>IFERROR(I109*VLOOKUP(LEFT(H109,FIND("(",H109)-1),药材与丹炉!C:K,8,0),0)+IFERROR(M109*VLOOKUP(LEFT(L109,FIND("(",L109)-1),药材与丹炉!C:K,8,0),0)+IFERROR(R109*VLOOKUP(LEFT(Q109,FIND("(",Q109)-1),药材与丹炉!C:K,8,0),0)+IFERROR(V109*VLOOKUP(LEFT(U109,FIND("(",U109)-1),药材与丹炉!C:K,8,0),0)+IFERROR(Z109*VLOOKUP(LEFT(Y109,FIND("(",Y109)-1),药材与丹炉!C:K,8,0),0)</f>
        <v>88560</v>
      </c>
      <c r="AH109" s="57">
        <v>81000</v>
      </c>
      <c r="AI109" s="57">
        <f t="shared" si="30"/>
        <v>-8010</v>
      </c>
      <c r="AJ109" s="57">
        <f t="shared" si="31"/>
        <v>56790</v>
      </c>
      <c r="AK109" s="57">
        <v>1.8</v>
      </c>
    </row>
    <row r="110" s="52" customFormat="1" spans="1:37">
      <c r="A110" s="56">
        <v>109</v>
      </c>
      <c r="B110" s="56" t="s">
        <v>375</v>
      </c>
      <c r="C110" s="57">
        <v>5</v>
      </c>
      <c r="D110" s="56" t="s">
        <v>376</v>
      </c>
      <c r="E110" s="57">
        <v>108</v>
      </c>
      <c r="F110" s="57" t="s">
        <v>81</v>
      </c>
      <c r="G110" s="57">
        <v>108</v>
      </c>
      <c r="H110" s="57" t="s">
        <v>359</v>
      </c>
      <c r="I110" s="58">
        <f>IFERROR(CEILING(G110/VLOOKUP(LEFT(H110,FIND("(",H110)-1),药材与丹炉!C:G,5,0),1),"")</f>
        <v>3</v>
      </c>
      <c r="J110" s="57" t="s">
        <v>81</v>
      </c>
      <c r="K110" s="57" t="str">
        <f t="shared" si="29"/>
        <v/>
      </c>
      <c r="L110" s="57"/>
      <c r="M110" s="58" t="str">
        <f>IFERROR(CEILING(K110/VLOOKUP(LEFT(L110,FIND("(",L110)-1),药材与丹炉!C:G,5,0),1),"")</f>
        <v/>
      </c>
      <c r="N110" s="57"/>
      <c r="O110" s="57" t="s">
        <v>367</v>
      </c>
      <c r="P110" s="57">
        <v>180</v>
      </c>
      <c r="Q110" s="57" t="s">
        <v>368</v>
      </c>
      <c r="R110" s="58">
        <f>IFERROR(CEILING(P110/VLOOKUP(LEFT(Q110,FIND("(",Q110)-1),药材与丹炉!C:G,5,0),1),"")</f>
        <v>1</v>
      </c>
      <c r="S110" s="57" t="s">
        <v>175</v>
      </c>
      <c r="T110" s="57">
        <v>180</v>
      </c>
      <c r="U110" s="57" t="s">
        <v>371</v>
      </c>
      <c r="V110" s="58">
        <f>IFERROR(CEILING(T110/VLOOKUP(LEFT(U110,FIND("(",U110)-1),药材与丹炉!C:G,5,0),1),"")</f>
        <v>1</v>
      </c>
      <c r="W110" s="57">
        <f>IF(IFERROR(IF(AND(I110&gt;0,I110&lt;&gt;""),VLOOKUP(LEFT(H110,FIND("(",H110)-1),药材与丹炉!C:K,9,0),0),0)+IFERROR(IF(AND(M110&gt;0,M110&lt;&gt;""),VLOOKUP(LEFT(L110,FIND("(",L110)-1),药材与丹炉!C:K,9,0),0),0)+IFERROR(IF(AND(R110&gt;0,R110&lt;&gt;""),VLOOKUP(LEFT(Q110,FIND("(",Q110)-1),药材与丹炉!C:K,9,0),0),0)+IFERROR(IF(AND(V110&gt;0,V110&lt;&gt;""),VLOOKUP(LEFT(U110,FIND("(",U110)-1),药材与丹炉!C:K,9,0),0),0)&gt;0,2,IF(IFERROR(IF(AND(I110&gt;0,I110&lt;&gt;""),VLOOKUP(LEFT(H110,FIND("(",H110)-1),药材与丹炉!C:K,9,0),0),0)+IFERROR(IF(AND(M110&gt;0,M110&lt;&gt;""),VLOOKUP(LEFT(L110,FIND("(",L110)-1),药材与丹炉!C:K,9,0),0),0)+IFERROR(IF(AND(R110&gt;0,R110&lt;&gt;""),VLOOKUP(LEFT(Q110,FIND("(",Q110)-1),药材与丹炉!C:K,9,0),0),0)+IFERROR(IF(AND(V110&gt;0,V110&lt;&gt;""),VLOOKUP(LEFT(U110,FIND("(",U110)-1),药材与丹炉!C:K,9,0),0),0)&lt;0,-1,1))</f>
        <v>2</v>
      </c>
      <c r="X110" s="57">
        <v>180</v>
      </c>
      <c r="Y110" s="57" t="s">
        <v>349</v>
      </c>
      <c r="Z110" s="58">
        <f>IFERROR(X110/VLOOKUP(LEFT(Y110,FIND("(",Y110)-1),药材与丹炉!C:G,5,0),"")</f>
        <v>5</v>
      </c>
      <c r="AA110" s="57" t="s">
        <v>268</v>
      </c>
      <c r="AB110" s="57">
        <f>IFERROR(VLOOKUP(AA110,药材与丹炉!Q:S,2,0),"")</f>
        <v>5</v>
      </c>
      <c r="AC110" s="57" t="s">
        <v>48</v>
      </c>
      <c r="AD110" s="57">
        <f t="shared" ref="AD110" si="38">IFERROR(IF(C110-AB110&lt;0,IF(AC110="是",0,1),IF(C110-AB110=0,2,IF(C110-AB110=1,40,IF(C110-AB110=2,80,"爆炸")))),"")</f>
        <v>2</v>
      </c>
      <c r="AE110" s="58">
        <f t="shared" ref="AE110" si="39">IFERROR(I110+IF(M110="",0,M110)+R110+IF(V110="",0,V110)+IF(Z110="",0,Z110),"")</f>
        <v>10</v>
      </c>
      <c r="AF110" s="57">
        <f>IFERROR(AD110*VLOOKUP(AA110,药材与丹炉!Q:S,3,0)/100,0)</f>
        <v>450</v>
      </c>
      <c r="AG110" s="60">
        <f>IFERROR(I110*VLOOKUP(LEFT(H110,FIND("(",H110)-1),药材与丹炉!C:K,8,0),0)+IFERROR(M110*VLOOKUP(LEFT(L110,FIND("(",L110)-1),药材与丹炉!C:K,8,0),0)+IFERROR(R110*VLOOKUP(LEFT(Q110,FIND("(",Q110)-1),药材与丹炉!C:K,8,0),0)+IFERROR(V110*VLOOKUP(LEFT(U110,FIND("(",U110)-1),药材与丹炉!C:K,8,0),0)+IFERROR(Z110*VLOOKUP(LEFT(Y110,FIND("(",Y110)-1),药材与丹炉!C:K,8,0),0)</f>
        <v>88560</v>
      </c>
      <c r="AH110" s="57">
        <v>81000</v>
      </c>
      <c r="AI110" s="57">
        <f t="shared" si="30"/>
        <v>-8010</v>
      </c>
      <c r="AJ110" s="57">
        <f t="shared" si="31"/>
        <v>56790</v>
      </c>
      <c r="AK110" s="57">
        <v>1.8</v>
      </c>
    </row>
    <row r="111" spans="1:37">
      <c r="A111" s="56">
        <v>110</v>
      </c>
      <c r="B111" s="56" t="s">
        <v>377</v>
      </c>
      <c r="C111" s="57">
        <v>6</v>
      </c>
      <c r="D111" s="56" t="s">
        <v>378</v>
      </c>
      <c r="E111" s="57">
        <v>81</v>
      </c>
      <c r="F111" s="57" t="s">
        <v>53</v>
      </c>
      <c r="G111" s="57">
        <v>81</v>
      </c>
      <c r="H111" s="57" t="s">
        <v>371</v>
      </c>
      <c r="I111" s="58">
        <f>IFERROR(CEILING(G111/VLOOKUP(LEFT(H111,FIND("(",H111)-1),药材与丹炉!C:G,5,0),1),"")</f>
        <v>1</v>
      </c>
      <c r="J111" s="57" t="s">
        <v>53</v>
      </c>
      <c r="K111" s="57" t="str">
        <f t="shared" si="29"/>
        <v/>
      </c>
      <c r="L111" s="57"/>
      <c r="M111" s="58" t="str">
        <f>IFERROR(CEILING(K111/VLOOKUP(LEFT(L111,FIND("(",L111)-1),药材与丹炉!C:G,5,0),1),"")</f>
        <v/>
      </c>
      <c r="N111" s="57">
        <v>2160</v>
      </c>
      <c r="O111" s="57" t="s">
        <v>164</v>
      </c>
      <c r="P111" s="57">
        <v>2160</v>
      </c>
      <c r="Q111" s="57" t="s">
        <v>309</v>
      </c>
      <c r="R111" s="58">
        <f>IFERROR(CEILING(P111/VLOOKUP(LEFT(Q111,FIND("(",Q111)-1),药材与丹炉!C:G,5,0),1),"")</f>
        <v>12</v>
      </c>
      <c r="S111" s="57" t="s">
        <v>164</v>
      </c>
      <c r="T111" s="57" t="str">
        <f t="shared" si="28"/>
        <v/>
      </c>
      <c r="U111" s="57"/>
      <c r="V111" s="58" t="str">
        <f>IFERROR(CEILING(T111/VLOOKUP(LEFT(U111,FIND("(",U111)-1),药材与丹炉!C:G,5,0),1),"")</f>
        <v/>
      </c>
      <c r="W111" s="57">
        <f>IF(IFERROR(IF(AND(I111&gt;0,I111&lt;&gt;""),VLOOKUP(LEFT(H111,FIND("(",H111)-1),药材与丹炉!C:K,9,0),0),0)+IFERROR(IF(AND(M111&gt;0,M111&lt;&gt;""),VLOOKUP(LEFT(L111,FIND("(",L111)-1),药材与丹炉!C:K,9,0),0),0)+IFERROR(IF(AND(R111&gt;0,R111&lt;&gt;""),VLOOKUP(LEFT(Q111,FIND("(",Q111)-1),药材与丹炉!C:K,9,0),0),0)+IFERROR(IF(AND(V111&gt;0,V111&lt;&gt;""),VLOOKUP(LEFT(U111,FIND("(",U111)-1),药材与丹炉!C:K,9,0),0),0)&gt;0,2,IF(IFERROR(IF(AND(I111&gt;0,I111&lt;&gt;""),VLOOKUP(LEFT(H111,FIND("(",H111)-1),药材与丹炉!C:K,9,0),0),0)+IFERROR(IF(AND(M111&gt;0,M111&lt;&gt;""),VLOOKUP(LEFT(L111,FIND("(",L111)-1),药材与丹炉!C:K,9,0),0),0)+IFERROR(IF(AND(R111&gt;0,R111&lt;&gt;""),VLOOKUP(LEFT(Q111,FIND("(",Q111)-1),药材与丹炉!C:K,9,0),0),0)+IFERROR(IF(AND(V111&gt;0,V111&lt;&gt;""),VLOOKUP(LEFT(U111,FIND("(",U111)-1),药材与丹炉!C:K,9,0),0),0)&lt;0,-1,1))</f>
        <v>-1</v>
      </c>
      <c r="X111" s="57">
        <v>36</v>
      </c>
      <c r="Y111" s="57" t="s">
        <v>379</v>
      </c>
      <c r="Z111" s="58">
        <f>IFERROR(X111/VLOOKUP(LEFT(Y111,FIND("(",Y111)-1),药材与丹炉!C:G,5,0),"")</f>
        <v>1</v>
      </c>
      <c r="AA111" s="57" t="s">
        <v>380</v>
      </c>
      <c r="AB111" s="57">
        <f>IFERROR(VLOOKUP(AA111,药材与丹炉!Q:S,2,0),"")</f>
        <v>6</v>
      </c>
      <c r="AC111" s="57" t="s">
        <v>48</v>
      </c>
      <c r="AD111" s="57">
        <f t="shared" si="22"/>
        <v>2</v>
      </c>
      <c r="AE111" s="58">
        <f t="shared" si="23"/>
        <v>14</v>
      </c>
      <c r="AF111" s="57">
        <f>IFERROR(AD111*VLOOKUP(AA111,药材与丹炉!Q:S,3,0)/100,0)</f>
        <v>600</v>
      </c>
      <c r="AG111" s="57">
        <f>IFERROR(I111*VLOOKUP(LEFT(H111,FIND("(",H111)-1),药材与丹炉!C:K,8,0),0)+IFERROR(M111*VLOOKUP(LEFT(L111,FIND("(",L111)-1),药材与丹炉!C:K,8,0),0)+IFERROR(R111*VLOOKUP(LEFT(Q111,FIND("(",Q111)-1),药材与丹炉!C:K,8,0),0)+IFERROR(V111*VLOOKUP(LEFT(U111,FIND("(",U111)-1),药材与丹炉!C:K,8,0),0)+IFERROR(Z111*VLOOKUP(LEFT(Y111,FIND("(",Y111)-1),药材与丹炉!C:K,8,0),0)</f>
        <v>355320</v>
      </c>
      <c r="AH111" s="57">
        <v>5346000</v>
      </c>
      <c r="AI111" s="57">
        <f t="shared" si="30"/>
        <v>4990080</v>
      </c>
      <c r="AJ111" s="57">
        <f t="shared" si="31"/>
        <v>9266880</v>
      </c>
      <c r="AK111" s="57">
        <v>1.8</v>
      </c>
    </row>
    <row r="112" s="52" customFormat="1" spans="1:37">
      <c r="A112" s="56">
        <v>111</v>
      </c>
      <c r="B112" s="61" t="s">
        <v>381</v>
      </c>
      <c r="C112" s="62">
        <v>6</v>
      </c>
      <c r="D112" s="61" t="s">
        <v>382</v>
      </c>
      <c r="E112" s="62">
        <v>252</v>
      </c>
      <c r="F112" s="57" t="s">
        <v>63</v>
      </c>
      <c r="G112" s="62">
        <v>252</v>
      </c>
      <c r="H112" s="62" t="s">
        <v>349</v>
      </c>
      <c r="I112" s="63">
        <f>IFERROR(CEILING(G112/VLOOKUP(LEFT(H112,FIND("(",H112)-1),药材与丹炉!C:G,5,0),1),"")</f>
        <v>7</v>
      </c>
      <c r="J112" s="57" t="s">
        <v>63</v>
      </c>
      <c r="K112" s="62" t="str">
        <f t="shared" ref="K112" si="40">IFERROR(IF(E112-G112=0,"",E112-G112),"")</f>
        <v/>
      </c>
      <c r="L112" s="62"/>
      <c r="M112" s="63" t="str">
        <f>IFERROR(CEILING(K112/VLOOKUP(LEFT(L112,FIND("(",L112)-1),药材与丹炉!C:G,5,0),1),"")</f>
        <v/>
      </c>
      <c r="N112" s="62">
        <v>180</v>
      </c>
      <c r="O112" s="62" t="s">
        <v>98</v>
      </c>
      <c r="P112" s="62">
        <v>180</v>
      </c>
      <c r="Q112" s="57" t="s">
        <v>359</v>
      </c>
      <c r="R112" s="63">
        <f>IFERROR(CEILING(P112/VLOOKUP(LEFT(Q112,FIND("(",Q112)-1),药材与丹炉!C:G,5,0),1),"")</f>
        <v>5</v>
      </c>
      <c r="S112" s="62" t="s">
        <v>98</v>
      </c>
      <c r="T112" s="57" t="str">
        <f t="shared" si="28"/>
        <v/>
      </c>
      <c r="U112" s="62"/>
      <c r="V112" s="63" t="str">
        <f>IFERROR(CEILING(T112/VLOOKUP(LEFT(U112,FIND("(",U112)-1),药材与丹炉!C:G,5,0),1),"")</f>
        <v/>
      </c>
      <c r="W112" s="62"/>
      <c r="X112" s="62"/>
      <c r="Y112" s="62"/>
      <c r="Z112" s="63" t="str">
        <f>IFERROR(X112/VLOOKUP(LEFT(Y112,FIND("(",Y112)-1),药材与丹炉!C:G,5,0),"")</f>
        <v/>
      </c>
      <c r="AA112" s="57" t="s">
        <v>268</v>
      </c>
      <c r="AB112" s="62">
        <f>IFERROR(VLOOKUP(AA112,药材与丹炉!Q:S,2,0),"")</f>
        <v>5</v>
      </c>
      <c r="AC112" s="57" t="s">
        <v>48</v>
      </c>
      <c r="AD112" s="57">
        <f t="shared" si="22"/>
        <v>40</v>
      </c>
      <c r="AE112" s="58">
        <f t="shared" si="23"/>
        <v>12</v>
      </c>
      <c r="AF112" s="62">
        <f>IFERROR(AD112*VLOOKUP(AA112,药材与丹炉!Q:S,3,0)/100,0)</f>
        <v>9000</v>
      </c>
      <c r="AG112" s="64">
        <f>IFERROR(I112*VLOOKUP(LEFT(H112,FIND("(",H112)-1),药材与丹炉!C:K,8,0),0)+IFERROR(M112*VLOOKUP(LEFT(L112,FIND("(",L112)-1),药材与丹炉!C:K,8,0),0)+IFERROR(R112*VLOOKUP(LEFT(Q112,FIND("(",Q112)-1),药材与丹炉!C:K,8,0),0)+IFERROR(V112*VLOOKUP(LEFT(U112,FIND("(",U112)-1),药材与丹炉!C:K,8,0),0)+IFERROR(Z112*VLOOKUP(LEFT(Y112,FIND("(",Y112)-1),药材与丹炉!C:K,8,0),0)</f>
        <v>51840</v>
      </c>
      <c r="AH112" s="62">
        <v>0</v>
      </c>
      <c r="AI112" s="62">
        <f t="shared" si="30"/>
        <v>-60840</v>
      </c>
      <c r="AJ112" s="62">
        <f t="shared" si="31"/>
        <v>-60840</v>
      </c>
      <c r="AK112" s="57">
        <v>1.8</v>
      </c>
    </row>
    <row r="113" spans="1:37">
      <c r="A113" s="56">
        <v>112</v>
      </c>
      <c r="B113" s="56" t="s">
        <v>383</v>
      </c>
      <c r="C113" s="57">
        <v>6</v>
      </c>
      <c r="D113" s="56" t="s">
        <v>384</v>
      </c>
      <c r="E113" s="57">
        <v>180</v>
      </c>
      <c r="F113" s="57" t="s">
        <v>63</v>
      </c>
      <c r="G113" s="57">
        <v>180</v>
      </c>
      <c r="H113" s="57" t="s">
        <v>251</v>
      </c>
      <c r="I113" s="58">
        <f>IFERROR(CEILING(G113/VLOOKUP(LEFT(H113,FIND("(",H113)-1),药材与丹炉!C:G,5,0),1),"")</f>
        <v>5</v>
      </c>
      <c r="J113" s="57" t="s">
        <v>63</v>
      </c>
      <c r="K113" s="57" t="str">
        <f t="shared" si="29"/>
        <v/>
      </c>
      <c r="L113" s="57"/>
      <c r="M113" s="58" t="str">
        <f>IFERROR(CEILING(K113/VLOOKUP(LEFT(L113,FIND("(",L113)-1),药材与丹炉!C:G,5,0),1),"")</f>
        <v/>
      </c>
      <c r="N113" s="57">
        <v>1080</v>
      </c>
      <c r="O113" s="57" t="s">
        <v>180</v>
      </c>
      <c r="P113" s="57">
        <v>1080</v>
      </c>
      <c r="Q113" s="57" t="s">
        <v>385</v>
      </c>
      <c r="R113" s="58">
        <f>IFERROR(CEILING(P113/VLOOKUP(LEFT(Q113,FIND("(",Q113)-1),药材与丹炉!C:G,5,0),1),"")</f>
        <v>6</v>
      </c>
      <c r="S113" s="57" t="s">
        <v>180</v>
      </c>
      <c r="T113" s="57" t="str">
        <f t="shared" si="28"/>
        <v/>
      </c>
      <c r="U113" s="57"/>
      <c r="V113" s="58" t="str">
        <f>IFERROR(CEILING(T113/VLOOKUP(LEFT(U113,FIND("(",U113)-1),药材与丹炉!C:G,5,0),1),"")</f>
        <v/>
      </c>
      <c r="W113" s="57">
        <f>IF(IFERROR(IF(AND(I113&gt;0,I113&lt;&gt;""),VLOOKUP(LEFT(H113,FIND("(",H113)-1),药材与丹炉!C:K,9,0),0),0)+IFERROR(IF(AND(M113&gt;0,M113&lt;&gt;""),VLOOKUP(LEFT(L113,FIND("(",L113)-1),药材与丹炉!C:K,9,0),0),0)+IFERROR(IF(AND(R113&gt;0,R113&lt;&gt;""),VLOOKUP(LEFT(Q113,FIND("(",Q113)-1),药材与丹炉!C:K,9,0),0),0)+IFERROR(IF(AND(V113&gt;0,V113&lt;&gt;""),VLOOKUP(LEFT(U113,FIND("(",U113)-1),药材与丹炉!C:K,9,0),0),0)&gt;0,2,IF(IFERROR(IF(AND(I113&gt;0,I113&lt;&gt;""),VLOOKUP(LEFT(H113,FIND("(",H113)-1),药材与丹炉!C:K,9,0),0),0)+IFERROR(IF(AND(M113&gt;0,M113&lt;&gt;""),VLOOKUP(LEFT(L113,FIND("(",L113)-1),药材与丹炉!C:K,9,0),0),0)+IFERROR(IF(AND(R113&gt;0,R113&lt;&gt;""),VLOOKUP(LEFT(Q113,FIND("(",Q113)-1),药材与丹炉!C:K,9,0),0),0)+IFERROR(IF(AND(V113&gt;0,V113&lt;&gt;""),VLOOKUP(LEFT(U113,FIND("(",U113)-1),药材与丹炉!C:K,9,0),0),0)&lt;0,-1,1))</f>
        <v>2</v>
      </c>
      <c r="X113" s="57">
        <v>9</v>
      </c>
      <c r="Y113" s="57" t="s">
        <v>260</v>
      </c>
      <c r="Z113" s="58">
        <f>IFERROR(X113/VLOOKUP(LEFT(Y113,FIND("(",Y113)-1),药材与丹炉!C:G,5,0),"")</f>
        <v>1</v>
      </c>
      <c r="AA113" s="57" t="s">
        <v>268</v>
      </c>
      <c r="AB113" s="57">
        <f>IFERROR(VLOOKUP(AA113,药材与丹炉!Q:S,2,0),"")</f>
        <v>5</v>
      </c>
      <c r="AC113" s="57" t="s">
        <v>48</v>
      </c>
      <c r="AD113" s="57">
        <f t="shared" si="22"/>
        <v>40</v>
      </c>
      <c r="AE113" s="58">
        <f t="shared" si="23"/>
        <v>12</v>
      </c>
      <c r="AF113" s="57">
        <f>IFERROR(AD113*VLOOKUP(AA113,药材与丹炉!Q:S,3,0)/100,0)</f>
        <v>9000</v>
      </c>
      <c r="AG113" s="57">
        <f>IFERROR(I113*VLOOKUP(LEFT(H113,FIND("(",H113)-1),药材与丹炉!C:K,8,0),0)+IFERROR(M113*VLOOKUP(LEFT(L113,FIND("(",L113)-1),药材与丹炉!C:K,8,0),0)+IFERROR(R113*VLOOKUP(LEFT(Q113,FIND("(",Q113)-1),药材与丹炉!C:K,8,0),0)+IFERROR(V113*VLOOKUP(LEFT(U113,FIND("(",U113)-1),药材与丹炉!C:K,8,0),0)+IFERROR(Z113*VLOOKUP(LEFT(Y113,FIND("(",Y113)-1),药材与丹炉!C:K,8,0),0)</f>
        <v>184005</v>
      </c>
      <c r="AH113" s="57">
        <v>72000</v>
      </c>
      <c r="AI113" s="57">
        <f t="shared" si="30"/>
        <v>-121005</v>
      </c>
      <c r="AJ113" s="57">
        <f t="shared" si="31"/>
        <v>-63405</v>
      </c>
      <c r="AK113" s="57">
        <v>1.8</v>
      </c>
    </row>
    <row r="114" spans="1:37">
      <c r="A114" s="56">
        <v>113</v>
      </c>
      <c r="B114" s="56" t="s">
        <v>386</v>
      </c>
      <c r="C114" s="57">
        <v>6</v>
      </c>
      <c r="D114" s="56" t="s">
        <v>387</v>
      </c>
      <c r="E114" s="57">
        <v>1080</v>
      </c>
      <c r="F114" s="57" t="s">
        <v>63</v>
      </c>
      <c r="G114" s="57">
        <v>1080</v>
      </c>
      <c r="H114" s="57" t="s">
        <v>388</v>
      </c>
      <c r="I114" s="58">
        <f>IFERROR(CEILING(G114/VLOOKUP(LEFT(H114,FIND("(",H114)-1),药材与丹炉!C:G,5,0),1),"")</f>
        <v>1</v>
      </c>
      <c r="J114" s="57" t="s">
        <v>63</v>
      </c>
      <c r="K114" s="57" t="str">
        <f t="shared" si="29"/>
        <v/>
      </c>
      <c r="L114" s="57"/>
      <c r="M114" s="58" t="str">
        <f>IFERROR(CEILING(K114/VLOOKUP(LEFT(L114,FIND("(",L114)-1),药材与丹炉!C:G,5,0),1),"")</f>
        <v/>
      </c>
      <c r="N114" s="57"/>
      <c r="O114" s="57" t="s">
        <v>110</v>
      </c>
      <c r="P114" s="57">
        <v>3240</v>
      </c>
      <c r="Q114" s="57" t="s">
        <v>389</v>
      </c>
      <c r="R114" s="58">
        <f>IFERROR(CEILING(P114/VLOOKUP(LEFT(Q114,FIND("(",Q114)-1),药材与丹炉!C:G,5,0),1),"")</f>
        <v>3</v>
      </c>
      <c r="S114" s="57" t="s">
        <v>323</v>
      </c>
      <c r="T114" s="57">
        <v>1080</v>
      </c>
      <c r="U114" s="57" t="s">
        <v>390</v>
      </c>
      <c r="V114" s="58">
        <f>IFERROR(CEILING(T114/VLOOKUP(LEFT(U114,FIND("(",U114)-1),药材与丹炉!C:G,5,0),1),"")</f>
        <v>1</v>
      </c>
      <c r="W114" s="57">
        <f>IF(IFERROR(IF(AND(I114&gt;0,I114&lt;&gt;""),VLOOKUP(LEFT(H114,FIND("(",H114)-1),药材与丹炉!C:K,9,0),0),0)+IFERROR(IF(AND(M114&gt;0,M114&lt;&gt;""),VLOOKUP(LEFT(L114,FIND("(",L114)-1),药材与丹炉!C:K,9,0),0),0)+IFERROR(IF(AND(R114&gt;0,R114&lt;&gt;""),VLOOKUP(LEFT(Q114,FIND("(",Q114)-1),药材与丹炉!C:K,9,0),0),0)+IFERROR(IF(AND(V114&gt;0,V114&lt;&gt;""),VLOOKUP(LEFT(U114,FIND("(",U114)-1),药材与丹炉!C:K,9,0),0),0)&gt;0,2,IF(IFERROR(IF(AND(I114&gt;0,I114&lt;&gt;""),VLOOKUP(LEFT(H114,FIND("(",H114)-1),药材与丹炉!C:K,9,0),0),0)+IFERROR(IF(AND(M114&gt;0,M114&lt;&gt;""),VLOOKUP(LEFT(L114,FIND("(",L114)-1),药材与丹炉!C:K,9,0),0),0)+IFERROR(IF(AND(R114&gt;0,R114&lt;&gt;""),VLOOKUP(LEFT(Q114,FIND("(",Q114)-1),药材与丹炉!C:K,9,0),0),0)+IFERROR(IF(AND(V114&gt;0,V114&lt;&gt;""),VLOOKUP(LEFT(U114,FIND("(",U114)-1),药材与丹炉!C:K,9,0),0),0)&lt;0,-1,1))</f>
        <v>-1</v>
      </c>
      <c r="X114" s="57">
        <v>1080</v>
      </c>
      <c r="Y114" s="57" t="s">
        <v>385</v>
      </c>
      <c r="Z114" s="58">
        <f>IFERROR(X114/VLOOKUP(LEFT(Y114,FIND("(",Y114)-1),药材与丹炉!C:G,5,0),"")</f>
        <v>6</v>
      </c>
      <c r="AA114" s="57" t="s">
        <v>268</v>
      </c>
      <c r="AB114" s="57">
        <f>IFERROR(VLOOKUP(AA114,药材与丹炉!Q:S,2,0),"")</f>
        <v>5</v>
      </c>
      <c r="AC114" s="57" t="s">
        <v>48</v>
      </c>
      <c r="AD114" s="57">
        <f t="shared" si="22"/>
        <v>40</v>
      </c>
      <c r="AE114" s="58">
        <f t="shared" si="23"/>
        <v>11</v>
      </c>
      <c r="AF114" s="57">
        <f>IFERROR(AD114*VLOOKUP(AA114,药材与丹炉!Q:S,3,0)/100,0)</f>
        <v>9000</v>
      </c>
      <c r="AG114" s="57">
        <f>IFERROR(I114*VLOOKUP(LEFT(H114,FIND("(",H114)-1),药材与丹炉!C:K,8,0),0)+IFERROR(M114*VLOOKUP(LEFT(L114,FIND("(",L114)-1),药材与丹炉!C:K,8,0),0)+IFERROR(R114*VLOOKUP(LEFT(Q114,FIND("(",Q114)-1),药材与丹炉!C:K,8,0),0)+IFERROR(V114*VLOOKUP(LEFT(U114,FIND("(",U114)-1),药材与丹炉!C:K,8,0),0)+IFERROR(Z114*VLOOKUP(LEFT(Y114,FIND("(",Y114)-1),药材与丹炉!C:K,8,0),0)</f>
        <v>972000</v>
      </c>
      <c r="AH114" s="57">
        <v>882000</v>
      </c>
      <c r="AI114" s="57">
        <f t="shared" si="30"/>
        <v>-99000</v>
      </c>
      <c r="AJ114" s="57">
        <f t="shared" si="31"/>
        <v>606600</v>
      </c>
      <c r="AK114" s="57">
        <v>1.8</v>
      </c>
    </row>
    <row r="115" spans="1:37">
      <c r="A115" s="56">
        <v>114</v>
      </c>
      <c r="B115" s="56" t="s">
        <v>391</v>
      </c>
      <c r="C115" s="57">
        <v>6</v>
      </c>
      <c r="D115" s="56" t="s">
        <v>392</v>
      </c>
      <c r="E115" s="57">
        <v>1080</v>
      </c>
      <c r="F115" s="57" t="s">
        <v>63</v>
      </c>
      <c r="G115" s="57">
        <v>1080</v>
      </c>
      <c r="H115" s="57" t="s">
        <v>327</v>
      </c>
      <c r="I115" s="58">
        <f>IFERROR(CEILING(G115/VLOOKUP(LEFT(H115,FIND("(",H115)-1),药材与丹炉!C:G,5,0),1),"")</f>
        <v>6</v>
      </c>
      <c r="J115" s="57" t="s">
        <v>63</v>
      </c>
      <c r="K115" s="57" t="str">
        <f t="shared" si="29"/>
        <v/>
      </c>
      <c r="L115" s="57"/>
      <c r="M115" s="58" t="str">
        <f>IFERROR(CEILING(K115/VLOOKUP(LEFT(L115,FIND("(",L115)-1),药材与丹炉!C:G,5,0),1),"")</f>
        <v/>
      </c>
      <c r="N115" s="57"/>
      <c r="O115" s="57" t="s">
        <v>113</v>
      </c>
      <c r="P115" s="57">
        <v>3240</v>
      </c>
      <c r="Q115" s="57" t="s">
        <v>393</v>
      </c>
      <c r="R115" s="58">
        <f>IFERROR(CEILING(P115/VLOOKUP(LEFT(Q115,FIND("(",Q115)-1),药材与丹炉!C:G,5,0),1),"")</f>
        <v>3</v>
      </c>
      <c r="S115" s="57" t="s">
        <v>323</v>
      </c>
      <c r="T115" s="57">
        <v>1080</v>
      </c>
      <c r="U115" s="57" t="s">
        <v>390</v>
      </c>
      <c r="V115" s="58">
        <f>IFERROR(CEILING(T115/VLOOKUP(LEFT(U115,FIND("(",U115)-1),药材与丹炉!C:G,5,0),1),"")</f>
        <v>1</v>
      </c>
      <c r="W115" s="57">
        <f>IF(IFERROR(IF(AND(I115&gt;0,I115&lt;&gt;""),VLOOKUP(LEFT(H115,FIND("(",H115)-1),药材与丹炉!C:K,9,0),0),0)+IFERROR(IF(AND(M115&gt;0,M115&lt;&gt;""),VLOOKUP(LEFT(L115,FIND("(",L115)-1),药材与丹炉!C:K,9,0),0),0)+IFERROR(IF(AND(R115&gt;0,R115&lt;&gt;""),VLOOKUP(LEFT(Q115,FIND("(",Q115)-1),药材与丹炉!C:K,9,0),0),0)+IFERROR(IF(AND(V115&gt;0,V115&lt;&gt;""),VLOOKUP(LEFT(U115,FIND("(",U115)-1),药材与丹炉!C:K,9,0),0),0)&gt;0,2,IF(IFERROR(IF(AND(I115&gt;0,I115&lt;&gt;""),VLOOKUP(LEFT(H115,FIND("(",H115)-1),药材与丹炉!C:K,9,0),0),0)+IFERROR(IF(AND(M115&gt;0,M115&lt;&gt;""),VLOOKUP(LEFT(L115,FIND("(",L115)-1),药材与丹炉!C:K,9,0),0),0)+IFERROR(IF(AND(R115&gt;0,R115&lt;&gt;""),VLOOKUP(LEFT(Q115,FIND("(",Q115)-1),药材与丹炉!C:K,9,0),0),0)+IFERROR(IF(AND(V115&gt;0,V115&lt;&gt;""),VLOOKUP(LEFT(U115,FIND("(",U115)-1),药材与丹炉!C:K,9,0),0),0)&lt;0,-1,1))</f>
        <v>2</v>
      </c>
      <c r="X115" s="57">
        <v>1080</v>
      </c>
      <c r="Y115" s="57" t="s">
        <v>394</v>
      </c>
      <c r="Z115" s="58">
        <f>IFERROR(X115/VLOOKUP(LEFT(Y115,FIND("(",Y115)-1),药材与丹炉!C:G,5,0),"")</f>
        <v>1</v>
      </c>
      <c r="AA115" s="57" t="s">
        <v>268</v>
      </c>
      <c r="AB115" s="57">
        <f>IFERROR(VLOOKUP(AA115,药材与丹炉!Q:S,2,0),"")</f>
        <v>5</v>
      </c>
      <c r="AC115" s="57" t="s">
        <v>48</v>
      </c>
      <c r="AD115" s="57">
        <f t="shared" si="22"/>
        <v>40</v>
      </c>
      <c r="AE115" s="58">
        <f t="shared" si="23"/>
        <v>11</v>
      </c>
      <c r="AF115" s="57">
        <f>IFERROR(AD115*VLOOKUP(AA115,药材与丹炉!Q:S,3,0)/100,0)</f>
        <v>9000</v>
      </c>
      <c r="AG115" s="57">
        <f>IFERROR(I115*VLOOKUP(LEFT(H115,FIND("(",H115)-1),药材与丹炉!C:K,8,0),0)+IFERROR(M115*VLOOKUP(LEFT(L115,FIND("(",L115)-1),药材与丹炉!C:K,8,0),0)+IFERROR(R115*VLOOKUP(LEFT(Q115,FIND("(",Q115)-1),药材与丹炉!C:K,8,0),0)+IFERROR(V115*VLOOKUP(LEFT(U115,FIND("(",U115)-1),药材与丹炉!C:K,8,0),0)+IFERROR(Z115*VLOOKUP(LEFT(Y115,FIND("(",Y115)-1),药材与丹炉!C:K,8,0),0)</f>
        <v>972000</v>
      </c>
      <c r="AH115" s="57">
        <v>882000</v>
      </c>
      <c r="AI115" s="57">
        <f t="shared" si="30"/>
        <v>-99000</v>
      </c>
      <c r="AJ115" s="57">
        <f t="shared" si="31"/>
        <v>606600</v>
      </c>
      <c r="AK115" s="57">
        <v>1.8</v>
      </c>
    </row>
    <row r="116" spans="1:37">
      <c r="A116" s="56">
        <v>115</v>
      </c>
      <c r="B116" s="56" t="s">
        <v>395</v>
      </c>
      <c r="C116" s="57">
        <v>6</v>
      </c>
      <c r="D116" s="56" t="s">
        <v>396</v>
      </c>
      <c r="E116" s="57">
        <v>1080</v>
      </c>
      <c r="F116" s="57" t="s">
        <v>63</v>
      </c>
      <c r="G116" s="57">
        <v>1080</v>
      </c>
      <c r="H116" s="57" t="s">
        <v>327</v>
      </c>
      <c r="I116" s="58">
        <f>IFERROR(CEILING(G116/VLOOKUP(LEFT(H116,FIND("(",H116)-1),药材与丹炉!C:G,5,0),1),"")</f>
        <v>6</v>
      </c>
      <c r="J116" s="57" t="s">
        <v>63</v>
      </c>
      <c r="K116" s="57" t="str">
        <f t="shared" si="29"/>
        <v/>
      </c>
      <c r="L116" s="57"/>
      <c r="M116" s="58" t="str">
        <f>IFERROR(CEILING(K116/VLOOKUP(LEFT(L116,FIND("(",L116)-1),药材与丹炉!C:G,5,0),1),"")</f>
        <v/>
      </c>
      <c r="N116" s="57"/>
      <c r="O116" s="57" t="s">
        <v>117</v>
      </c>
      <c r="P116" s="57">
        <v>3240</v>
      </c>
      <c r="Q116" s="57" t="s">
        <v>397</v>
      </c>
      <c r="R116" s="58">
        <f>IFERROR(CEILING(P116/VLOOKUP(LEFT(Q116,FIND("(",Q116)-1),药材与丹炉!C:G,5,0),1),"")</f>
        <v>3</v>
      </c>
      <c r="S116" s="57" t="s">
        <v>323</v>
      </c>
      <c r="T116" s="57">
        <v>1080</v>
      </c>
      <c r="U116" s="57" t="s">
        <v>390</v>
      </c>
      <c r="V116" s="58">
        <f>IFERROR(CEILING(T116/VLOOKUP(LEFT(U116,FIND("(",U116)-1),药材与丹炉!C:G,5,0),1),"")</f>
        <v>1</v>
      </c>
      <c r="W116" s="57">
        <f>IF(IFERROR(IF(AND(I116&gt;0,I116&lt;&gt;""),VLOOKUP(LEFT(H116,FIND("(",H116)-1),药材与丹炉!C:K,9,0),0),0)+IFERROR(IF(AND(M116&gt;0,M116&lt;&gt;""),VLOOKUP(LEFT(L116,FIND("(",L116)-1),药材与丹炉!C:K,9,0),0),0)+IFERROR(IF(AND(R116&gt;0,R116&lt;&gt;""),VLOOKUP(LEFT(Q116,FIND("(",Q116)-1),药材与丹炉!C:K,9,0),0),0)+IFERROR(IF(AND(V116&gt;0,V116&lt;&gt;""),VLOOKUP(LEFT(U116,FIND("(",U116)-1),药材与丹炉!C:K,9,0),0),0)&gt;0,2,IF(IFERROR(IF(AND(I116&gt;0,I116&lt;&gt;""),VLOOKUP(LEFT(H116,FIND("(",H116)-1),药材与丹炉!C:K,9,0),0),0)+IFERROR(IF(AND(M116&gt;0,M116&lt;&gt;""),VLOOKUP(LEFT(L116,FIND("(",L116)-1),药材与丹炉!C:K,9,0),0),0)+IFERROR(IF(AND(R116&gt;0,R116&lt;&gt;""),VLOOKUP(LEFT(Q116,FIND("(",Q116)-1),药材与丹炉!C:K,9,0),0),0)+IFERROR(IF(AND(V116&gt;0,V116&lt;&gt;""),VLOOKUP(LEFT(U116,FIND("(",U116)-1),药材与丹炉!C:K,9,0),0),0)&lt;0,-1,1))</f>
        <v>1</v>
      </c>
      <c r="X116" s="57">
        <v>1080</v>
      </c>
      <c r="Y116" s="57" t="s">
        <v>398</v>
      </c>
      <c r="Z116" s="58">
        <f>IFERROR(X116/VLOOKUP(LEFT(Y116,FIND("(",Y116)-1),药材与丹炉!C:G,5,0),"")</f>
        <v>1</v>
      </c>
      <c r="AA116" s="57" t="s">
        <v>268</v>
      </c>
      <c r="AB116" s="57">
        <f>IFERROR(VLOOKUP(AA116,药材与丹炉!Q:S,2,0),"")</f>
        <v>5</v>
      </c>
      <c r="AC116" s="57" t="s">
        <v>48</v>
      </c>
      <c r="AD116" s="57">
        <f t="shared" si="22"/>
        <v>40</v>
      </c>
      <c r="AE116" s="58">
        <f t="shared" si="23"/>
        <v>11</v>
      </c>
      <c r="AF116" s="57">
        <f>IFERROR(AD116*VLOOKUP(AA116,药材与丹炉!Q:S,3,0)/100,0)</f>
        <v>9000</v>
      </c>
      <c r="AG116" s="57">
        <f>IFERROR(I116*VLOOKUP(LEFT(H116,FIND("(",H116)-1),药材与丹炉!C:K,8,0),0)+IFERROR(M116*VLOOKUP(LEFT(L116,FIND("(",L116)-1),药材与丹炉!C:K,8,0),0)+IFERROR(R116*VLOOKUP(LEFT(Q116,FIND("(",Q116)-1),药材与丹炉!C:K,8,0),0)+IFERROR(V116*VLOOKUP(LEFT(U116,FIND("(",U116)-1),药材与丹炉!C:K,8,0),0)+IFERROR(Z116*VLOOKUP(LEFT(Y116,FIND("(",Y116)-1),药材与丹炉!C:K,8,0),0)</f>
        <v>972000</v>
      </c>
      <c r="AH116" s="57">
        <v>882000</v>
      </c>
      <c r="AI116" s="57">
        <f t="shared" si="30"/>
        <v>-99000</v>
      </c>
      <c r="AJ116" s="57">
        <f t="shared" si="31"/>
        <v>606600</v>
      </c>
      <c r="AK116" s="57">
        <v>1.8</v>
      </c>
    </row>
    <row r="117" spans="1:37">
      <c r="A117" s="56">
        <v>116</v>
      </c>
      <c r="B117" s="56" t="s">
        <v>399</v>
      </c>
      <c r="C117" s="57">
        <v>6</v>
      </c>
      <c r="D117" s="56" t="s">
        <v>400</v>
      </c>
      <c r="E117" s="57">
        <v>1080</v>
      </c>
      <c r="F117" s="57" t="s">
        <v>63</v>
      </c>
      <c r="G117" s="57">
        <v>1080</v>
      </c>
      <c r="H117" s="57" t="s">
        <v>388</v>
      </c>
      <c r="I117" s="58">
        <f>IFERROR(CEILING(G117/VLOOKUP(LEFT(H117,FIND("(",H117)-1),药材与丹炉!C:G,5,0),1),"")</f>
        <v>1</v>
      </c>
      <c r="J117" s="57" t="s">
        <v>63</v>
      </c>
      <c r="K117" s="57" t="str">
        <f t="shared" si="29"/>
        <v/>
      </c>
      <c r="L117" s="57"/>
      <c r="M117" s="58" t="str">
        <f>IFERROR(CEILING(K117/VLOOKUP(LEFT(L117,FIND("(",L117)-1),药材与丹炉!C:G,5,0),1),"")</f>
        <v/>
      </c>
      <c r="N117" s="57"/>
      <c r="O117" s="57" t="s">
        <v>121</v>
      </c>
      <c r="P117" s="57">
        <v>3240</v>
      </c>
      <c r="Q117" s="57" t="s">
        <v>401</v>
      </c>
      <c r="R117" s="58">
        <f>IFERROR(CEILING(P117/VLOOKUP(LEFT(Q117,FIND("(",Q117)-1),药材与丹炉!C:G,5,0),1),"")</f>
        <v>3</v>
      </c>
      <c r="S117" s="57" t="s">
        <v>323</v>
      </c>
      <c r="T117" s="57">
        <v>1080</v>
      </c>
      <c r="U117" s="57" t="s">
        <v>390</v>
      </c>
      <c r="V117" s="58">
        <f>IFERROR(CEILING(T117/VLOOKUP(LEFT(U117,FIND("(",U117)-1),药材与丹炉!C:G,5,0),1),"")</f>
        <v>1</v>
      </c>
      <c r="W117" s="57">
        <f>IF(IFERROR(IF(AND(I117&gt;0,I117&lt;&gt;""),VLOOKUP(LEFT(H117,FIND("(",H117)-1),药材与丹炉!C:K,9,0),0),0)+IFERROR(IF(AND(M117&gt;0,M117&lt;&gt;""),VLOOKUP(LEFT(L117,FIND("(",L117)-1),药材与丹炉!C:K,9,0),0),0)+IFERROR(IF(AND(R117&gt;0,R117&lt;&gt;""),VLOOKUP(LEFT(Q117,FIND("(",Q117)-1),药材与丹炉!C:K,9,0),0),0)+IFERROR(IF(AND(V117&gt;0,V117&lt;&gt;""),VLOOKUP(LEFT(U117,FIND("(",U117)-1),药材与丹炉!C:K,9,0),0),0)&gt;0,2,IF(IFERROR(IF(AND(I117&gt;0,I117&lt;&gt;""),VLOOKUP(LEFT(H117,FIND("(",H117)-1),药材与丹炉!C:K,9,0),0),0)+IFERROR(IF(AND(M117&gt;0,M117&lt;&gt;""),VLOOKUP(LEFT(L117,FIND("(",L117)-1),药材与丹炉!C:K,9,0),0),0)+IFERROR(IF(AND(R117&gt;0,R117&lt;&gt;""),VLOOKUP(LEFT(Q117,FIND("(",Q117)-1),药材与丹炉!C:K,9,0),0),0)+IFERROR(IF(AND(V117&gt;0,V117&lt;&gt;""),VLOOKUP(LEFT(U117,FIND("(",U117)-1),药材与丹炉!C:K,9,0),0),0)&lt;0,-1,1))</f>
        <v>1</v>
      </c>
      <c r="X117" s="57">
        <v>1080</v>
      </c>
      <c r="Y117" s="57" t="s">
        <v>402</v>
      </c>
      <c r="Z117" s="58">
        <f>IFERROR(X117/VLOOKUP(LEFT(Y117,FIND("(",Y117)-1),药材与丹炉!C:G,5,0),"")</f>
        <v>6</v>
      </c>
      <c r="AA117" s="57" t="s">
        <v>268</v>
      </c>
      <c r="AB117" s="57">
        <f>IFERROR(VLOOKUP(AA117,药材与丹炉!Q:S,2,0),"")</f>
        <v>5</v>
      </c>
      <c r="AC117" s="57" t="s">
        <v>48</v>
      </c>
      <c r="AD117" s="57">
        <f t="shared" si="22"/>
        <v>40</v>
      </c>
      <c r="AE117" s="58">
        <f t="shared" si="23"/>
        <v>11</v>
      </c>
      <c r="AF117" s="57">
        <f>IFERROR(AD117*VLOOKUP(AA117,药材与丹炉!Q:S,3,0)/100,0)</f>
        <v>9000</v>
      </c>
      <c r="AG117" s="57">
        <f>IFERROR(I117*VLOOKUP(LEFT(H117,FIND("(",H117)-1),药材与丹炉!C:K,8,0),0)+IFERROR(M117*VLOOKUP(LEFT(L117,FIND("(",L117)-1),药材与丹炉!C:K,8,0),0)+IFERROR(R117*VLOOKUP(LEFT(Q117,FIND("(",Q117)-1),药材与丹炉!C:K,8,0),0)+IFERROR(V117*VLOOKUP(LEFT(U117,FIND("(",U117)-1),药材与丹炉!C:K,8,0),0)+IFERROR(Z117*VLOOKUP(LEFT(Y117,FIND("(",Y117)-1),药材与丹炉!C:K,8,0),0)</f>
        <v>972000</v>
      </c>
      <c r="AH117" s="57">
        <v>882000</v>
      </c>
      <c r="AI117" s="57">
        <f t="shared" si="30"/>
        <v>-99000</v>
      </c>
      <c r="AJ117" s="57">
        <f t="shared" si="31"/>
        <v>606600</v>
      </c>
      <c r="AK117" s="57">
        <v>1.8</v>
      </c>
    </row>
    <row r="118" spans="1:37">
      <c r="A118" s="56">
        <v>117</v>
      </c>
      <c r="B118" s="56" t="s">
        <v>403</v>
      </c>
      <c r="C118" s="57">
        <v>6</v>
      </c>
      <c r="D118" s="56" t="s">
        <v>404</v>
      </c>
      <c r="E118" s="57">
        <v>1080</v>
      </c>
      <c r="F118" s="57" t="s">
        <v>63</v>
      </c>
      <c r="G118" s="57">
        <v>1080</v>
      </c>
      <c r="H118" s="57" t="s">
        <v>327</v>
      </c>
      <c r="I118" s="58">
        <f>IFERROR(CEILING(G118/VLOOKUP(LEFT(H118,FIND("(",H118)-1),药材与丹炉!C:G,5,0),1),"")</f>
        <v>6</v>
      </c>
      <c r="J118" s="57" t="s">
        <v>63</v>
      </c>
      <c r="K118" s="57" t="str">
        <f t="shared" si="29"/>
        <v/>
      </c>
      <c r="L118" s="57"/>
      <c r="M118" s="58" t="str">
        <f>IFERROR(CEILING(K118/VLOOKUP(LEFT(L118,FIND("(",L118)-1),药材与丹炉!C:G,5,0),1),"")</f>
        <v/>
      </c>
      <c r="N118" s="57"/>
      <c r="O118" s="57" t="s">
        <v>124</v>
      </c>
      <c r="P118" s="57">
        <v>3240</v>
      </c>
      <c r="Q118" s="57" t="s">
        <v>405</v>
      </c>
      <c r="R118" s="58">
        <f>IFERROR(CEILING(P118/VLOOKUP(LEFT(Q118,FIND("(",Q118)-1),药材与丹炉!C:G,5,0),1),"")</f>
        <v>3</v>
      </c>
      <c r="S118" s="57" t="s">
        <v>323</v>
      </c>
      <c r="T118" s="57">
        <v>1080</v>
      </c>
      <c r="U118" s="57" t="s">
        <v>390</v>
      </c>
      <c r="V118" s="58">
        <f>IFERROR(CEILING(T118/VLOOKUP(LEFT(U118,FIND("(",U118)-1),药材与丹炉!C:G,5,0),1),"")</f>
        <v>1</v>
      </c>
      <c r="W118" s="57">
        <f>IF(IFERROR(IF(AND(I118&gt;0,I118&lt;&gt;""),VLOOKUP(LEFT(H118,FIND("(",H118)-1),药材与丹炉!C:K,9,0),0),0)+IFERROR(IF(AND(M118&gt;0,M118&lt;&gt;""),VLOOKUP(LEFT(L118,FIND("(",L118)-1),药材与丹炉!C:K,9,0),0),0)+IFERROR(IF(AND(R118&gt;0,R118&lt;&gt;""),VLOOKUP(LEFT(Q118,FIND("(",Q118)-1),药材与丹炉!C:K,9,0),0),0)+IFERROR(IF(AND(V118&gt;0,V118&lt;&gt;""),VLOOKUP(LEFT(U118,FIND("(",U118)-1),药材与丹炉!C:K,9,0),0),0)&gt;0,2,IF(IFERROR(IF(AND(I118&gt;0,I118&lt;&gt;""),VLOOKUP(LEFT(H118,FIND("(",H118)-1),药材与丹炉!C:K,9,0),0),0)+IFERROR(IF(AND(M118&gt;0,M118&lt;&gt;""),VLOOKUP(LEFT(L118,FIND("(",L118)-1),药材与丹炉!C:K,9,0),0),0)+IFERROR(IF(AND(R118&gt;0,R118&lt;&gt;""),VLOOKUP(LEFT(Q118,FIND("(",Q118)-1),药材与丹炉!C:K,9,0),0),0)+IFERROR(IF(AND(V118&gt;0,V118&lt;&gt;""),VLOOKUP(LEFT(U118,FIND("(",U118)-1),药材与丹炉!C:K,9,0),0),0)&lt;0,-1,1))</f>
        <v>2</v>
      </c>
      <c r="X118" s="57">
        <v>1080</v>
      </c>
      <c r="Y118" s="57" t="s">
        <v>388</v>
      </c>
      <c r="Z118" s="58">
        <f>IFERROR(X118/VLOOKUP(LEFT(Y118,FIND("(",Y118)-1),药材与丹炉!C:G,5,0),"")</f>
        <v>1</v>
      </c>
      <c r="AA118" s="57" t="s">
        <v>268</v>
      </c>
      <c r="AB118" s="57">
        <f>IFERROR(VLOOKUP(AA118,药材与丹炉!Q:S,2,0),"")</f>
        <v>5</v>
      </c>
      <c r="AC118" s="57" t="s">
        <v>48</v>
      </c>
      <c r="AD118" s="57">
        <f t="shared" si="22"/>
        <v>40</v>
      </c>
      <c r="AE118" s="58">
        <f t="shared" si="23"/>
        <v>11</v>
      </c>
      <c r="AF118" s="57">
        <f>IFERROR(AD118*VLOOKUP(AA118,药材与丹炉!Q:S,3,0)/100,0)</f>
        <v>9000</v>
      </c>
      <c r="AG118" s="57">
        <f>IFERROR(I118*VLOOKUP(LEFT(H118,FIND("(",H118)-1),药材与丹炉!C:K,8,0),0)+IFERROR(M118*VLOOKUP(LEFT(L118,FIND("(",L118)-1),药材与丹炉!C:K,8,0),0)+IFERROR(R118*VLOOKUP(LEFT(Q118,FIND("(",Q118)-1),药材与丹炉!C:K,8,0),0)+IFERROR(V118*VLOOKUP(LEFT(U118,FIND("(",U118)-1),药材与丹炉!C:K,8,0),0)+IFERROR(Z118*VLOOKUP(LEFT(Y118,FIND("(",Y118)-1),药材与丹炉!C:K,8,0),0)</f>
        <v>972000</v>
      </c>
      <c r="AH118" s="57">
        <v>882000</v>
      </c>
      <c r="AI118" s="57">
        <f t="shared" si="30"/>
        <v>-99000</v>
      </c>
      <c r="AJ118" s="57">
        <f t="shared" si="31"/>
        <v>606600</v>
      </c>
      <c r="AK118" s="57">
        <v>1.8</v>
      </c>
    </row>
    <row r="119" spans="1:37">
      <c r="A119" s="56">
        <v>118</v>
      </c>
      <c r="B119" s="56" t="s">
        <v>406</v>
      </c>
      <c r="C119" s="57">
        <v>6</v>
      </c>
      <c r="D119" s="56" t="s">
        <v>407</v>
      </c>
      <c r="E119" s="57">
        <v>1080</v>
      </c>
      <c r="F119" s="57" t="s">
        <v>63</v>
      </c>
      <c r="G119" s="57">
        <v>1080</v>
      </c>
      <c r="H119" s="57" t="s">
        <v>388</v>
      </c>
      <c r="I119" s="58">
        <f>IFERROR(CEILING(G119/VLOOKUP(LEFT(H119,FIND("(",H119)-1),药材与丹炉!C:G,5,0),1),"")</f>
        <v>1</v>
      </c>
      <c r="J119" s="57" t="s">
        <v>63</v>
      </c>
      <c r="K119" s="57" t="str">
        <f t="shared" si="29"/>
        <v/>
      </c>
      <c r="L119" s="57"/>
      <c r="M119" s="58" t="str">
        <f>IFERROR(CEILING(K119/VLOOKUP(LEFT(L119,FIND("(",L119)-1),药材与丹炉!C:G,5,0),1),"")</f>
        <v/>
      </c>
      <c r="N119" s="57"/>
      <c r="O119" s="57" t="s">
        <v>137</v>
      </c>
      <c r="P119" s="57">
        <v>3240</v>
      </c>
      <c r="Q119" s="57" t="s">
        <v>408</v>
      </c>
      <c r="R119" s="58">
        <f>IFERROR(CEILING(P119/VLOOKUP(LEFT(Q119,FIND("(",Q119)-1),药材与丹炉!C:G,5,0),1),"")</f>
        <v>3</v>
      </c>
      <c r="S119" s="57" t="s">
        <v>323</v>
      </c>
      <c r="T119" s="57">
        <v>1080</v>
      </c>
      <c r="U119" s="57" t="s">
        <v>409</v>
      </c>
      <c r="V119" s="58">
        <f>IFERROR(CEILING(T119/VLOOKUP(LEFT(U119,FIND("(",U119)-1),药材与丹炉!C:G,5,0),1),"")</f>
        <v>6</v>
      </c>
      <c r="W119" s="57">
        <f>IF(IFERROR(IF(AND(I119&gt;0,I119&lt;&gt;""),VLOOKUP(LEFT(H119,FIND("(",H119)-1),药材与丹炉!C:K,9,0),0),0)+IFERROR(IF(AND(M119&gt;0,M119&lt;&gt;""),VLOOKUP(LEFT(L119,FIND("(",L119)-1),药材与丹炉!C:K,9,0),0),0)+IFERROR(IF(AND(R119&gt;0,R119&lt;&gt;""),VLOOKUP(LEFT(Q119,FIND("(",Q119)-1),药材与丹炉!C:K,9,0),0),0)+IFERROR(IF(AND(V119&gt;0,V119&lt;&gt;""),VLOOKUP(LEFT(U119,FIND("(",U119)-1),药材与丹炉!C:K,9,0),0),0)&gt;0,2,IF(IFERROR(IF(AND(I119&gt;0,I119&lt;&gt;""),VLOOKUP(LEFT(H119,FIND("(",H119)-1),药材与丹炉!C:K,9,0),0),0)+IFERROR(IF(AND(M119&gt;0,M119&lt;&gt;""),VLOOKUP(LEFT(L119,FIND("(",L119)-1),药材与丹炉!C:K,9,0),0),0)+IFERROR(IF(AND(R119&gt;0,R119&lt;&gt;""),VLOOKUP(LEFT(Q119,FIND("(",Q119)-1),药材与丹炉!C:K,9,0),0),0)+IFERROR(IF(AND(V119&gt;0,V119&lt;&gt;""),VLOOKUP(LEFT(U119,FIND("(",U119)-1),药材与丹炉!C:K,9,0),0),0)&lt;0,-1,1))</f>
        <v>1</v>
      </c>
      <c r="X119" s="57">
        <v>1080</v>
      </c>
      <c r="Y119" s="57" t="s">
        <v>398</v>
      </c>
      <c r="Z119" s="58">
        <f>IFERROR(X119/VLOOKUP(LEFT(Y119,FIND("(",Y119)-1),药材与丹炉!C:G,5,0),"")</f>
        <v>1</v>
      </c>
      <c r="AA119" s="57" t="s">
        <v>268</v>
      </c>
      <c r="AB119" s="57">
        <f>IFERROR(VLOOKUP(AA119,药材与丹炉!Q:S,2,0),"")</f>
        <v>5</v>
      </c>
      <c r="AC119" s="57" t="s">
        <v>48</v>
      </c>
      <c r="AD119" s="57">
        <f t="shared" si="22"/>
        <v>40</v>
      </c>
      <c r="AE119" s="58">
        <f t="shared" si="23"/>
        <v>11</v>
      </c>
      <c r="AF119" s="57">
        <f>IFERROR(AD119*VLOOKUP(AA119,药材与丹炉!Q:S,3,0)/100,0)</f>
        <v>9000</v>
      </c>
      <c r="AG119" s="57">
        <f>IFERROR(I119*VLOOKUP(LEFT(H119,FIND("(",H119)-1),药材与丹炉!C:K,8,0),0)+IFERROR(M119*VLOOKUP(LEFT(L119,FIND("(",L119)-1),药材与丹炉!C:K,8,0),0)+IFERROR(R119*VLOOKUP(LEFT(Q119,FIND("(",Q119)-1),药材与丹炉!C:K,8,0),0)+IFERROR(V119*VLOOKUP(LEFT(U119,FIND("(",U119)-1),药材与丹炉!C:K,8,0),0)+IFERROR(Z119*VLOOKUP(LEFT(Y119,FIND("(",Y119)-1),药材与丹炉!C:K,8,0),0)</f>
        <v>972000</v>
      </c>
      <c r="AH119" s="57">
        <v>882000</v>
      </c>
      <c r="AI119" s="57">
        <f t="shared" si="30"/>
        <v>-99000</v>
      </c>
      <c r="AJ119" s="57">
        <f t="shared" si="31"/>
        <v>606600</v>
      </c>
      <c r="AK119" s="57">
        <v>1.8</v>
      </c>
    </row>
    <row r="120" s="52" customFormat="1" spans="1:37">
      <c r="A120" s="56">
        <v>119</v>
      </c>
      <c r="B120" s="56" t="s">
        <v>410</v>
      </c>
      <c r="C120" s="57">
        <v>6</v>
      </c>
      <c r="D120" s="56" t="s">
        <v>411</v>
      </c>
      <c r="E120" s="57">
        <v>1080</v>
      </c>
      <c r="F120" s="57" t="s">
        <v>63</v>
      </c>
      <c r="G120" s="57">
        <v>1080</v>
      </c>
      <c r="H120" s="57" t="s">
        <v>327</v>
      </c>
      <c r="I120" s="58">
        <f>IFERROR(CEILING(G120/VLOOKUP(LEFT(H120,FIND("(",H120)-1),药材与丹炉!C:G,5,0),1),"")</f>
        <v>6</v>
      </c>
      <c r="J120" s="57" t="s">
        <v>63</v>
      </c>
      <c r="K120" s="57" t="str">
        <f t="shared" si="29"/>
        <v/>
      </c>
      <c r="L120" s="57"/>
      <c r="M120" s="58" t="str">
        <f>IFERROR(CEILING(K120/VLOOKUP(LEFT(L120,FIND("(",L120)-1),药材与丹炉!C:G,5,0),1),"")</f>
        <v/>
      </c>
      <c r="N120" s="57"/>
      <c r="O120" s="57" t="s">
        <v>70</v>
      </c>
      <c r="P120" s="57">
        <v>3240</v>
      </c>
      <c r="Q120" s="57" t="s">
        <v>412</v>
      </c>
      <c r="R120" s="58">
        <f>IFERROR(CEILING(P120/VLOOKUP(LEFT(Q120,FIND("(",Q120)-1),药材与丹炉!C:G,5,0),1),"")</f>
        <v>3</v>
      </c>
      <c r="S120" s="57" t="s">
        <v>323</v>
      </c>
      <c r="T120" s="57">
        <v>1080</v>
      </c>
      <c r="U120" s="57" t="s">
        <v>390</v>
      </c>
      <c r="V120" s="58">
        <f>IFERROR(CEILING(T120/VLOOKUP(LEFT(U120,FIND("(",U120)-1),药材与丹炉!C:G,5,0),1),"")</f>
        <v>1</v>
      </c>
      <c r="W120" s="57">
        <f>IF(IFERROR(IF(AND(I120&gt;0,I120&lt;&gt;""),VLOOKUP(LEFT(H120,FIND("(",H120)-1),药材与丹炉!C:K,9,0),0),0)+IFERROR(IF(AND(M120&gt;0,M120&lt;&gt;""),VLOOKUP(LEFT(L120,FIND("(",L120)-1),药材与丹炉!C:K,9,0),0),0)+IFERROR(IF(AND(R120&gt;0,R120&lt;&gt;""),VLOOKUP(LEFT(Q120,FIND("(",Q120)-1),药材与丹炉!C:K,9,0),0),0)+IFERROR(IF(AND(V120&gt;0,V120&lt;&gt;""),VLOOKUP(LEFT(U120,FIND("(",U120)-1),药材与丹炉!C:K,9,0),0),0)&gt;0,2,IF(IFERROR(IF(AND(I120&gt;0,I120&lt;&gt;""),VLOOKUP(LEFT(H120,FIND("(",H120)-1),药材与丹炉!C:K,9,0),0),0)+IFERROR(IF(AND(M120&gt;0,M120&lt;&gt;""),VLOOKUP(LEFT(L120,FIND("(",L120)-1),药材与丹炉!C:K,9,0),0),0)+IFERROR(IF(AND(R120&gt;0,R120&lt;&gt;""),VLOOKUP(LEFT(Q120,FIND("(",Q120)-1),药材与丹炉!C:K,9,0),0),0)+IFERROR(IF(AND(V120&gt;0,V120&lt;&gt;""),VLOOKUP(LEFT(U120,FIND("(",U120)-1),药材与丹炉!C:K,9,0),0),0)&lt;0,-1,1))</f>
        <v>1</v>
      </c>
      <c r="X120" s="57">
        <v>1080</v>
      </c>
      <c r="Y120" s="57" t="s">
        <v>398</v>
      </c>
      <c r="Z120" s="58">
        <f>IFERROR(X120/VLOOKUP(LEFT(Y120,FIND("(",Y120)-1),药材与丹炉!C:G,5,0),"")</f>
        <v>1</v>
      </c>
      <c r="AA120" s="57" t="s">
        <v>268</v>
      </c>
      <c r="AB120" s="57">
        <f>IFERROR(VLOOKUP(AA120,药材与丹炉!Q:S,2,0),"")</f>
        <v>5</v>
      </c>
      <c r="AC120" s="57" t="s">
        <v>48</v>
      </c>
      <c r="AD120" s="57">
        <f t="shared" si="22"/>
        <v>40</v>
      </c>
      <c r="AE120" s="58">
        <f t="shared" si="23"/>
        <v>11</v>
      </c>
      <c r="AF120" s="57">
        <f>IFERROR(AD120*VLOOKUP(AA120,药材与丹炉!Q:S,3,0)/100,0)</f>
        <v>9000</v>
      </c>
      <c r="AG120" s="57">
        <f>IFERROR(I120*VLOOKUP(LEFT(H120,FIND("(",H120)-1),药材与丹炉!C:K,8,0),0)+IFERROR(M120*VLOOKUP(LEFT(L120,FIND("(",L120)-1),药材与丹炉!C:K,8,0),0)+IFERROR(R120*VLOOKUP(LEFT(Q120,FIND("(",Q120)-1),药材与丹炉!C:K,8,0),0)+IFERROR(V120*VLOOKUP(LEFT(U120,FIND("(",U120)-1),药材与丹炉!C:K,8,0),0)+IFERROR(Z120*VLOOKUP(LEFT(Y120,FIND("(",Y120)-1),药材与丹炉!C:K,8,0),0)</f>
        <v>972000</v>
      </c>
      <c r="AH120" s="57">
        <v>882000</v>
      </c>
      <c r="AI120" s="57">
        <f t="shared" si="30"/>
        <v>-99000</v>
      </c>
      <c r="AJ120" s="57">
        <f t="shared" si="31"/>
        <v>606600</v>
      </c>
      <c r="AK120" s="57">
        <v>1.8</v>
      </c>
    </row>
    <row r="121" s="52" customFormat="1" spans="1:37">
      <c r="A121" s="56">
        <v>120</v>
      </c>
      <c r="B121" s="56" t="s">
        <v>413</v>
      </c>
      <c r="C121" s="57">
        <v>6</v>
      </c>
      <c r="D121" s="56" t="s">
        <v>414</v>
      </c>
      <c r="E121" s="57">
        <v>2160</v>
      </c>
      <c r="F121" s="57" t="s">
        <v>63</v>
      </c>
      <c r="G121" s="57">
        <v>2160</v>
      </c>
      <c r="H121" s="57" t="s">
        <v>388</v>
      </c>
      <c r="I121" s="58">
        <f>IFERROR(CEILING(G121/VLOOKUP(LEFT(H121,FIND("(",H121)-1),药材与丹炉!C:G,5,0),1),"")</f>
        <v>2</v>
      </c>
      <c r="J121" s="57" t="s">
        <v>63</v>
      </c>
      <c r="K121" s="57" t="str">
        <f t="shared" si="29"/>
        <v/>
      </c>
      <c r="L121" s="57"/>
      <c r="M121" s="58" t="str">
        <f>IFERROR(CEILING(K121/VLOOKUP(LEFT(L121,FIND("(",L121)-1),药材与丹炉!C:G,5,0),1),"")</f>
        <v/>
      </c>
      <c r="N121" s="57">
        <v>7560</v>
      </c>
      <c r="O121" s="57" t="s">
        <v>345</v>
      </c>
      <c r="P121" s="57">
        <v>7560</v>
      </c>
      <c r="Q121" s="57" t="s">
        <v>415</v>
      </c>
      <c r="R121" s="58">
        <f>IFERROR(CEILING(P121/VLOOKUP(LEFT(Q121,FIND("(",Q121)-1),药材与丹炉!C:G,5,0),1),"")</f>
        <v>7</v>
      </c>
      <c r="S121" s="57" t="s">
        <v>345</v>
      </c>
      <c r="T121" s="57" t="str">
        <f t="shared" ref="T121:T128" si="41">IFERROR(IF(N121-P121=0,"",N121-P121),"")</f>
        <v/>
      </c>
      <c r="U121" s="57"/>
      <c r="V121" s="58" t="str">
        <f>IFERROR(CEILING(T121/VLOOKUP(LEFT(U121,FIND("(",U121)-1),药材与丹炉!C:G,5,0),1),"")</f>
        <v/>
      </c>
      <c r="W121" s="57">
        <f>IF(IFERROR(IF(AND(I121&gt;0,I121&lt;&gt;""),VLOOKUP(LEFT(H121,FIND("(",H121)-1),药材与丹炉!C:K,9,0),0),0)+IFERROR(IF(AND(M121&gt;0,M121&lt;&gt;""),VLOOKUP(LEFT(L121,FIND("(",L121)-1),药材与丹炉!C:K,9,0),0),0)+IFERROR(IF(AND(R121&gt;0,R121&lt;&gt;""),VLOOKUP(LEFT(Q121,FIND("(",Q121)-1),药材与丹炉!C:K,9,0),0),0)+IFERROR(IF(AND(V121&gt;0,V121&lt;&gt;""),VLOOKUP(LEFT(U121,FIND("(",U121)-1),药材与丹炉!C:K,9,0),0),0)&gt;0,2,IF(IFERROR(IF(AND(I121&gt;0,I121&lt;&gt;""),VLOOKUP(LEFT(H121,FIND("(",H121)-1),药材与丹炉!C:K,9,0),0),0)+IFERROR(IF(AND(M121&gt;0,M121&lt;&gt;""),VLOOKUP(LEFT(L121,FIND("(",L121)-1),药材与丹炉!C:K,9,0),0),0)+IFERROR(IF(AND(R121&gt;0,R121&lt;&gt;""),VLOOKUP(LEFT(Q121,FIND("(",Q121)-1),药材与丹炉!C:K,9,0),0),0)+IFERROR(IF(AND(V121&gt;0,V121&lt;&gt;""),VLOOKUP(LEFT(U121,FIND("(",U121)-1),药材与丹炉!C:K,9,0),0),0)&lt;0,-1,1))</f>
        <v>-1</v>
      </c>
      <c r="X121" s="57">
        <v>1080</v>
      </c>
      <c r="Y121" s="57" t="s">
        <v>416</v>
      </c>
      <c r="Z121" s="58">
        <f>IFERROR(X121/VLOOKUP(LEFT(Y121,FIND("(",Y121)-1),药材与丹炉!C:G,5,0),"")</f>
        <v>1</v>
      </c>
      <c r="AA121" s="57" t="s">
        <v>268</v>
      </c>
      <c r="AB121" s="57">
        <f>IFERROR(VLOOKUP(AA121,药材与丹炉!Q:S,2,0),"")</f>
        <v>5</v>
      </c>
      <c r="AC121" s="57" t="s">
        <v>48</v>
      </c>
      <c r="AD121" s="57">
        <f t="shared" si="22"/>
        <v>40</v>
      </c>
      <c r="AE121" s="58">
        <f t="shared" si="23"/>
        <v>10</v>
      </c>
      <c r="AF121" s="57">
        <f>IFERROR(AD121*VLOOKUP(AA121,药材与丹炉!Q:S,3,0)/100,0)</f>
        <v>9000</v>
      </c>
      <c r="AG121" s="57">
        <f>IFERROR(I121*VLOOKUP(LEFT(H121,FIND("(",H121)-1),药材与丹炉!C:K,8,0),0)+IFERROR(M121*VLOOKUP(LEFT(L121,FIND("(",L121)-1),药材与丹炉!C:K,8,0),0)+IFERROR(R121*VLOOKUP(LEFT(Q121,FIND("(",Q121)-1),药材与丹炉!C:K,8,0),0)+IFERROR(V121*VLOOKUP(LEFT(U121,FIND("(",U121)-1),药材与丹炉!C:K,8,0),0)+IFERROR(Z121*VLOOKUP(LEFT(Y121,FIND("(",Y121)-1),药材与丹炉!C:K,8,0),0)</f>
        <v>1620000</v>
      </c>
      <c r="AH121" s="57">
        <v>1458000</v>
      </c>
      <c r="AI121" s="57">
        <f t="shared" si="30"/>
        <v>-171000</v>
      </c>
      <c r="AJ121" s="57">
        <f t="shared" si="31"/>
        <v>995400</v>
      </c>
      <c r="AK121" s="57">
        <v>1.8</v>
      </c>
    </row>
    <row r="122" s="52" customFormat="1" spans="1:37">
      <c r="A122" s="56">
        <v>121</v>
      </c>
      <c r="B122" s="61" t="s">
        <v>417</v>
      </c>
      <c r="C122" s="57">
        <v>6</v>
      </c>
      <c r="D122" s="61" t="s">
        <v>418</v>
      </c>
      <c r="E122" s="62">
        <v>180</v>
      </c>
      <c r="F122" s="57" t="s">
        <v>63</v>
      </c>
      <c r="G122" s="62">
        <v>180</v>
      </c>
      <c r="H122" s="62" t="s">
        <v>334</v>
      </c>
      <c r="I122" s="63">
        <f>IFERROR(CEILING(G122/VLOOKUP(LEFT(H122,FIND("(",H122)-1),药材与丹炉!C:G,5,0),1),"")</f>
        <v>1</v>
      </c>
      <c r="J122" s="57" t="s">
        <v>63</v>
      </c>
      <c r="K122" s="62" t="str">
        <f t="shared" si="29"/>
        <v/>
      </c>
      <c r="L122" s="62"/>
      <c r="M122" s="63" t="str">
        <f>IFERROR(CEILING(K122/VLOOKUP(LEFT(L122,FIND("(",L122)-1),药材与丹炉!C:G,5,0),1),"")</f>
        <v/>
      </c>
      <c r="N122" s="62">
        <v>360</v>
      </c>
      <c r="O122" s="57" t="s">
        <v>184</v>
      </c>
      <c r="P122" s="62">
        <v>180</v>
      </c>
      <c r="Q122" s="57" t="s">
        <v>419</v>
      </c>
      <c r="R122" s="63">
        <f>IFERROR(CEILING(P122/VLOOKUP(LEFT(Q122,FIND("(",Q122)-1),药材与丹炉!C:G,5,0),1),"")</f>
        <v>1</v>
      </c>
      <c r="S122" s="57" t="s">
        <v>184</v>
      </c>
      <c r="T122" s="57">
        <f t="shared" si="41"/>
        <v>180</v>
      </c>
      <c r="U122" s="57" t="s">
        <v>349</v>
      </c>
      <c r="V122" s="58">
        <f>IFERROR(CEILING(T122/VLOOKUP(LEFT(U122,FIND("(",U122)-1),药材与丹炉!C:G,5,0),1),"")</f>
        <v>5</v>
      </c>
      <c r="W122" s="62">
        <f>IF(IFERROR(IF(AND(I122&gt;0,I122&lt;&gt;""),VLOOKUP(LEFT(H122,FIND("(",H122)-1),药材与丹炉!C:K,9,0),0),0)+IFERROR(IF(AND(M122&gt;0,M122&lt;&gt;""),VLOOKUP(LEFT(L122,FIND("(",L122)-1),药材与丹炉!C:K,9,0),0),0)+IFERROR(IF(AND(R122&gt;0,R122&lt;&gt;""),VLOOKUP(LEFT(Q122,FIND("(",Q122)-1),药材与丹炉!C:K,9,0),0),0)+IFERROR(IF(AND(V122&gt;0,V122&lt;&gt;""),VLOOKUP(LEFT(U122,FIND("(",U122)-1),药材与丹炉!C:K,9,0),0),0)&gt;0,2,IF(IFERROR(IF(AND(I122&gt;0,I122&lt;&gt;""),VLOOKUP(LEFT(H122,FIND("(",H122)-1),药材与丹炉!C:K,9,0),0),0)+IFERROR(IF(AND(M122&gt;0,M122&lt;&gt;""),VLOOKUP(LEFT(L122,FIND("(",L122)-1),药材与丹炉!C:K,9,0),0),0)+IFERROR(IF(AND(R122&gt;0,R122&lt;&gt;""),VLOOKUP(LEFT(Q122,FIND("(",Q122)-1),药材与丹炉!C:K,9,0),0),0)+IFERROR(IF(AND(V122&gt;0,V122&lt;&gt;""),VLOOKUP(LEFT(U122,FIND("(",U122)-1),药材与丹炉!C:K,9,0),0),0)&lt;0,-1,1))</f>
        <v>-1</v>
      </c>
      <c r="X122" s="62">
        <v>180</v>
      </c>
      <c r="Y122" s="62" t="s">
        <v>310</v>
      </c>
      <c r="Z122" s="63">
        <f>IFERROR(X122/VLOOKUP(LEFT(Y122,FIND("(",Y122)-1),药材与丹炉!C:G,5,0),"")</f>
        <v>5</v>
      </c>
      <c r="AA122" s="57" t="s">
        <v>268</v>
      </c>
      <c r="AB122" s="57">
        <f>IFERROR(VLOOKUP(AA122,药材与丹炉!Q:S,2,0),"")</f>
        <v>5</v>
      </c>
      <c r="AC122" s="57" t="s">
        <v>48</v>
      </c>
      <c r="AD122" s="57">
        <f t="shared" si="22"/>
        <v>40</v>
      </c>
      <c r="AE122" s="58">
        <f t="shared" si="23"/>
        <v>12</v>
      </c>
      <c r="AF122" s="57">
        <f>IFERROR(AD122*VLOOKUP(AA122,药材与丹炉!Q:S,3,0)/100,0)</f>
        <v>9000</v>
      </c>
      <c r="AG122" s="57">
        <f>IFERROR(I122*VLOOKUP(LEFT(H122,FIND("(",H122)-1),药材与丹炉!C:K,8,0),0)+IFERROR(M122*VLOOKUP(LEFT(L122,FIND("(",L122)-1),药材与丹炉!C:K,8,0),0)+IFERROR(R122*VLOOKUP(LEFT(Q122,FIND("(",Q122)-1),药材与丹炉!C:K,8,0),0)+IFERROR(V122*VLOOKUP(LEFT(U122,FIND("(",U122)-1),药材与丹炉!C:K,8,0),0)+IFERROR(Z122*VLOOKUP(LEFT(Y122,FIND("(",Y122)-1),药材与丹炉!C:K,8,0),0)</f>
        <v>97200</v>
      </c>
      <c r="AH122" s="57">
        <v>99000</v>
      </c>
      <c r="AI122" s="57">
        <f t="shared" si="30"/>
        <v>-7200</v>
      </c>
      <c r="AJ122" s="57">
        <f t="shared" si="31"/>
        <v>72000</v>
      </c>
      <c r="AK122" s="57">
        <v>1.8</v>
      </c>
    </row>
    <row r="123" s="52" customFormat="1" spans="1:37">
      <c r="A123" s="56">
        <v>122</v>
      </c>
      <c r="B123" s="61" t="s">
        <v>420</v>
      </c>
      <c r="C123" s="57">
        <v>6</v>
      </c>
      <c r="D123" s="61" t="s">
        <v>421</v>
      </c>
      <c r="E123" s="62">
        <v>180</v>
      </c>
      <c r="F123" s="57" t="s">
        <v>63</v>
      </c>
      <c r="G123" s="62">
        <v>180</v>
      </c>
      <c r="H123" s="62" t="s">
        <v>327</v>
      </c>
      <c r="I123" s="63">
        <f>IFERROR(CEILING(G123/VLOOKUP(LEFT(H123,FIND("(",H123)-1),药材与丹炉!C:G,5,0),1),"")</f>
        <v>1</v>
      </c>
      <c r="J123" s="57" t="s">
        <v>63</v>
      </c>
      <c r="K123" s="62" t="str">
        <f t="shared" si="29"/>
        <v/>
      </c>
      <c r="L123" s="62"/>
      <c r="M123" s="63" t="str">
        <f>IFERROR(CEILING(K123/VLOOKUP(LEFT(L123,FIND("(",L123)-1),药材与丹炉!C:G,5,0),1),"")</f>
        <v/>
      </c>
      <c r="N123" s="62">
        <v>360</v>
      </c>
      <c r="O123" s="57" t="s">
        <v>189</v>
      </c>
      <c r="P123" s="62">
        <v>180</v>
      </c>
      <c r="Q123" s="57" t="s">
        <v>353</v>
      </c>
      <c r="R123" s="63">
        <f>IFERROR(CEILING(P123/VLOOKUP(LEFT(Q123,FIND("(",Q123)-1),药材与丹炉!C:G,5,0),1),"")</f>
        <v>1</v>
      </c>
      <c r="S123" s="57" t="s">
        <v>189</v>
      </c>
      <c r="T123" s="57">
        <f t="shared" si="41"/>
        <v>180</v>
      </c>
      <c r="U123" s="62" t="s">
        <v>422</v>
      </c>
      <c r="V123" s="63">
        <f>IFERROR(CEILING(T123/VLOOKUP(LEFT(U123,FIND("(",U123)-1),药材与丹炉!C:G,5,0),1),"")</f>
        <v>5</v>
      </c>
      <c r="W123" s="62">
        <f>IF(IFERROR(IF(AND(I123&gt;0,I123&lt;&gt;""),VLOOKUP(LEFT(H123,FIND("(",H123)-1),药材与丹炉!C:K,9,0),0),0)+IFERROR(IF(AND(M123&gt;0,M123&lt;&gt;""),VLOOKUP(LEFT(L123,FIND("(",L123)-1),药材与丹炉!C:K,9,0),0),0)+IFERROR(IF(AND(R123&gt;0,R123&lt;&gt;""),VLOOKUP(LEFT(Q123,FIND("(",Q123)-1),药材与丹炉!C:K,9,0),0),0)+IFERROR(IF(AND(V123&gt;0,V123&lt;&gt;""),VLOOKUP(LEFT(U123,FIND("(",U123)-1),药材与丹炉!C:K,9,0),0),0)&gt;0,2,IF(IFERROR(IF(AND(I123&gt;0,I123&lt;&gt;""),VLOOKUP(LEFT(H123,FIND("(",H123)-1),药材与丹炉!C:K,9,0),0),0)+IFERROR(IF(AND(M123&gt;0,M123&lt;&gt;""),VLOOKUP(LEFT(L123,FIND("(",L123)-1),药材与丹炉!C:K,9,0),0),0)+IFERROR(IF(AND(R123&gt;0,R123&lt;&gt;""),VLOOKUP(LEFT(Q123,FIND("(",Q123)-1),药材与丹炉!C:K,9,0),0),0)+IFERROR(IF(AND(V123&gt;0,V123&lt;&gt;""),VLOOKUP(LEFT(U123,FIND("(",U123)-1),药材与丹炉!C:K,9,0),0),0)&lt;0,-1,1))</f>
        <v>2</v>
      </c>
      <c r="X123" s="62">
        <v>180</v>
      </c>
      <c r="Y123" s="62" t="s">
        <v>252</v>
      </c>
      <c r="Z123" s="63">
        <f>IFERROR(X123/VLOOKUP(LEFT(Y123,FIND("(",Y123)-1),药材与丹炉!C:G,5,0),"")</f>
        <v>5</v>
      </c>
      <c r="AA123" s="57" t="s">
        <v>268</v>
      </c>
      <c r="AB123" s="57">
        <f>IFERROR(VLOOKUP(AA123,药材与丹炉!Q:S,2,0),"")</f>
        <v>5</v>
      </c>
      <c r="AC123" s="57" t="s">
        <v>48</v>
      </c>
      <c r="AD123" s="57">
        <f t="shared" si="22"/>
        <v>40</v>
      </c>
      <c r="AE123" s="58">
        <f t="shared" si="23"/>
        <v>12</v>
      </c>
      <c r="AF123" s="57">
        <f>IFERROR(AD123*VLOOKUP(AA123,药材与丹炉!Q:S,3,0)/100,0)</f>
        <v>9000</v>
      </c>
      <c r="AG123" s="57">
        <f>IFERROR(I123*VLOOKUP(LEFT(H123,FIND("(",H123)-1),药材与丹炉!C:K,8,0),0)+IFERROR(M123*VLOOKUP(LEFT(L123,FIND("(",L123)-1),药材与丹炉!C:K,8,0),0)+IFERROR(R123*VLOOKUP(LEFT(Q123,FIND("(",Q123)-1),药材与丹炉!C:K,8,0),0)+IFERROR(V123*VLOOKUP(LEFT(U123,FIND("(",U123)-1),药材与丹炉!C:K,8,0),0)+IFERROR(Z123*VLOOKUP(LEFT(Y123,FIND("(",Y123)-1),药材与丹炉!C:K,8,0),0)</f>
        <v>97200</v>
      </c>
      <c r="AH123" s="57">
        <v>99000</v>
      </c>
      <c r="AI123" s="57">
        <f t="shared" si="30"/>
        <v>-7200</v>
      </c>
      <c r="AJ123" s="57">
        <f t="shared" si="31"/>
        <v>72000</v>
      </c>
      <c r="AK123" s="57">
        <v>1.8</v>
      </c>
    </row>
    <row r="124" s="52" customFormat="1" spans="1:37">
      <c r="A124" s="56">
        <v>123</v>
      </c>
      <c r="B124" s="61" t="s">
        <v>423</v>
      </c>
      <c r="C124" s="57">
        <v>6</v>
      </c>
      <c r="D124" s="61" t="s">
        <v>424</v>
      </c>
      <c r="E124" s="62">
        <v>180</v>
      </c>
      <c r="F124" s="57" t="s">
        <v>63</v>
      </c>
      <c r="G124" s="62">
        <v>180</v>
      </c>
      <c r="H124" s="62" t="s">
        <v>327</v>
      </c>
      <c r="I124" s="63">
        <f>IFERROR(CEILING(G124/VLOOKUP(LEFT(H124,FIND("(",H124)-1),药材与丹炉!C:G,5,0),1),"")</f>
        <v>1</v>
      </c>
      <c r="J124" s="57" t="s">
        <v>63</v>
      </c>
      <c r="K124" s="62" t="str">
        <f t="shared" si="29"/>
        <v/>
      </c>
      <c r="L124" s="62"/>
      <c r="M124" s="63" t="str">
        <f>IFERROR(CEILING(K124/VLOOKUP(LEFT(L124,FIND("(",L124)-1),药材与丹炉!C:G,5,0),1),"")</f>
        <v/>
      </c>
      <c r="N124" s="62">
        <v>360</v>
      </c>
      <c r="O124" s="62" t="s">
        <v>193</v>
      </c>
      <c r="P124" s="62">
        <v>180</v>
      </c>
      <c r="Q124" s="57" t="s">
        <v>425</v>
      </c>
      <c r="R124" s="63">
        <f>IFERROR(CEILING(P124/VLOOKUP(LEFT(Q124,FIND("(",Q124)-1),药材与丹炉!C:G,5,0),1),"")</f>
        <v>1</v>
      </c>
      <c r="S124" s="62" t="s">
        <v>193</v>
      </c>
      <c r="T124" s="57">
        <f t="shared" si="41"/>
        <v>180</v>
      </c>
      <c r="U124" s="62" t="s">
        <v>263</v>
      </c>
      <c r="V124" s="63">
        <f>IFERROR(CEILING(T124/VLOOKUP(LEFT(U124,FIND("(",U124)-1),药材与丹炉!C:G,5,0),1),"")</f>
        <v>5</v>
      </c>
      <c r="W124" s="62">
        <f>IF(IFERROR(IF(AND(I124&gt;0,I124&lt;&gt;""),VLOOKUP(LEFT(H124,FIND("(",H124)-1),药材与丹炉!C:K,9,0),0),0)+IFERROR(IF(AND(M124&gt;0,M124&lt;&gt;""),VLOOKUP(LEFT(L124,FIND("(",L124)-1),药材与丹炉!C:K,9,0),0),0)+IFERROR(IF(AND(R124&gt;0,R124&lt;&gt;""),VLOOKUP(LEFT(Q124,FIND("(",Q124)-1),药材与丹炉!C:K,9,0),0),0)+IFERROR(IF(AND(V124&gt;0,V124&lt;&gt;""),VLOOKUP(LEFT(U124,FIND("(",U124)-1),药材与丹炉!C:K,9,0),0),0)&gt;0,2,IF(IFERROR(IF(AND(I124&gt;0,I124&lt;&gt;""),VLOOKUP(LEFT(H124,FIND("(",H124)-1),药材与丹炉!C:K,9,0),0),0)+IFERROR(IF(AND(M124&gt;0,M124&lt;&gt;""),VLOOKUP(LEFT(L124,FIND("(",L124)-1),药材与丹炉!C:K,9,0),0),0)+IFERROR(IF(AND(R124&gt;0,R124&lt;&gt;""),VLOOKUP(LEFT(Q124,FIND("(",Q124)-1),药材与丹炉!C:K,9,0),0),0)+IFERROR(IF(AND(V124&gt;0,V124&lt;&gt;""),VLOOKUP(LEFT(U124,FIND("(",U124)-1),药材与丹炉!C:K,9,0),0),0)&lt;0,-1,1))</f>
        <v>1</v>
      </c>
      <c r="X124" s="62">
        <v>180</v>
      </c>
      <c r="Y124" s="62" t="s">
        <v>274</v>
      </c>
      <c r="Z124" s="63">
        <f>IFERROR(X124/VLOOKUP(LEFT(Y124,FIND("(",Y124)-1),药材与丹炉!C:G,5,0),"")</f>
        <v>5</v>
      </c>
      <c r="AA124" s="57" t="s">
        <v>268</v>
      </c>
      <c r="AB124" s="57">
        <f>IFERROR(VLOOKUP(AA124,药材与丹炉!Q:S,2,0),"")</f>
        <v>5</v>
      </c>
      <c r="AC124" s="57" t="s">
        <v>48</v>
      </c>
      <c r="AD124" s="57">
        <f t="shared" si="22"/>
        <v>40</v>
      </c>
      <c r="AE124" s="58">
        <f t="shared" si="23"/>
        <v>12</v>
      </c>
      <c r="AF124" s="57">
        <f>IFERROR(AD124*VLOOKUP(AA124,药材与丹炉!Q:S,3,0)/100,0)</f>
        <v>9000</v>
      </c>
      <c r="AG124" s="57">
        <f>IFERROR(I124*VLOOKUP(LEFT(H124,FIND("(",H124)-1),药材与丹炉!C:K,8,0),0)+IFERROR(M124*VLOOKUP(LEFT(L124,FIND("(",L124)-1),药材与丹炉!C:K,8,0),0)+IFERROR(R124*VLOOKUP(LEFT(Q124,FIND("(",Q124)-1),药材与丹炉!C:K,8,0),0)+IFERROR(V124*VLOOKUP(LEFT(U124,FIND("(",U124)-1),药材与丹炉!C:K,8,0),0)+IFERROR(Z124*VLOOKUP(LEFT(Y124,FIND("(",Y124)-1),药材与丹炉!C:K,8,0),0)</f>
        <v>97200</v>
      </c>
      <c r="AH124" s="57">
        <v>99000</v>
      </c>
      <c r="AI124" s="57">
        <f t="shared" si="30"/>
        <v>-7200</v>
      </c>
      <c r="AJ124" s="57">
        <f t="shared" si="31"/>
        <v>72000</v>
      </c>
      <c r="AK124" s="57">
        <v>1.8</v>
      </c>
    </row>
    <row r="125" spans="1:37">
      <c r="A125" s="56">
        <v>124</v>
      </c>
      <c r="B125" s="61" t="s">
        <v>426</v>
      </c>
      <c r="C125" s="57">
        <v>6</v>
      </c>
      <c r="D125" s="61" t="s">
        <v>427</v>
      </c>
      <c r="E125" s="62">
        <v>252</v>
      </c>
      <c r="F125" s="57" t="s">
        <v>63</v>
      </c>
      <c r="G125" s="62">
        <v>252</v>
      </c>
      <c r="H125" s="62" t="s">
        <v>349</v>
      </c>
      <c r="I125" s="63">
        <f>IFERROR(CEILING(G125/VLOOKUP(LEFT(H125,FIND("(",H125)-1),药材与丹炉!C:G,5,0),1),"")</f>
        <v>7</v>
      </c>
      <c r="J125" s="57" t="s">
        <v>63</v>
      </c>
      <c r="K125" s="62" t="str">
        <f t="shared" si="29"/>
        <v/>
      </c>
      <c r="L125" s="62"/>
      <c r="M125" s="63" t="str">
        <f>IFERROR(CEILING(K125/VLOOKUP(LEFT(L125,FIND("(",L125)-1),药材与丹炉!C:G,5,0),1),"")</f>
        <v/>
      </c>
      <c r="N125" s="62">
        <v>180</v>
      </c>
      <c r="O125" s="62" t="s">
        <v>98</v>
      </c>
      <c r="P125" s="62">
        <v>180</v>
      </c>
      <c r="Q125" s="57" t="s">
        <v>359</v>
      </c>
      <c r="R125" s="63">
        <f>IFERROR(CEILING(P125/VLOOKUP(LEFT(Q125,FIND("(",Q125)-1),药材与丹炉!C:G,5,0),1),"")</f>
        <v>5</v>
      </c>
      <c r="S125" s="62" t="s">
        <v>98</v>
      </c>
      <c r="T125" s="57" t="str">
        <f t="shared" si="41"/>
        <v/>
      </c>
      <c r="U125" s="62"/>
      <c r="V125" s="63" t="str">
        <f>IFERROR(CEILING(T125/VLOOKUP(LEFT(U125,FIND("(",U125)-1),药材与丹炉!C:G,5,0),1),"")</f>
        <v/>
      </c>
      <c r="W125" s="62">
        <f>IF(IFERROR(IF(AND(I125&gt;0,I125&lt;&gt;""),VLOOKUP(LEFT(H125,FIND("(",H125)-1),药材与丹炉!C:K,9,0),0),0)+IFERROR(IF(AND(M125&gt;0,M125&lt;&gt;""),VLOOKUP(LEFT(L125,FIND("(",L125)-1),药材与丹炉!C:K,9,0),0),0)+IFERROR(IF(AND(R125&gt;0,R125&lt;&gt;""),VLOOKUP(LEFT(Q125,FIND("(",Q125)-1),药材与丹炉!C:K,9,0),0),0)+IFERROR(IF(AND(V125&gt;0,V125&lt;&gt;""),VLOOKUP(LEFT(U125,FIND("(",U125)-1),药材与丹炉!C:K,9,0),0),0)&gt;0,2,IF(IFERROR(IF(AND(I125&gt;0,I125&lt;&gt;""),VLOOKUP(LEFT(H125,FIND("(",H125)-1),药材与丹炉!C:K,9,0),0),0)+IFERROR(IF(AND(M125&gt;0,M125&lt;&gt;""),VLOOKUP(LEFT(L125,FIND("(",L125)-1),药材与丹炉!C:K,9,0),0),0)+IFERROR(IF(AND(R125&gt;0,R125&lt;&gt;""),VLOOKUP(LEFT(Q125,FIND("(",Q125)-1),药材与丹炉!C:K,9,0),0),0)+IFERROR(IF(AND(V125&gt;0,V125&lt;&gt;""),VLOOKUP(LEFT(U125,FIND("(",U125)-1),药材与丹炉!C:K,9,0),0),0)&lt;0,-1,1))</f>
        <v>1</v>
      </c>
      <c r="X125" s="62">
        <v>36</v>
      </c>
      <c r="Y125" s="62" t="s">
        <v>274</v>
      </c>
      <c r="Z125" s="63">
        <f>IFERROR(X125/VLOOKUP(LEFT(Y125,FIND("(",Y125)-1),药材与丹炉!C:G,5,0),"")</f>
        <v>1</v>
      </c>
      <c r="AA125" s="57" t="s">
        <v>268</v>
      </c>
      <c r="AB125" s="57">
        <f>IFERROR(VLOOKUP(AA125,药材与丹炉!Q:S,2,0),"")</f>
        <v>5</v>
      </c>
      <c r="AC125" s="57" t="s">
        <v>48</v>
      </c>
      <c r="AD125" s="57">
        <f t="shared" si="22"/>
        <v>40</v>
      </c>
      <c r="AE125" s="58">
        <f t="shared" si="23"/>
        <v>13</v>
      </c>
      <c r="AF125" s="57">
        <f>IFERROR(AD125*VLOOKUP(AA125,药材与丹炉!Q:S,3,0)/100,0)</f>
        <v>9000</v>
      </c>
      <c r="AG125" s="57">
        <f>IFERROR(I125*VLOOKUP(LEFT(H125,FIND("(",H125)-1),药材与丹炉!C:K,8,0),0)+IFERROR(M125*VLOOKUP(LEFT(L125,FIND("(",L125)-1),药材与丹炉!C:K,8,0),0)+IFERROR(R125*VLOOKUP(LEFT(Q125,FIND("(",Q125)-1),药材与丹炉!C:K,8,0),0)+IFERROR(V125*VLOOKUP(LEFT(U125,FIND("(",U125)-1),药材与丹炉!C:K,8,0),0)+IFERROR(Z125*VLOOKUP(LEFT(Y125,FIND("(",Y125)-1),药材与丹炉!C:K,8,0),0)</f>
        <v>56160</v>
      </c>
      <c r="AH125" s="57">
        <v>45900</v>
      </c>
      <c r="AI125" s="57">
        <f t="shared" si="30"/>
        <v>-19260</v>
      </c>
      <c r="AJ125" s="57">
        <f t="shared" si="31"/>
        <v>17460</v>
      </c>
      <c r="AK125" s="57">
        <v>1.8</v>
      </c>
    </row>
    <row r="126" spans="1:37">
      <c r="A126" s="56">
        <v>125</v>
      </c>
      <c r="B126" s="61" t="s">
        <v>428</v>
      </c>
      <c r="C126" s="57">
        <v>6</v>
      </c>
      <c r="D126" s="61" t="s">
        <v>429</v>
      </c>
      <c r="E126" s="62">
        <v>180</v>
      </c>
      <c r="F126" s="57" t="s">
        <v>63</v>
      </c>
      <c r="G126" s="62">
        <v>180</v>
      </c>
      <c r="H126" s="62" t="s">
        <v>327</v>
      </c>
      <c r="I126" s="63">
        <f>IFERROR(CEILING(G126/VLOOKUP(LEFT(H126,FIND("(",H126)-1),药材与丹炉!C:G,5,0),1),"")</f>
        <v>1</v>
      </c>
      <c r="J126" s="57" t="s">
        <v>63</v>
      </c>
      <c r="K126" s="62" t="str">
        <f t="shared" si="29"/>
        <v/>
      </c>
      <c r="L126" s="62"/>
      <c r="M126" s="63" t="str">
        <f>IFERROR(CEILING(K126/VLOOKUP(LEFT(L126,FIND("(",L126)-1),药材与丹炉!C:G,5,0),1),"")</f>
        <v/>
      </c>
      <c r="N126" s="62">
        <v>900</v>
      </c>
      <c r="O126" s="62" t="s">
        <v>151</v>
      </c>
      <c r="P126" s="62">
        <v>720</v>
      </c>
      <c r="Q126" s="57" t="s">
        <v>313</v>
      </c>
      <c r="R126" s="63">
        <f>IFERROR(CEILING(P126/VLOOKUP(LEFT(Q126,FIND("(",Q126)-1),药材与丹炉!C:G,5,0),1),"")</f>
        <v>4</v>
      </c>
      <c r="S126" s="62" t="s">
        <v>151</v>
      </c>
      <c r="T126" s="57">
        <f t="shared" si="41"/>
        <v>180</v>
      </c>
      <c r="U126" s="62" t="s">
        <v>252</v>
      </c>
      <c r="V126" s="63">
        <f>IFERROR(CEILING(T126/VLOOKUP(LEFT(U126,FIND("(",U126)-1),药材与丹炉!C:G,5,0),1),"")</f>
        <v>5</v>
      </c>
      <c r="W126" s="62">
        <f>IF(IFERROR(IF(AND(I126&gt;0,I126&lt;&gt;""),VLOOKUP(LEFT(H126,FIND("(",H126)-1),药材与丹炉!C:K,9,0),0),0)+IFERROR(IF(AND(M126&gt;0,M126&lt;&gt;""),VLOOKUP(LEFT(L126,FIND("(",L126)-1),药材与丹炉!C:K,9,0),0),0)+IFERROR(IF(AND(R126&gt;0,R126&lt;&gt;""),VLOOKUP(LEFT(Q126,FIND("(",Q126)-1),药材与丹炉!C:K,9,0),0),0)+IFERROR(IF(AND(V126&gt;0,V126&lt;&gt;""),VLOOKUP(LEFT(U126,FIND("(",U126)-1),药材与丹炉!C:K,9,0),0),0)&gt;0,2,IF(IFERROR(IF(AND(I126&gt;0,I126&lt;&gt;""),VLOOKUP(LEFT(H126,FIND("(",H126)-1),药材与丹炉!C:K,9,0),0),0)+IFERROR(IF(AND(M126&gt;0,M126&lt;&gt;""),VLOOKUP(LEFT(L126,FIND("(",L126)-1),药材与丹炉!C:K,9,0),0),0)+IFERROR(IF(AND(R126&gt;0,R126&lt;&gt;""),VLOOKUP(LEFT(Q126,FIND("(",Q126)-1),药材与丹炉!C:K,9,0),0),0)+IFERROR(IF(AND(V126&gt;0,V126&lt;&gt;""),VLOOKUP(LEFT(U126,FIND("(",U126)-1),药材与丹炉!C:K,9,0),0),0)&lt;0,-1,1))</f>
        <v>-1</v>
      </c>
      <c r="X126" s="62">
        <v>180</v>
      </c>
      <c r="Y126" s="62" t="s">
        <v>385</v>
      </c>
      <c r="Z126" s="63">
        <f>IFERROR(X126/VLOOKUP(LEFT(Y126,FIND("(",Y126)-1),药材与丹炉!C:G,5,0),"")</f>
        <v>1</v>
      </c>
      <c r="AA126" s="57" t="s">
        <v>268</v>
      </c>
      <c r="AB126" s="57">
        <f>IFERROR(VLOOKUP(AA126,药材与丹炉!Q:S,2,0),"")</f>
        <v>5</v>
      </c>
      <c r="AC126" s="57" t="s">
        <v>48</v>
      </c>
      <c r="AD126" s="57">
        <f t="shared" si="22"/>
        <v>40</v>
      </c>
      <c r="AE126" s="58">
        <f t="shared" si="23"/>
        <v>11</v>
      </c>
      <c r="AF126" s="57">
        <f>IFERROR(AD126*VLOOKUP(AA126,药材与丹炉!Q:S,3,0)/100,0)</f>
        <v>9000</v>
      </c>
      <c r="AG126" s="57">
        <f>IFERROR(I126*VLOOKUP(LEFT(H126,FIND("(",H126)-1),药材与丹炉!C:K,8,0),0)+IFERROR(M126*VLOOKUP(LEFT(L126,FIND("(",L126)-1),药材与丹炉!C:K,8,0),0)+IFERROR(R126*VLOOKUP(LEFT(Q126,FIND("(",Q126)-1),药材与丹炉!C:K,8,0),0)+IFERROR(V126*VLOOKUP(LEFT(U126,FIND("(",U126)-1),药材与丹炉!C:K,8,0),0)+IFERROR(Z126*VLOOKUP(LEFT(Y126,FIND("(",Y126)-1),药材与丹炉!C:K,8,0),0)</f>
        <v>183600</v>
      </c>
      <c r="AH126" s="57">
        <v>180000</v>
      </c>
      <c r="AI126" s="57">
        <f t="shared" si="30"/>
        <v>-12600</v>
      </c>
      <c r="AJ126" s="57">
        <f t="shared" si="31"/>
        <v>131400</v>
      </c>
      <c r="AK126" s="57">
        <v>1.8</v>
      </c>
    </row>
    <row r="127" spans="1:37">
      <c r="A127" s="56">
        <v>126</v>
      </c>
      <c r="B127" s="61" t="s">
        <v>430</v>
      </c>
      <c r="C127" s="57">
        <v>6</v>
      </c>
      <c r="D127" s="61" t="s">
        <v>431</v>
      </c>
      <c r="E127" s="62">
        <v>252</v>
      </c>
      <c r="F127" s="57" t="s">
        <v>63</v>
      </c>
      <c r="G127" s="62">
        <v>252</v>
      </c>
      <c r="H127" s="62" t="s">
        <v>251</v>
      </c>
      <c r="I127" s="63">
        <f>IFERROR(CEILING(G127/VLOOKUP(LEFT(H127,FIND("(",H127)-1),药材与丹炉!C:G,5,0),1),"")</f>
        <v>7</v>
      </c>
      <c r="J127" s="57" t="s">
        <v>63</v>
      </c>
      <c r="K127" s="62" t="str">
        <f t="shared" si="29"/>
        <v/>
      </c>
      <c r="L127" s="62"/>
      <c r="M127" s="63" t="str">
        <f>IFERROR(CEILING(K127/VLOOKUP(LEFT(L127,FIND("(",L127)-1),药材与丹炉!C:G,5,0),1),"")</f>
        <v/>
      </c>
      <c r="N127" s="62">
        <v>180</v>
      </c>
      <c r="O127" s="62" t="s">
        <v>65</v>
      </c>
      <c r="P127" s="62">
        <v>180</v>
      </c>
      <c r="Q127" s="57" t="s">
        <v>271</v>
      </c>
      <c r="R127" s="63">
        <f>IFERROR(CEILING(P127/VLOOKUP(LEFT(Q127,FIND("(",Q127)-1),药材与丹炉!C:G,5,0),1),"")</f>
        <v>5</v>
      </c>
      <c r="S127" s="62" t="s">
        <v>65</v>
      </c>
      <c r="T127" s="57" t="str">
        <f t="shared" si="41"/>
        <v/>
      </c>
      <c r="U127" s="62"/>
      <c r="V127" s="63" t="str">
        <f>IFERROR(CEILING(T127/VLOOKUP(LEFT(U127,FIND("(",U127)-1),药材与丹炉!C:G,5,0),1),"")</f>
        <v/>
      </c>
      <c r="W127" s="62">
        <f>IF(IFERROR(IF(AND(I127&gt;0,I127&lt;&gt;""),VLOOKUP(LEFT(H127,FIND("(",H127)-1),药材与丹炉!C:K,9,0),0),0)+IFERROR(IF(AND(M127&gt;0,M127&lt;&gt;""),VLOOKUP(LEFT(L127,FIND("(",L127)-1),药材与丹炉!C:K,9,0),0),0)+IFERROR(IF(AND(R127&gt;0,R127&lt;&gt;""),VLOOKUP(LEFT(Q127,FIND("(",Q127)-1),药材与丹炉!C:K,9,0),0),0)+IFERROR(IF(AND(V127&gt;0,V127&lt;&gt;""),VLOOKUP(LEFT(U127,FIND("(",U127)-1),药材与丹炉!C:K,9,0),0),0)&gt;0,2,IF(IFERROR(IF(AND(I127&gt;0,I127&lt;&gt;""),VLOOKUP(LEFT(H127,FIND("(",H127)-1),药材与丹炉!C:K,9,0),0),0)+IFERROR(IF(AND(M127&gt;0,M127&lt;&gt;""),VLOOKUP(LEFT(L127,FIND("(",L127)-1),药材与丹炉!C:K,9,0),0),0)+IFERROR(IF(AND(R127&gt;0,R127&lt;&gt;""),VLOOKUP(LEFT(Q127,FIND("(",Q127)-1),药材与丹炉!C:K,9,0),0),0)+IFERROR(IF(AND(V127&gt;0,V127&lt;&gt;""),VLOOKUP(LEFT(U127,FIND("(",U127)-1),药材与丹炉!C:K,9,0),0),0)&lt;0,-1,1))</f>
        <v>1</v>
      </c>
      <c r="X127" s="62">
        <v>36</v>
      </c>
      <c r="Y127" s="62" t="s">
        <v>274</v>
      </c>
      <c r="Z127" s="63">
        <f>IFERROR(X127/VLOOKUP(LEFT(Y127,FIND("(",Y127)-1),药材与丹炉!C:G,5,0),"")</f>
        <v>1</v>
      </c>
      <c r="AA127" s="57" t="s">
        <v>268</v>
      </c>
      <c r="AB127" s="57">
        <f>IFERROR(VLOOKUP(AA127,药材与丹炉!Q:S,2,0),"")</f>
        <v>5</v>
      </c>
      <c r="AC127" s="57" t="s">
        <v>48</v>
      </c>
      <c r="AD127" s="57">
        <f t="shared" si="22"/>
        <v>40</v>
      </c>
      <c r="AE127" s="58">
        <f t="shared" si="23"/>
        <v>13</v>
      </c>
      <c r="AF127" s="57">
        <f>IFERROR(AD127*VLOOKUP(AA127,药材与丹炉!Q:S,3,0)/100,0)</f>
        <v>9000</v>
      </c>
      <c r="AG127" s="57">
        <f>IFERROR(I127*VLOOKUP(LEFT(H127,FIND("(",H127)-1),药材与丹炉!C:K,8,0),0)+IFERROR(M127*VLOOKUP(LEFT(L127,FIND("(",L127)-1),药材与丹炉!C:K,8,0),0)+IFERROR(R127*VLOOKUP(LEFT(Q127,FIND("(",Q127)-1),药材与丹炉!C:K,8,0),0)+IFERROR(V127*VLOOKUP(LEFT(U127,FIND("(",U127)-1),药材与丹炉!C:K,8,0),0)+IFERROR(Z127*VLOOKUP(LEFT(Y127,FIND("(",Y127)-1),药材与丹炉!C:K,8,0),0)</f>
        <v>56160</v>
      </c>
      <c r="AH127" s="57">
        <v>45900</v>
      </c>
      <c r="AI127" s="57">
        <f t="shared" si="30"/>
        <v>-19260</v>
      </c>
      <c r="AJ127" s="57">
        <f t="shared" si="31"/>
        <v>17460</v>
      </c>
      <c r="AK127" s="57">
        <v>1.8</v>
      </c>
    </row>
    <row r="128" spans="1:37">
      <c r="A128" s="56">
        <v>127</v>
      </c>
      <c r="B128" s="61" t="s">
        <v>432</v>
      </c>
      <c r="C128" s="57">
        <v>6</v>
      </c>
      <c r="D128" s="61" t="s">
        <v>433</v>
      </c>
      <c r="E128" s="62">
        <v>180</v>
      </c>
      <c r="F128" s="57" t="s">
        <v>127</v>
      </c>
      <c r="G128" s="62">
        <v>180</v>
      </c>
      <c r="H128" s="62" t="s">
        <v>310</v>
      </c>
      <c r="I128" s="63">
        <f>IFERROR(CEILING(G128/VLOOKUP(LEFT(H128,FIND("(",H128)-1),药材与丹炉!C:G,5,0),1),"")</f>
        <v>5</v>
      </c>
      <c r="J128" s="57" t="s">
        <v>127</v>
      </c>
      <c r="K128" s="62" t="str">
        <f t="shared" si="29"/>
        <v/>
      </c>
      <c r="L128" s="62"/>
      <c r="M128" s="63" t="str">
        <f>IFERROR(CEILING(K128/VLOOKUP(LEFT(L128,FIND("(",L128)-1),药材与丹炉!C:G,5,0),1),"")</f>
        <v/>
      </c>
      <c r="N128" s="62">
        <v>252</v>
      </c>
      <c r="O128" s="62" t="s">
        <v>129</v>
      </c>
      <c r="P128" s="62">
        <v>252</v>
      </c>
      <c r="Q128" s="57" t="s">
        <v>310</v>
      </c>
      <c r="R128" s="63">
        <f>IFERROR(CEILING(P128/VLOOKUP(LEFT(Q128,FIND("(",Q128)-1),药材与丹炉!C:G,5,0),1),"")</f>
        <v>7</v>
      </c>
      <c r="S128" s="62" t="s">
        <v>129</v>
      </c>
      <c r="T128" s="57" t="str">
        <f t="shared" si="41"/>
        <v/>
      </c>
      <c r="U128" s="62"/>
      <c r="V128" s="63" t="str">
        <f>IFERROR(CEILING(T128/VLOOKUP(LEFT(U128,FIND("(",U128)-1),药材与丹炉!C:G,5,0),1),"")</f>
        <v/>
      </c>
      <c r="W128" s="62">
        <f>IF(IFERROR(IF(AND(I128&gt;0,I128&lt;&gt;""),VLOOKUP(LEFT(H128,FIND("(",H128)-1),药材与丹炉!C:K,9,0),0),0)+IFERROR(IF(AND(M128&gt;0,M128&lt;&gt;""),VLOOKUP(LEFT(L128,FIND("(",L128)-1),药材与丹炉!C:K,9,0),0),0)+IFERROR(IF(AND(R128&gt;0,R128&lt;&gt;""),VLOOKUP(LEFT(Q128,FIND("(",Q128)-1),药材与丹炉!C:K,9,0),0),0)+IFERROR(IF(AND(V128&gt;0,V128&lt;&gt;""),VLOOKUP(LEFT(U128,FIND("(",U128)-1),药材与丹炉!C:K,9,0),0),0)&gt;0,2,IF(IFERROR(IF(AND(I128&gt;0,I128&lt;&gt;""),VLOOKUP(LEFT(H128,FIND("(",H128)-1),药材与丹炉!C:K,9,0),0),0)+IFERROR(IF(AND(M128&gt;0,M128&lt;&gt;""),VLOOKUP(LEFT(L128,FIND("(",L128)-1),药材与丹炉!C:K,9,0),0),0)+IFERROR(IF(AND(R128&gt;0,R128&lt;&gt;""),VLOOKUP(LEFT(Q128,FIND("(",Q128)-1),药材与丹炉!C:K,9,0),0),0)+IFERROR(IF(AND(V128&gt;0,V128&lt;&gt;""),VLOOKUP(LEFT(U128,FIND("(",U128)-1),药材与丹炉!C:K,9,0),0),0)&lt;0,-1,1))</f>
        <v>2</v>
      </c>
      <c r="X128" s="62">
        <v>36</v>
      </c>
      <c r="Y128" s="62" t="s">
        <v>349</v>
      </c>
      <c r="Z128" s="63">
        <f>IFERROR(X128/VLOOKUP(LEFT(Y128,FIND("(",Y128)-1),药材与丹炉!C:G,5,0),"")</f>
        <v>1</v>
      </c>
      <c r="AA128" s="57" t="s">
        <v>268</v>
      </c>
      <c r="AB128" s="57">
        <f>IFERROR(VLOOKUP(AA128,药材与丹炉!Q:S,2,0),"")</f>
        <v>5</v>
      </c>
      <c r="AC128" s="57" t="s">
        <v>48</v>
      </c>
      <c r="AD128" s="57">
        <f t="shared" si="22"/>
        <v>40</v>
      </c>
      <c r="AE128" s="58">
        <f t="shared" si="23"/>
        <v>13</v>
      </c>
      <c r="AF128" s="57">
        <f>IFERROR(AD128*VLOOKUP(AA128,药材与丹炉!Q:S,3,0)/100,0)</f>
        <v>9000</v>
      </c>
      <c r="AG128" s="57">
        <f>IFERROR(I128*VLOOKUP(LEFT(H128,FIND("(",H128)-1),药材与丹炉!C:K,8,0),0)+IFERROR(M128*VLOOKUP(LEFT(L128,FIND("(",L128)-1),药材与丹炉!C:K,8,0),0)+IFERROR(R128*VLOOKUP(LEFT(Q128,FIND("(",Q128)-1),药材与丹炉!C:K,8,0),0)+IFERROR(V128*VLOOKUP(LEFT(U128,FIND("(",U128)-1),药材与丹炉!C:K,8,0),0)+IFERROR(Z128*VLOOKUP(LEFT(Y128,FIND("(",Y128)-1),药材与丹炉!C:K,8,0),0)</f>
        <v>56160</v>
      </c>
      <c r="AH128" s="57">
        <v>45900</v>
      </c>
      <c r="AI128" s="57">
        <f t="shared" si="30"/>
        <v>-19260</v>
      </c>
      <c r="AJ128" s="57">
        <f t="shared" si="31"/>
        <v>17460</v>
      </c>
      <c r="AK128" s="57">
        <v>1.8</v>
      </c>
    </row>
  </sheetData>
  <conditionalFormatting sqref="I88">
    <cfRule type="expression" dxfId="62" priority="41">
      <formula>NOT(OR(AND($G88&lt;&gt;"",$I88&lt;&gt;"",$AB88+6&gt;=$I88),$F88=""))</formula>
    </cfRule>
  </conditionalFormatting>
  <conditionalFormatting sqref="M88">
    <cfRule type="expression" dxfId="62" priority="40">
      <formula>AND($K88&lt;&gt;"",$K88&gt;0,OR($AB88+6&lt;$M88,$M88=""))</formula>
    </cfRule>
  </conditionalFormatting>
  <conditionalFormatting sqref="R88">
    <cfRule type="expression" dxfId="62" priority="39">
      <formula>NOT(OR(AND($P88&lt;&gt;"",$R88&lt;&gt;"",$AB88+6&gt;=$R88),$O88=""))</formula>
    </cfRule>
  </conditionalFormatting>
  <conditionalFormatting sqref="V88">
    <cfRule type="expression" dxfId="62" priority="38">
      <formula>AND($T88&lt;&gt;"",$T88&gt;0,OR($AB88+6&lt;$V88,$V88=""))</formula>
    </cfRule>
  </conditionalFormatting>
  <conditionalFormatting sqref="U109">
    <cfRule type="containsText" dxfId="15" priority="10" operator="between" text="(6阶)">
      <formula>NOT(ISERROR(SEARCH("(6阶)",U109)))</formula>
    </cfRule>
    <cfRule type="containsText" dxfId="63" priority="11" operator="between" text="(5阶)">
      <formula>NOT(ISERROR(SEARCH("(5阶)",U109)))</formula>
    </cfRule>
    <cfRule type="containsText" dxfId="17" priority="12" operator="between" text="(4阶)">
      <formula>NOT(ISERROR(SEARCH("(4阶)",U109)))</formula>
    </cfRule>
    <cfRule type="containsText" dxfId="64" priority="13" operator="between" text="(3阶)">
      <formula>NOT(ISERROR(SEARCH("(3阶)",U109)))</formula>
    </cfRule>
    <cfRule type="containsText" dxfId="19" priority="14" operator="between" text="(2阶)">
      <formula>NOT(ISERROR(SEARCH("(2阶)",U109)))</formula>
    </cfRule>
  </conditionalFormatting>
  <conditionalFormatting sqref="V109">
    <cfRule type="expression" dxfId="62" priority="9">
      <formula>AND($T109&lt;&gt;"",$T109&gt;0,OR($AB109+6&lt;$V109,$V109=""))</formula>
    </cfRule>
  </conditionalFormatting>
  <conditionalFormatting sqref="U110">
    <cfRule type="containsText" dxfId="15" priority="3" operator="between" text="(6阶)">
      <formula>NOT(ISERROR(SEARCH("(6阶)",U110)))</formula>
    </cfRule>
    <cfRule type="containsText" dxfId="63" priority="4" operator="between" text="(5阶)">
      <formula>NOT(ISERROR(SEARCH("(5阶)",U110)))</formula>
    </cfRule>
    <cfRule type="containsText" dxfId="17" priority="5" operator="between" text="(4阶)">
      <formula>NOT(ISERROR(SEARCH("(4阶)",U110)))</formula>
    </cfRule>
    <cfRule type="containsText" dxfId="64" priority="6" operator="between" text="(3阶)">
      <formula>NOT(ISERROR(SEARCH("(3阶)",U110)))</formula>
    </cfRule>
    <cfRule type="containsText" dxfId="19" priority="7" operator="between" text="(2阶)">
      <formula>NOT(ISERROR(SEARCH("(2阶)",U110)))</formula>
    </cfRule>
  </conditionalFormatting>
  <conditionalFormatting sqref="V110">
    <cfRule type="expression" dxfId="62" priority="2">
      <formula>AND($T110&lt;&gt;"",$T110&gt;0,OR($AB110+6&lt;$V110,$V110=""))</formula>
    </cfRule>
  </conditionalFormatting>
  <conditionalFormatting sqref="I$1:I$1048576">
    <cfRule type="expression" dxfId="65" priority="102">
      <formula>NOT(MOD(G1/VLOOKUP(LEFT(H1,FIND("(",H1)-1),药材与丹炉!C:G,5,0),1)=0)</formula>
    </cfRule>
  </conditionalFormatting>
  <conditionalFormatting sqref="M$1:M$1048576">
    <cfRule type="expression" dxfId="65" priority="101">
      <formula>NOT(MOD(K1/VLOOKUP(LEFT(L1,FIND("(",L1)-1),药材与丹炉!C:G,5,0),1)=0)</formula>
    </cfRule>
  </conditionalFormatting>
  <conditionalFormatting sqref="R$1:R$1048576">
    <cfRule type="expression" dxfId="65" priority="100">
      <formula>NOT(MOD(P1/VLOOKUP(LEFT(Q1,FIND("(",Q1)-1),药材与丹炉!C:G,5,0),1)=0)</formula>
    </cfRule>
  </conditionalFormatting>
  <conditionalFormatting sqref="V$1:V$1048576">
    <cfRule type="expression" dxfId="65" priority="99">
      <formula>NOT(MOD(T1/VLOOKUP(LEFT(U1,FIND("(",U1)-1),药材与丹炉!C:G,5,0),1)=0)</formula>
    </cfRule>
  </conditionalFormatting>
  <conditionalFormatting sqref="W$1:W$1048576">
    <cfRule type="cellIs" dxfId="66" priority="106" operator="equal">
      <formula>-1</formula>
    </cfRule>
    <cfRule type="cellIs" dxfId="67" priority="107" operator="equal">
      <formula>1</formula>
    </cfRule>
    <cfRule type="cellIs" dxfId="68" priority="108" operator="equal">
      <formula>2</formula>
    </cfRule>
  </conditionalFormatting>
  <conditionalFormatting sqref="Y$1:Y$1048576">
    <cfRule type="expression" dxfId="69" priority="103">
      <formula>OR(Y1='附1-寒热表'!$C$79:$C$168)</formula>
    </cfRule>
    <cfRule type="expression" dxfId="70" priority="104">
      <formula>OR(Y1='附1-寒热表'!$D$79:$D$168)</formula>
    </cfRule>
    <cfRule type="expression" dxfId="71" priority="105">
      <formula>NOT(OR(AND($W1=1,OR(Y1='附1-寒热表'!$B$79:$B$145)),AND($W1=2,OR(Y1='附1-寒热表'!$C$79:$C$145)),AND($W1=-1,OR(Y1='附1-寒热表'!$D$79:$D$145)),$Y1="药引",$W1=""))</formula>
    </cfRule>
  </conditionalFormatting>
  <conditionalFormatting sqref="Z$1:Z$1048576">
    <cfRule type="expression" dxfId="62" priority="110">
      <formula>NOT(OR(AND($X1&lt;&gt;"",$Z1&lt;&gt;"",$AB1+6&gt;=$Z1),$W1=""))</formula>
    </cfRule>
    <cfRule type="expression" dxfId="62" priority="111">
      <formula>NOT(MOD($Z1,1)=0)</formula>
    </cfRule>
  </conditionalFormatting>
  <conditionalFormatting sqref="AD$1:AD$1048576">
    <cfRule type="containsText" dxfId="72" priority="489" operator="between" text="爆炸">
      <formula>NOT(ISERROR(SEARCH("爆炸",AD1)))</formula>
    </cfRule>
  </conditionalFormatting>
  <conditionalFormatting sqref="AE$1:AE$1048576">
    <cfRule type="expression" dxfId="62" priority="109">
      <formula>$AB1+8&lt;$AE1</formula>
    </cfRule>
  </conditionalFormatting>
  <conditionalFormatting sqref="AI$1:AI$1048576">
    <cfRule type="colorScale" priority="599">
      <colorScale>
        <cfvo type="num" val="-500"/>
        <cfvo type="num" val="0"/>
        <cfvo type="num" val="200"/>
        <color rgb="FFFF0000"/>
        <color rgb="FF92D050"/>
        <color rgb="FF007033"/>
      </colorScale>
    </cfRule>
  </conditionalFormatting>
  <conditionalFormatting sqref="AJ$1:AJ$1048576">
    <cfRule type="colorScale" priority="598">
      <colorScale>
        <cfvo type="num" val="-1000"/>
        <cfvo type="num" val="0"/>
        <cfvo type="num" val="3000"/>
        <color rgb="FFFF0000"/>
        <color rgb="FF92D050"/>
        <color rgb="FF007033"/>
      </colorScale>
    </cfRule>
  </conditionalFormatting>
  <conditionalFormatting sqref="A$1:D$1048576">
    <cfRule type="expression" dxfId="20" priority="420">
      <formula>$C1=6</formula>
    </cfRule>
    <cfRule type="expression" dxfId="21" priority="421">
      <formula>$C1=5</formula>
    </cfRule>
    <cfRule type="expression" dxfId="22" priority="422">
      <formula>$C1=4</formula>
    </cfRule>
    <cfRule type="expression" dxfId="23" priority="423">
      <formula>$C1=3</formula>
    </cfRule>
    <cfRule type="expression" dxfId="24" priority="424">
      <formula>$C1=2</formula>
    </cfRule>
  </conditionalFormatting>
  <conditionalFormatting sqref="L1:L87 H1:H87 Q1:Q87 U1:U87 L89:L1048576 U89:U108 U111:U1048576 H89:H1048576 Q89:Q1048576">
    <cfRule type="containsText" dxfId="15" priority="116" operator="between" text="(6阶)">
      <formula>NOT(ISERROR(SEARCH("(6阶)",H1)))</formula>
    </cfRule>
    <cfRule type="containsText" dxfId="63" priority="117" operator="between" text="(5阶)">
      <formula>NOT(ISERROR(SEARCH("(5阶)",H1)))</formula>
    </cfRule>
    <cfRule type="containsText" dxfId="17" priority="118" operator="between" text="(4阶)">
      <formula>NOT(ISERROR(SEARCH("(4阶)",H1)))</formula>
    </cfRule>
    <cfRule type="containsText" dxfId="64" priority="119" operator="between" text="(3阶)">
      <formula>NOT(ISERROR(SEARCH("(3阶)",H1)))</formula>
    </cfRule>
    <cfRule type="containsText" dxfId="19" priority="120" operator="between" text="(2阶)">
      <formula>NOT(ISERROR(SEARCH("(2阶)",H1)))</formula>
    </cfRule>
  </conditionalFormatting>
  <conditionalFormatting sqref="I1:I87 I89:I1048576">
    <cfRule type="expression" dxfId="62" priority="115">
      <formula>NOT(OR(AND($G1&lt;&gt;"",$I1&lt;&gt;"",$AB1+6&gt;=$I1),$F1=""))</formula>
    </cfRule>
  </conditionalFormatting>
  <conditionalFormatting sqref="M1:M87 M89:M1048576">
    <cfRule type="expression" dxfId="62" priority="114">
      <formula>AND($K1&lt;&gt;"",$K1&gt;0,OR($AB1+6&lt;$M1,$M1=""))</formula>
    </cfRule>
  </conditionalFormatting>
  <conditionalFormatting sqref="R1:R87 R89:R1048576">
    <cfRule type="expression" dxfId="62" priority="113">
      <formula>NOT(OR(AND($P1&lt;&gt;"",$R1&lt;&gt;"",$AB1+6&gt;=$R1),$O1=""))</formula>
    </cfRule>
  </conditionalFormatting>
  <conditionalFormatting sqref="V1:V87 V89:V108 V111:V1048576">
    <cfRule type="expression" dxfId="62" priority="112">
      <formula>AND($T1&lt;&gt;"",$T1&gt;0,OR($AB1+6&lt;$V1,$V1=""))</formula>
    </cfRule>
  </conditionalFormatting>
  <conditionalFormatting sqref="L3 H3 Q3 U3">
    <cfRule type="containsText" dxfId="15" priority="94" operator="between" text="(6阶)">
      <formula>NOT(ISERROR(SEARCH("(6阶)",H3)))</formula>
    </cfRule>
    <cfRule type="containsText" dxfId="63" priority="95" operator="between" text="(5阶)">
      <formula>NOT(ISERROR(SEARCH("(5阶)",H3)))</formula>
    </cfRule>
    <cfRule type="containsText" dxfId="17" priority="96" operator="between" text="(4阶)">
      <formula>NOT(ISERROR(SEARCH("(4阶)",H3)))</formula>
    </cfRule>
    <cfRule type="containsText" dxfId="64" priority="97" operator="between" text="(3阶)">
      <formula>NOT(ISERROR(SEARCH("(3阶)",H3)))</formula>
    </cfRule>
    <cfRule type="containsText" dxfId="19" priority="98" operator="between" text="(2阶)">
      <formula>NOT(ISERROR(SEARCH("(2阶)",H3)))</formula>
    </cfRule>
  </conditionalFormatting>
  <conditionalFormatting sqref="U13 Q13 H13 L13">
    <cfRule type="containsText" dxfId="15" priority="81" operator="between" text="(6阶)">
      <formula>NOT(ISERROR(SEARCH("(6阶)",H13)))</formula>
    </cfRule>
    <cfRule type="containsText" dxfId="63" priority="82" operator="between" text="(5阶)">
      <formula>NOT(ISERROR(SEARCH("(5阶)",H13)))</formula>
    </cfRule>
    <cfRule type="containsText" dxfId="17" priority="83" operator="between" text="(4阶)">
      <formula>NOT(ISERROR(SEARCH("(4阶)",H13)))</formula>
    </cfRule>
    <cfRule type="containsText" dxfId="64" priority="84" operator="between" text="(3阶)">
      <formula>NOT(ISERROR(SEARCH("(3阶)",H13)))</formula>
    </cfRule>
    <cfRule type="containsText" dxfId="19" priority="85" operator="between" text="(2阶)">
      <formula>NOT(ISERROR(SEARCH("(2阶)",H13)))</formula>
    </cfRule>
  </conditionalFormatting>
  <conditionalFormatting sqref="L35 H35 Q35 U35">
    <cfRule type="containsText" dxfId="15" priority="68" operator="between" text="(6阶)">
      <formula>NOT(ISERROR(SEARCH("(6阶)",H35)))</formula>
    </cfRule>
    <cfRule type="containsText" dxfId="63" priority="69" operator="between" text="(5阶)">
      <formula>NOT(ISERROR(SEARCH("(5阶)",H35)))</formula>
    </cfRule>
    <cfRule type="containsText" dxfId="17" priority="70" operator="between" text="(4阶)">
      <formula>NOT(ISERROR(SEARCH("(4阶)",H35)))</formula>
    </cfRule>
    <cfRule type="containsText" dxfId="64" priority="71" operator="between" text="(3阶)">
      <formula>NOT(ISERROR(SEARCH("(3阶)",H35)))</formula>
    </cfRule>
    <cfRule type="containsText" dxfId="19" priority="72" operator="between" text="(2阶)">
      <formula>NOT(ISERROR(SEARCH("(2阶)",H35)))</formula>
    </cfRule>
  </conditionalFormatting>
  <conditionalFormatting sqref="U67 Q67 H67 L67">
    <cfRule type="containsText" dxfId="15" priority="55" operator="between" text="(6阶)">
      <formula>NOT(ISERROR(SEARCH("(6阶)",H67)))</formula>
    </cfRule>
    <cfRule type="containsText" dxfId="63" priority="56" operator="between" text="(5阶)">
      <formula>NOT(ISERROR(SEARCH("(5阶)",H67)))</formula>
    </cfRule>
    <cfRule type="containsText" dxfId="17" priority="57" operator="between" text="(4阶)">
      <formula>NOT(ISERROR(SEARCH("(4阶)",H67)))</formula>
    </cfRule>
    <cfRule type="containsText" dxfId="64" priority="58" operator="between" text="(3阶)">
      <formula>NOT(ISERROR(SEARCH("(3阶)",H67)))</formula>
    </cfRule>
    <cfRule type="containsText" dxfId="19" priority="59" operator="between" text="(2阶)">
      <formula>NOT(ISERROR(SEARCH("(2阶)",H67)))</formula>
    </cfRule>
  </conditionalFormatting>
  <conditionalFormatting sqref="L88 H88 Q88 U88">
    <cfRule type="containsText" dxfId="15" priority="42" operator="between" text="(6阶)">
      <formula>NOT(ISERROR(SEARCH("(6阶)",H88)))</formula>
    </cfRule>
    <cfRule type="containsText" dxfId="63" priority="43" operator="between" text="(5阶)">
      <formula>NOT(ISERROR(SEARCH("(5阶)",H88)))</formula>
    </cfRule>
    <cfRule type="containsText" dxfId="17" priority="44" operator="between" text="(4阶)">
      <formula>NOT(ISERROR(SEARCH("(4阶)",H88)))</formula>
    </cfRule>
    <cfRule type="containsText" dxfId="64" priority="45" operator="between" text="(3阶)">
      <formula>NOT(ISERROR(SEARCH("(3阶)",H88)))</formula>
    </cfRule>
    <cfRule type="containsText" dxfId="19" priority="46" operator="between" text="(2阶)">
      <formula>NOT(ISERROR(SEARCH("(2阶)",H88)))</formula>
    </cfRule>
  </conditionalFormatting>
  <conditionalFormatting sqref="L112 H112 Q112 U112">
    <cfRule type="containsText" dxfId="73" priority="30" operator="between" text="·">
      <formula>NOT(ISERROR(SEARCH("·",H112)))</formula>
    </cfRule>
    <cfRule type="containsText" dxfId="74" priority="31" stopIfTrue="1" operator="between" text="(4阶)">
      <formula>NOT(ISERROR(SEARCH("(4阶)",H112)))</formula>
    </cfRule>
    <cfRule type="containsText" dxfId="75" priority="32" operator="between" text="(2阶)">
      <formula>NOT(ISERROR(SEARCH("(2阶)",H112)))</formula>
    </cfRule>
    <cfRule type="containsText" dxfId="18" priority="33" operator="between" text="(3阶)">
      <formula>NOT(ISERROR(SEARCH("(3阶)",H112)))</formula>
    </cfRule>
    <cfRule type="containsText" dxfId="76" priority="28" operator="between" text="(6阶)">
      <formula>NOT(ISERROR(SEARCH("(6阶)",H112)))</formula>
    </cfRule>
    <cfRule type="containsText" dxfId="16" priority="29" operator="between" text="(5阶)">
      <formula>NOT(ISERROR(SEARCH("(5阶)",H112)))</formula>
    </cfRule>
    <cfRule type="containsText" dxfId="15" priority="23" operator="between" text="(6阶)">
      <formula>NOT(ISERROR(SEARCH("(6阶)",H112)))</formula>
    </cfRule>
    <cfRule type="containsText" dxfId="63" priority="24" operator="between" text="(5阶)">
      <formula>NOT(ISERROR(SEARCH("(5阶)",H112)))</formula>
    </cfRule>
    <cfRule type="containsText" dxfId="17" priority="25" operator="between" text="(4阶)">
      <formula>NOT(ISERROR(SEARCH("(4阶)",H112)))</formula>
    </cfRule>
    <cfRule type="containsText" dxfId="64" priority="26" operator="between" text="(3阶)">
      <formula>NOT(ISERROR(SEARCH("(3阶)",H112)))</formula>
    </cfRule>
    <cfRule type="containsText" dxfId="19" priority="27" operator="between" text="(2阶)">
      <formula>NOT(ISERROR(SEARCH("(2阶)",H112)))</formula>
    </cfRule>
  </conditionalFormatting>
  <conditionalFormatting sqref="W122:W1048576 W112">
    <cfRule type="cellIs" dxfId="68" priority="634" operator="equal">
      <formula>2</formula>
    </cfRule>
    <cfRule type="cellIs" dxfId="66" priority="635" operator="equal">
      <formula>-1</formula>
    </cfRule>
    <cfRule type="cellIs" dxfId="77" priority="636" operator="equal">
      <formula>1</formula>
    </cfRule>
  </conditionalFormatting>
  <conditionalFormatting sqref="L122:L1048576 H122:H1048576 Q122:Q1048576 U122:U1048576">
    <cfRule type="containsText" dxfId="73" priority="637" operator="between" text="·">
      <formula>NOT(ISERROR(SEARCH("·",H122)))</formula>
    </cfRule>
    <cfRule type="containsText" dxfId="74" priority="638" stopIfTrue="1" operator="between" text="(4阶)">
      <formula>NOT(ISERROR(SEARCH("(4阶)",H122)))</formula>
    </cfRule>
    <cfRule type="containsText" dxfId="75" priority="639" operator="between" text="(2阶)">
      <formula>NOT(ISERROR(SEARCH("(2阶)",H122)))</formula>
    </cfRule>
    <cfRule type="containsText" dxfId="18" priority="640" operator="between" text="(3阶)">
      <formula>NOT(ISERROR(SEARCH("(3阶)",H122)))</formula>
    </cfRule>
    <cfRule type="containsText" dxfId="76" priority="534" operator="between" text="(6阶)">
      <formula>NOT(ISERROR(SEARCH("(6阶)",H122)))</formula>
    </cfRule>
    <cfRule type="containsText" dxfId="16" priority="535" operator="between" text="(5阶)">
      <formula>NOT(ISERROR(SEARCH("(5阶)",H122)))</formula>
    </cfRule>
  </conditionalFormatting>
  <dataValidations count="11">
    <dataValidation allowBlank="1" showInputMessage="1" sqref="AK1"/>
    <dataValidation type="list" allowBlank="1" showInputMessage="1" showErrorMessage="1" sqref="Q268 Q291 Q223:Q267 Q269:Q290 Q292:Q330 Q331:Q332 Q333:Q342 Q343:Q345 Q346:Q347 Q348:Q357 Q358:Q1048423">
      <formula1>OFFSET('附1-寒热表'!$A1,,,,COUNTA('附1-寒热表'!1:1)-COUNT('附1-寒热表'!1:1))</formula1>
    </dataValidation>
    <dataValidation type="list" allowBlank="1" showInputMessage="1" showErrorMessage="1" sqref="Y2:Y128">
      <formula1>OFFSET('附1-寒热表'!$B$37,IF($W2&lt;0,-1,1)*MOD(ABS($X2*$W2),37),,,COUNTA(OFFSET('附1-寒热表'!$B$37,IF($W2&lt;0,-1,1)*MOD(ABS($X2*$W2),37),,,32)))</formula1>
    </dataValidation>
    <dataValidation type="list" allowBlank="1" showInputMessage="1" showErrorMessage="1" sqref="Q129:Q222 Q1048424:Q1048447 Q1048449:Q1048576">
      <formula1>OFFSET('附1-寒热表'!#REF!,,,,COUNTA('附1-寒热表'!#REF!)-COUNT('附1-寒热表'!#REF!))</formula1>
    </dataValidation>
    <dataValidation type="list" allowBlank="1" showInputMessage="1" showErrorMessage="1" sqref="Q1048448 Q2:Q128">
      <formula1>OFFSET('附3-辅药表'!$A$1,MATCH($O2,'附3-辅药表'!$A:A,0)+8-IFERROR(MATCH($P2,'附3-辅药表'!$B$1:$K$1,-1)-1,0),2,,COUNTA(OFFSET('附3-辅药表'!$A$1,MATCH($O2,'附3-辅药表'!$A:A,0)+8-IFERROR(MATCH($P2,'附3-辅药表'!$B$1:$K$1,-1)-1,0),2,,20)))</formula1>
    </dataValidation>
    <dataValidation type="list" allowBlank="1" showInputMessage="1" showErrorMessage="1" sqref="H2:H128">
      <formula1>OFFSET('附2-主药表'!$A$1,MATCH($F2,'附2-主药表'!$A:A,0)+8-IFERROR(MATCH($G2,'附2-主药表'!$B$1:$K$1,-1)-1,0),2,,COUNTA(OFFSET('附2-主药表'!$A$1,MATCH($F2,'附2-主药表'!$A:A,0)+8-IFERROR(MATCH($G2,'附2-主药表'!$B$1:$K$1,-1)-1,0),2,,50)))</formula1>
    </dataValidation>
    <dataValidation type="list" allowBlank="1" showInputMessage="1" showErrorMessage="1" sqref="L2:L128">
      <formula1>OFFSET('附2-主药表'!$A$1,MATCH($J2,'附2-主药表'!$A:A,0)+8-IFERROR(MATCH($K2,'附2-主药表'!$B$1:$K$1,-1)-1,0),2,,COUNTA(OFFSET('附2-主药表'!$A$1,MATCH($J2,'附2-主药表'!$A:A,0)+8-IFERROR(MATCH($K2,'附2-主药表'!$B$1:$K$1,-1)-1,0),2,,50)))</formula1>
    </dataValidation>
    <dataValidation type="list" allowBlank="1" showInputMessage="1" showErrorMessage="1" sqref="AA2:AA128">
      <formula1>药材与丹炉!$Q$2:$Q$8</formula1>
    </dataValidation>
    <dataValidation type="list" allowBlank="1" showInputMessage="1" showErrorMessage="1" sqref="U2:U128">
      <formula1>OFFSET('附3-辅药表'!$A$1,MATCH($S2,'附3-辅药表'!$A:A,0)+8-IFERROR(MATCH($T2,'附3-辅药表'!$B$1:$K$1,-1)-1,0),2,,COUNTA(OFFSET('附3-辅药表'!$A$1,MATCH($S2,'附3-辅药表'!$A:A,0)+8-IFERROR(MATCH($T2,'附3-辅药表'!$B$1:$K$1,-1)-1,0),2,,20)))</formula1>
    </dataValidation>
    <dataValidation type="list" allowBlank="1" showInputMessage="1" showErrorMessage="1" sqref="AC2:AC1048576">
      <formula1>"是,否"</formula1>
    </dataValidation>
    <dataValidation type="list" allowBlank="1" showInputMessage="1" sqref="AK2:AK1048576">
      <formula1>"1.5,1.8,2,2.25,2.5,2.75,3,3.5,4,5"</formula1>
    </dataValidation>
  </dataValidation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6"/>
  <sheetViews>
    <sheetView zoomScale="85" zoomScaleNormal="85" workbookViewId="0">
      <selection activeCell="Q2" sqref="Q2:S8"/>
    </sheetView>
  </sheetViews>
  <sheetFormatPr defaultColWidth="9" defaultRowHeight="13.5"/>
  <cols>
    <col min="1" max="1" width="5.775" style="1" customWidth="1"/>
    <col min="2" max="2" width="7" style="1" customWidth="1"/>
    <col min="3" max="3" width="18" style="1" customWidth="1"/>
    <col min="4" max="7" width="7" style="1" customWidth="1"/>
    <col min="8" max="8" width="10.3333333333333" style="1" customWidth="1"/>
    <col min="9" max="9" width="63.775" style="1" customWidth="1"/>
    <col min="10" max="10" width="9.66666666666667" style="1" customWidth="1"/>
    <col min="11" max="11" width="9" style="1" hidden="1" customWidth="1"/>
    <col min="12" max="12" width="10.3333333333333" style="1" customWidth="1"/>
    <col min="13" max="13" width="9.88333333333333" style="1" customWidth="1"/>
    <col min="14" max="15" width="9" style="1"/>
    <col min="16" max="16" width="12.1083333333333" style="1" customWidth="1"/>
    <col min="17" max="17" width="14.1083333333333" style="1" customWidth="1"/>
    <col min="18" max="16384" width="9" style="1"/>
  </cols>
  <sheetData>
    <row r="1" spans="1:19">
      <c r="A1" s="2" t="s">
        <v>16</v>
      </c>
      <c r="B1" s="3" t="s">
        <v>0</v>
      </c>
      <c r="C1" s="4" t="s">
        <v>434</v>
      </c>
      <c r="D1" s="4" t="s">
        <v>3</v>
      </c>
      <c r="E1" s="4" t="s">
        <v>7</v>
      </c>
      <c r="F1" s="4" t="s">
        <v>11</v>
      </c>
      <c r="G1" s="4" t="s">
        <v>435</v>
      </c>
      <c r="H1" s="4" t="s">
        <v>436</v>
      </c>
      <c r="I1" s="4" t="s">
        <v>437</v>
      </c>
      <c r="J1" s="22" t="s">
        <v>438</v>
      </c>
      <c r="K1" s="22" t="s">
        <v>439</v>
      </c>
      <c r="L1" s="23" t="s">
        <v>440</v>
      </c>
      <c r="M1" s="23"/>
      <c r="N1" s="23"/>
      <c r="O1" s="23"/>
      <c r="P1" s="23"/>
      <c r="Q1" s="22" t="s">
        <v>13</v>
      </c>
      <c r="R1" s="22" t="s">
        <v>0</v>
      </c>
      <c r="S1" s="22" t="s">
        <v>441</v>
      </c>
    </row>
    <row r="2" ht="14.4" customHeight="1" spans="1:19">
      <c r="A2" s="5">
        <v>1</v>
      </c>
      <c r="B2" s="6" t="s">
        <v>442</v>
      </c>
      <c r="C2" s="7" t="s">
        <v>443</v>
      </c>
      <c r="D2" s="7" t="s">
        <v>444</v>
      </c>
      <c r="E2" s="7" t="s">
        <v>70</v>
      </c>
      <c r="F2" s="8" t="s">
        <v>445</v>
      </c>
      <c r="G2" s="6">
        <v>1</v>
      </c>
      <c r="H2" s="9" t="s">
        <v>446</v>
      </c>
      <c r="I2" s="24" t="s">
        <v>447</v>
      </c>
      <c r="J2" s="1">
        <v>9</v>
      </c>
      <c r="K2" s="1">
        <f t="shared" ref="K2:K13" si="0">IF(F2="性寒",-1,IF(F2="性热",1,0))</f>
        <v>-1</v>
      </c>
      <c r="L2" s="25" t="s">
        <v>448</v>
      </c>
      <c r="M2" s="26"/>
      <c r="N2" s="26"/>
      <c r="O2" s="26"/>
      <c r="P2" s="27"/>
      <c r="Q2" s="6" t="s">
        <v>47</v>
      </c>
      <c r="R2" s="6">
        <v>1</v>
      </c>
      <c r="S2" s="6">
        <v>360</v>
      </c>
    </row>
    <row r="3" spans="1:19">
      <c r="A3" s="5">
        <v>2</v>
      </c>
      <c r="B3" s="6" t="s">
        <v>442</v>
      </c>
      <c r="C3" s="7" t="s">
        <v>449</v>
      </c>
      <c r="D3" s="7" t="s">
        <v>42</v>
      </c>
      <c r="E3" s="7" t="s">
        <v>70</v>
      </c>
      <c r="F3" s="10" t="s">
        <v>450</v>
      </c>
      <c r="G3" s="6">
        <v>1</v>
      </c>
      <c r="H3" s="9" t="s">
        <v>446</v>
      </c>
      <c r="I3" s="24" t="s">
        <v>451</v>
      </c>
      <c r="J3" s="1">
        <v>9</v>
      </c>
      <c r="K3" s="1">
        <f t="shared" si="0"/>
        <v>1</v>
      </c>
      <c r="L3" s="25"/>
      <c r="M3" s="26"/>
      <c r="N3" s="26"/>
      <c r="O3" s="26"/>
      <c r="P3" s="27"/>
      <c r="Q3" s="29" t="s">
        <v>452</v>
      </c>
      <c r="R3" s="6">
        <v>2</v>
      </c>
      <c r="S3" s="6">
        <v>1800</v>
      </c>
    </row>
    <row r="4" spans="1:19">
      <c r="A4" s="5">
        <v>3</v>
      </c>
      <c r="B4" s="6" t="s">
        <v>442</v>
      </c>
      <c r="C4" s="7" t="s">
        <v>453</v>
      </c>
      <c r="D4" s="7" t="s">
        <v>42</v>
      </c>
      <c r="E4" s="7" t="s">
        <v>58</v>
      </c>
      <c r="F4" s="8" t="s">
        <v>445</v>
      </c>
      <c r="G4" s="6">
        <v>1</v>
      </c>
      <c r="H4" s="9" t="s">
        <v>446</v>
      </c>
      <c r="I4" s="24" t="s">
        <v>454</v>
      </c>
      <c r="J4" s="1">
        <v>9</v>
      </c>
      <c r="K4" s="1">
        <f t="shared" si="0"/>
        <v>-1</v>
      </c>
      <c r="L4" s="25"/>
      <c r="M4" s="26"/>
      <c r="N4" s="26"/>
      <c r="O4" s="26"/>
      <c r="P4" s="27"/>
      <c r="Q4" s="29" t="s">
        <v>87</v>
      </c>
      <c r="R4" s="6">
        <v>2</v>
      </c>
      <c r="S4" s="6">
        <v>1800</v>
      </c>
    </row>
    <row r="5" spans="1:19">
      <c r="A5" s="5">
        <v>4</v>
      </c>
      <c r="B5" s="6" t="s">
        <v>442</v>
      </c>
      <c r="C5" s="7" t="s">
        <v>455</v>
      </c>
      <c r="D5" s="7" t="s">
        <v>53</v>
      </c>
      <c r="E5" s="7" t="s">
        <v>44</v>
      </c>
      <c r="F5" s="10" t="s">
        <v>450</v>
      </c>
      <c r="G5" s="6">
        <v>1</v>
      </c>
      <c r="H5" s="9" t="s">
        <v>446</v>
      </c>
      <c r="I5" s="24" t="s">
        <v>456</v>
      </c>
      <c r="J5" s="1">
        <v>9</v>
      </c>
      <c r="K5" s="1">
        <f t="shared" si="0"/>
        <v>1</v>
      </c>
      <c r="Q5" s="8" t="s">
        <v>95</v>
      </c>
      <c r="R5" s="6">
        <v>3</v>
      </c>
      <c r="S5" s="6">
        <v>4000</v>
      </c>
    </row>
    <row r="6" spans="1:19">
      <c r="A6" s="5">
        <v>5</v>
      </c>
      <c r="B6" s="6" t="s">
        <v>442</v>
      </c>
      <c r="C6" s="7" t="s">
        <v>457</v>
      </c>
      <c r="D6" s="7" t="s">
        <v>53</v>
      </c>
      <c r="E6" s="7" t="s">
        <v>74</v>
      </c>
      <c r="F6" s="7" t="s">
        <v>458</v>
      </c>
      <c r="G6" s="6">
        <v>1</v>
      </c>
      <c r="H6" s="9" t="s">
        <v>446</v>
      </c>
      <c r="I6" s="24" t="s">
        <v>459</v>
      </c>
      <c r="J6" s="1">
        <v>9</v>
      </c>
      <c r="K6" s="1">
        <f t="shared" si="0"/>
        <v>0</v>
      </c>
      <c r="Q6" s="30" t="s">
        <v>166</v>
      </c>
      <c r="R6" s="6">
        <v>4</v>
      </c>
      <c r="S6" s="6">
        <v>8000</v>
      </c>
    </row>
    <row r="7" spans="1:19">
      <c r="A7" s="5">
        <v>6</v>
      </c>
      <c r="B7" s="6" t="s">
        <v>442</v>
      </c>
      <c r="C7" s="7" t="s">
        <v>460</v>
      </c>
      <c r="D7" s="7" t="s">
        <v>63</v>
      </c>
      <c r="E7" s="7" t="s">
        <v>92</v>
      </c>
      <c r="F7" s="7" t="s">
        <v>458</v>
      </c>
      <c r="G7" s="6">
        <v>1</v>
      </c>
      <c r="H7" s="9" t="s">
        <v>446</v>
      </c>
      <c r="I7" s="24" t="s">
        <v>461</v>
      </c>
      <c r="J7" s="1">
        <v>9</v>
      </c>
      <c r="K7" s="1">
        <f t="shared" si="0"/>
        <v>0</v>
      </c>
      <c r="Q7" s="31" t="s">
        <v>268</v>
      </c>
      <c r="R7" s="6">
        <v>5</v>
      </c>
      <c r="S7" s="6">
        <v>22500</v>
      </c>
    </row>
    <row r="8" spans="1:19">
      <c r="A8" s="5">
        <v>7</v>
      </c>
      <c r="B8" s="6" t="s">
        <v>442</v>
      </c>
      <c r="C8" s="7" t="s">
        <v>462</v>
      </c>
      <c r="D8" s="7" t="s">
        <v>69</v>
      </c>
      <c r="E8" s="7" t="s">
        <v>65</v>
      </c>
      <c r="F8" s="8" t="s">
        <v>445</v>
      </c>
      <c r="G8" s="6">
        <v>1</v>
      </c>
      <c r="H8" s="9" t="s">
        <v>446</v>
      </c>
      <c r="I8" s="24" t="s">
        <v>463</v>
      </c>
      <c r="J8" s="1">
        <v>9</v>
      </c>
      <c r="K8" s="1">
        <f t="shared" si="0"/>
        <v>-1</v>
      </c>
      <c r="Q8" s="32" t="s">
        <v>380</v>
      </c>
      <c r="R8" s="6">
        <v>6</v>
      </c>
      <c r="S8" s="6">
        <v>30000</v>
      </c>
    </row>
    <row r="9" spans="1:11">
      <c r="A9" s="11">
        <v>8</v>
      </c>
      <c r="B9" s="12" t="s">
        <v>464</v>
      </c>
      <c r="C9" s="13" t="s">
        <v>465</v>
      </c>
      <c r="D9" s="14" t="s">
        <v>63</v>
      </c>
      <c r="E9" s="14" t="s">
        <v>110</v>
      </c>
      <c r="F9" s="15" t="s">
        <v>450</v>
      </c>
      <c r="G9" s="16">
        <v>3</v>
      </c>
      <c r="H9" s="17"/>
      <c r="I9" s="28" t="s">
        <v>466</v>
      </c>
      <c r="J9" s="1">
        <v>36</v>
      </c>
      <c r="K9" s="1">
        <f t="shared" si="0"/>
        <v>1</v>
      </c>
    </row>
    <row r="10" spans="1:11">
      <c r="A10" s="11">
        <v>9</v>
      </c>
      <c r="B10" s="12" t="s">
        <v>464</v>
      </c>
      <c r="C10" s="13" t="s">
        <v>467</v>
      </c>
      <c r="D10" s="14" t="s">
        <v>63</v>
      </c>
      <c r="E10" s="14" t="s">
        <v>113</v>
      </c>
      <c r="F10" s="14" t="s">
        <v>458</v>
      </c>
      <c r="G10" s="16">
        <v>3</v>
      </c>
      <c r="H10" s="17"/>
      <c r="I10" s="28" t="s">
        <v>466</v>
      </c>
      <c r="J10" s="1">
        <v>36</v>
      </c>
      <c r="K10" s="1">
        <f t="shared" si="0"/>
        <v>0</v>
      </c>
    </row>
    <row r="11" spans="1:11">
      <c r="A11" s="11">
        <v>10</v>
      </c>
      <c r="B11" s="12" t="s">
        <v>464</v>
      </c>
      <c r="C11" s="13" t="s">
        <v>468</v>
      </c>
      <c r="D11" s="14" t="s">
        <v>63</v>
      </c>
      <c r="E11" s="14" t="s">
        <v>117</v>
      </c>
      <c r="F11" s="18" t="s">
        <v>445</v>
      </c>
      <c r="G11" s="16">
        <v>3</v>
      </c>
      <c r="H11" s="17"/>
      <c r="I11" s="28" t="s">
        <v>466</v>
      </c>
      <c r="J11" s="1">
        <v>36</v>
      </c>
      <c r="K11" s="1">
        <f t="shared" si="0"/>
        <v>-1</v>
      </c>
    </row>
    <row r="12" spans="1:11">
      <c r="A12" s="11">
        <v>11</v>
      </c>
      <c r="B12" s="12" t="s">
        <v>464</v>
      </c>
      <c r="C12" s="13" t="s">
        <v>469</v>
      </c>
      <c r="D12" s="14" t="s">
        <v>63</v>
      </c>
      <c r="E12" s="14" t="s">
        <v>121</v>
      </c>
      <c r="F12" s="15" t="s">
        <v>450</v>
      </c>
      <c r="G12" s="16">
        <v>3</v>
      </c>
      <c r="H12" s="17"/>
      <c r="I12" s="28" t="s">
        <v>466</v>
      </c>
      <c r="J12" s="1">
        <v>36</v>
      </c>
      <c r="K12" s="1">
        <f t="shared" si="0"/>
        <v>1</v>
      </c>
    </row>
    <row r="13" spans="1:11">
      <c r="A13" s="11">
        <v>12</v>
      </c>
      <c r="B13" s="12" t="s">
        <v>464</v>
      </c>
      <c r="C13" s="13" t="s">
        <v>470</v>
      </c>
      <c r="D13" s="14" t="s">
        <v>63</v>
      </c>
      <c r="E13" s="14" t="s">
        <v>124</v>
      </c>
      <c r="F13" s="14" t="s">
        <v>458</v>
      </c>
      <c r="G13" s="16">
        <v>3</v>
      </c>
      <c r="H13" s="17"/>
      <c r="I13" s="28" t="s">
        <v>466</v>
      </c>
      <c r="J13" s="1">
        <v>36</v>
      </c>
      <c r="K13" s="1">
        <f t="shared" si="0"/>
        <v>0</v>
      </c>
    </row>
    <row r="14" spans="1:10">
      <c r="A14" s="5">
        <v>13</v>
      </c>
      <c r="B14" s="12" t="s">
        <v>464</v>
      </c>
      <c r="C14" s="13" t="s">
        <v>471</v>
      </c>
      <c r="D14" s="14" t="s">
        <v>63</v>
      </c>
      <c r="E14" s="14" t="s">
        <v>164</v>
      </c>
      <c r="F14" s="14" t="s">
        <v>458</v>
      </c>
      <c r="G14" s="16">
        <v>3</v>
      </c>
      <c r="H14" s="17"/>
      <c r="I14" s="28" t="s">
        <v>466</v>
      </c>
      <c r="J14" s="1">
        <v>36</v>
      </c>
    </row>
    <row r="15" spans="1:10">
      <c r="A15" s="5">
        <v>14</v>
      </c>
      <c r="B15" s="12" t="s">
        <v>464</v>
      </c>
      <c r="C15" s="13" t="s">
        <v>472</v>
      </c>
      <c r="D15" s="14" t="s">
        <v>63</v>
      </c>
      <c r="E15" s="14" t="s">
        <v>180</v>
      </c>
      <c r="F15" s="14" t="s">
        <v>458</v>
      </c>
      <c r="G15" s="16">
        <v>3</v>
      </c>
      <c r="H15" s="17"/>
      <c r="I15" s="28" t="s">
        <v>466</v>
      </c>
      <c r="J15" s="1">
        <v>36</v>
      </c>
    </row>
    <row r="16" spans="1:11">
      <c r="A16" s="5">
        <v>15</v>
      </c>
      <c r="B16" s="12" t="s">
        <v>464</v>
      </c>
      <c r="C16" s="13" t="s">
        <v>473</v>
      </c>
      <c r="D16" s="14" t="s">
        <v>444</v>
      </c>
      <c r="E16" s="14" t="s">
        <v>65</v>
      </c>
      <c r="F16" s="15" t="s">
        <v>450</v>
      </c>
      <c r="G16" s="16">
        <v>3</v>
      </c>
      <c r="H16" s="17" t="s">
        <v>446</v>
      </c>
      <c r="I16" s="28" t="s">
        <v>474</v>
      </c>
      <c r="J16" s="1">
        <v>36</v>
      </c>
      <c r="K16" s="1">
        <f t="shared" ref="K16:K37" si="1">IF(F16="性寒",-1,IF(F16="性热",1,0))</f>
        <v>1</v>
      </c>
    </row>
    <row r="17" spans="1:11">
      <c r="A17" s="5">
        <v>16</v>
      </c>
      <c r="B17" s="12" t="s">
        <v>464</v>
      </c>
      <c r="C17" s="13" t="s">
        <v>475</v>
      </c>
      <c r="D17" s="14" t="s">
        <v>42</v>
      </c>
      <c r="E17" s="14" t="s">
        <v>110</v>
      </c>
      <c r="F17" s="14" t="s">
        <v>458</v>
      </c>
      <c r="G17" s="16">
        <v>3</v>
      </c>
      <c r="H17" s="17" t="s">
        <v>446</v>
      </c>
      <c r="I17" s="28" t="s">
        <v>476</v>
      </c>
      <c r="J17" s="1">
        <v>36</v>
      </c>
      <c r="K17" s="1">
        <f t="shared" si="1"/>
        <v>0</v>
      </c>
    </row>
    <row r="18" spans="1:11">
      <c r="A18" s="5">
        <v>17</v>
      </c>
      <c r="B18" s="12" t="s">
        <v>464</v>
      </c>
      <c r="C18" s="13" t="s">
        <v>477</v>
      </c>
      <c r="D18" s="14" t="s">
        <v>42</v>
      </c>
      <c r="E18" s="14" t="s">
        <v>129</v>
      </c>
      <c r="F18" s="18" t="s">
        <v>445</v>
      </c>
      <c r="G18" s="16">
        <v>3</v>
      </c>
      <c r="H18" s="17" t="s">
        <v>446</v>
      </c>
      <c r="I18" s="28" t="s">
        <v>478</v>
      </c>
      <c r="J18" s="1">
        <v>36</v>
      </c>
      <c r="K18" s="1">
        <f t="shared" si="1"/>
        <v>-1</v>
      </c>
    </row>
    <row r="19" spans="1:11">
      <c r="A19" s="5">
        <v>18</v>
      </c>
      <c r="B19" s="12" t="s">
        <v>464</v>
      </c>
      <c r="C19" s="13" t="s">
        <v>479</v>
      </c>
      <c r="D19" s="14" t="s">
        <v>42</v>
      </c>
      <c r="E19" s="14" t="s">
        <v>92</v>
      </c>
      <c r="F19" s="18" t="s">
        <v>445</v>
      </c>
      <c r="G19" s="16">
        <v>3</v>
      </c>
      <c r="H19" s="17" t="s">
        <v>446</v>
      </c>
      <c r="I19" s="28" t="s">
        <v>480</v>
      </c>
      <c r="J19" s="1">
        <v>36</v>
      </c>
      <c r="K19" s="1">
        <f t="shared" si="1"/>
        <v>-1</v>
      </c>
    </row>
    <row r="20" spans="1:11">
      <c r="A20" s="5">
        <v>19</v>
      </c>
      <c r="B20" s="12" t="s">
        <v>464</v>
      </c>
      <c r="C20" s="13" t="s">
        <v>481</v>
      </c>
      <c r="D20" s="14" t="s">
        <v>53</v>
      </c>
      <c r="E20" s="14" t="s">
        <v>58</v>
      </c>
      <c r="F20" s="15" t="s">
        <v>450</v>
      </c>
      <c r="G20" s="16">
        <v>3</v>
      </c>
      <c r="H20" s="17" t="s">
        <v>446</v>
      </c>
      <c r="I20" s="28" t="s">
        <v>478</v>
      </c>
      <c r="J20" s="1">
        <v>36</v>
      </c>
      <c r="K20" s="1">
        <f t="shared" si="1"/>
        <v>1</v>
      </c>
    </row>
    <row r="21" spans="1:11">
      <c r="A21" s="5">
        <v>20</v>
      </c>
      <c r="B21" s="12" t="s">
        <v>464</v>
      </c>
      <c r="C21" s="13" t="s">
        <v>482</v>
      </c>
      <c r="D21" s="14" t="s">
        <v>53</v>
      </c>
      <c r="E21" s="14" t="s">
        <v>113</v>
      </c>
      <c r="F21" s="14" t="s">
        <v>458</v>
      </c>
      <c r="G21" s="16">
        <v>3</v>
      </c>
      <c r="H21" s="17" t="s">
        <v>446</v>
      </c>
      <c r="I21" s="28" t="s">
        <v>483</v>
      </c>
      <c r="J21" s="1">
        <v>36</v>
      </c>
      <c r="K21" s="1">
        <f t="shared" si="1"/>
        <v>0</v>
      </c>
    </row>
    <row r="22" spans="1:11">
      <c r="A22" s="5">
        <v>21</v>
      </c>
      <c r="B22" s="12" t="s">
        <v>464</v>
      </c>
      <c r="C22" s="13" t="s">
        <v>484</v>
      </c>
      <c r="D22" s="14" t="s">
        <v>53</v>
      </c>
      <c r="E22" s="14" t="s">
        <v>44</v>
      </c>
      <c r="F22" s="14" t="s">
        <v>458</v>
      </c>
      <c r="G22" s="16">
        <v>3</v>
      </c>
      <c r="H22" s="17" t="s">
        <v>446</v>
      </c>
      <c r="I22" s="28" t="s">
        <v>485</v>
      </c>
      <c r="J22" s="1">
        <v>36</v>
      </c>
      <c r="K22" s="1">
        <f t="shared" si="1"/>
        <v>0</v>
      </c>
    </row>
    <row r="23" spans="1:11">
      <c r="A23" s="5">
        <v>22</v>
      </c>
      <c r="B23" s="12" t="s">
        <v>464</v>
      </c>
      <c r="C23" s="13" t="s">
        <v>486</v>
      </c>
      <c r="D23" s="14" t="s">
        <v>63</v>
      </c>
      <c r="E23" s="14" t="s">
        <v>164</v>
      </c>
      <c r="F23" s="15" t="s">
        <v>450</v>
      </c>
      <c r="G23" s="16">
        <v>3</v>
      </c>
      <c r="H23" s="17" t="s">
        <v>446</v>
      </c>
      <c r="I23" s="28" t="s">
        <v>487</v>
      </c>
      <c r="J23" s="1">
        <v>36</v>
      </c>
      <c r="K23" s="1">
        <f t="shared" si="1"/>
        <v>1</v>
      </c>
    </row>
    <row r="24" spans="1:11">
      <c r="A24" s="11">
        <v>23</v>
      </c>
      <c r="B24" s="12" t="s">
        <v>464</v>
      </c>
      <c r="C24" s="13" t="s">
        <v>488</v>
      </c>
      <c r="D24" s="14" t="s">
        <v>63</v>
      </c>
      <c r="E24" s="14" t="s">
        <v>117</v>
      </c>
      <c r="F24" s="18" t="s">
        <v>445</v>
      </c>
      <c r="G24" s="16">
        <v>3</v>
      </c>
      <c r="H24" s="17" t="s">
        <v>446</v>
      </c>
      <c r="I24" s="28" t="s">
        <v>489</v>
      </c>
      <c r="J24" s="1">
        <v>36</v>
      </c>
      <c r="K24" s="1">
        <f t="shared" si="1"/>
        <v>-1</v>
      </c>
    </row>
    <row r="25" spans="1:11">
      <c r="A25" s="11">
        <v>24</v>
      </c>
      <c r="B25" s="12" t="s">
        <v>464</v>
      </c>
      <c r="C25" s="13" t="s">
        <v>490</v>
      </c>
      <c r="D25" s="14" t="s">
        <v>63</v>
      </c>
      <c r="E25" s="14" t="s">
        <v>70</v>
      </c>
      <c r="F25" s="18" t="s">
        <v>445</v>
      </c>
      <c r="G25" s="16">
        <v>3</v>
      </c>
      <c r="H25" s="17" t="s">
        <v>446</v>
      </c>
      <c r="I25" s="28" t="s">
        <v>491</v>
      </c>
      <c r="J25" s="1">
        <v>36</v>
      </c>
      <c r="K25" s="1">
        <f t="shared" si="1"/>
        <v>-1</v>
      </c>
    </row>
    <row r="26" spans="1:11">
      <c r="A26" s="11">
        <v>25</v>
      </c>
      <c r="B26" s="12" t="s">
        <v>464</v>
      </c>
      <c r="C26" s="13" t="s">
        <v>492</v>
      </c>
      <c r="D26" s="14" t="s">
        <v>69</v>
      </c>
      <c r="E26" s="14" t="s">
        <v>121</v>
      </c>
      <c r="F26" s="15" t="s">
        <v>450</v>
      </c>
      <c r="G26" s="16">
        <v>3</v>
      </c>
      <c r="H26" s="17" t="s">
        <v>446</v>
      </c>
      <c r="I26" s="28" t="s">
        <v>493</v>
      </c>
      <c r="J26" s="1">
        <v>36</v>
      </c>
      <c r="K26" s="1">
        <f t="shared" si="1"/>
        <v>1</v>
      </c>
    </row>
    <row r="27" spans="1:11">
      <c r="A27" s="11">
        <v>26</v>
      </c>
      <c r="B27" s="12" t="s">
        <v>464</v>
      </c>
      <c r="C27" s="12" t="s">
        <v>494</v>
      </c>
      <c r="D27" s="16" t="s">
        <v>69</v>
      </c>
      <c r="E27" s="16" t="s">
        <v>98</v>
      </c>
      <c r="F27" s="19" t="s">
        <v>450</v>
      </c>
      <c r="G27" s="16">
        <v>3</v>
      </c>
      <c r="H27" s="17" t="s">
        <v>446</v>
      </c>
      <c r="I27" s="28" t="s">
        <v>495</v>
      </c>
      <c r="J27" s="1">
        <v>36</v>
      </c>
      <c r="K27" s="1">
        <f t="shared" si="1"/>
        <v>1</v>
      </c>
    </row>
    <row r="28" spans="1:11">
      <c r="A28" s="11">
        <v>27</v>
      </c>
      <c r="B28" s="12" t="s">
        <v>464</v>
      </c>
      <c r="C28" s="12" t="s">
        <v>496</v>
      </c>
      <c r="D28" s="16" t="s">
        <v>69</v>
      </c>
      <c r="E28" s="16" t="s">
        <v>137</v>
      </c>
      <c r="F28" s="16" t="s">
        <v>458</v>
      </c>
      <c r="G28" s="16">
        <v>3</v>
      </c>
      <c r="H28" s="17"/>
      <c r="I28" s="28" t="s">
        <v>497</v>
      </c>
      <c r="J28" s="1">
        <v>36</v>
      </c>
      <c r="K28" s="1">
        <f t="shared" si="1"/>
        <v>0</v>
      </c>
    </row>
    <row r="29" spans="1:11">
      <c r="A29" s="5">
        <v>28</v>
      </c>
      <c r="B29" s="12" t="s">
        <v>464</v>
      </c>
      <c r="C29" s="13" t="s">
        <v>498</v>
      </c>
      <c r="D29" s="14" t="s">
        <v>69</v>
      </c>
      <c r="E29" s="14" t="s">
        <v>133</v>
      </c>
      <c r="F29" s="14" t="s">
        <v>458</v>
      </c>
      <c r="G29" s="16">
        <v>3</v>
      </c>
      <c r="H29" s="17"/>
      <c r="I29" s="28" t="s">
        <v>499</v>
      </c>
      <c r="J29" s="1">
        <v>36</v>
      </c>
      <c r="K29" s="1">
        <f t="shared" si="1"/>
        <v>0</v>
      </c>
    </row>
    <row r="30" spans="1:11">
      <c r="A30" s="5">
        <v>29</v>
      </c>
      <c r="B30" s="12" t="s">
        <v>464</v>
      </c>
      <c r="C30" s="13" t="s">
        <v>500</v>
      </c>
      <c r="D30" s="14" t="s">
        <v>81</v>
      </c>
      <c r="E30" s="14" t="s">
        <v>124</v>
      </c>
      <c r="F30" s="15" t="s">
        <v>450</v>
      </c>
      <c r="G30" s="16">
        <v>3</v>
      </c>
      <c r="H30" s="17" t="s">
        <v>446</v>
      </c>
      <c r="I30" s="28" t="s">
        <v>501</v>
      </c>
      <c r="J30" s="1">
        <v>36</v>
      </c>
      <c r="K30" s="1">
        <f t="shared" si="1"/>
        <v>1</v>
      </c>
    </row>
    <row r="31" spans="1:11">
      <c r="A31" s="5">
        <v>30</v>
      </c>
      <c r="B31" s="12" t="s">
        <v>464</v>
      </c>
      <c r="C31" s="13" t="s">
        <v>502</v>
      </c>
      <c r="D31" s="14" t="s">
        <v>81</v>
      </c>
      <c r="E31" s="14" t="s">
        <v>77</v>
      </c>
      <c r="F31" s="15" t="s">
        <v>450</v>
      </c>
      <c r="G31" s="16">
        <v>3</v>
      </c>
      <c r="H31" s="17" t="s">
        <v>446</v>
      </c>
      <c r="I31" s="28" t="s">
        <v>503</v>
      </c>
      <c r="J31" s="1">
        <v>36</v>
      </c>
      <c r="K31" s="1">
        <f t="shared" si="1"/>
        <v>1</v>
      </c>
    </row>
    <row r="32" spans="1:11">
      <c r="A32" s="5">
        <v>31</v>
      </c>
      <c r="B32" s="12" t="s">
        <v>464</v>
      </c>
      <c r="C32" s="12" t="s">
        <v>504</v>
      </c>
      <c r="D32" s="16" t="s">
        <v>127</v>
      </c>
      <c r="E32" s="16" t="s">
        <v>74</v>
      </c>
      <c r="F32" s="16" t="s">
        <v>458</v>
      </c>
      <c r="G32" s="16">
        <v>3</v>
      </c>
      <c r="H32" s="17"/>
      <c r="I32" s="28" t="s">
        <v>505</v>
      </c>
      <c r="J32" s="1">
        <v>36</v>
      </c>
      <c r="K32" s="1">
        <f t="shared" si="1"/>
        <v>0</v>
      </c>
    </row>
    <row r="33" spans="1:11">
      <c r="A33" s="5">
        <v>32</v>
      </c>
      <c r="B33" s="20" t="s">
        <v>506</v>
      </c>
      <c r="C33" s="8" t="s">
        <v>507</v>
      </c>
      <c r="D33" s="7" t="s">
        <v>63</v>
      </c>
      <c r="E33" s="7" t="s">
        <v>110</v>
      </c>
      <c r="F33" s="10" t="s">
        <v>450</v>
      </c>
      <c r="G33" s="6">
        <v>9</v>
      </c>
      <c r="H33" s="9"/>
      <c r="I33" s="24" t="s">
        <v>508</v>
      </c>
      <c r="J33" s="1">
        <v>405</v>
      </c>
      <c r="K33" s="1">
        <f t="shared" si="1"/>
        <v>1</v>
      </c>
    </row>
    <row r="34" spans="1:11">
      <c r="A34" s="5">
        <v>33</v>
      </c>
      <c r="B34" s="20" t="s">
        <v>506</v>
      </c>
      <c r="C34" s="8" t="s">
        <v>509</v>
      </c>
      <c r="D34" s="7" t="s">
        <v>63</v>
      </c>
      <c r="E34" s="7" t="s">
        <v>113</v>
      </c>
      <c r="F34" s="7" t="s">
        <v>458</v>
      </c>
      <c r="G34" s="6">
        <v>9</v>
      </c>
      <c r="H34" s="9"/>
      <c r="I34" s="24" t="s">
        <v>508</v>
      </c>
      <c r="J34" s="1">
        <v>405</v>
      </c>
      <c r="K34" s="1">
        <f t="shared" si="1"/>
        <v>0</v>
      </c>
    </row>
    <row r="35" spans="1:11">
      <c r="A35" s="5">
        <v>34</v>
      </c>
      <c r="B35" s="20" t="s">
        <v>506</v>
      </c>
      <c r="C35" s="8" t="s">
        <v>510</v>
      </c>
      <c r="D35" s="7" t="s">
        <v>63</v>
      </c>
      <c r="E35" s="7" t="s">
        <v>117</v>
      </c>
      <c r="F35" s="8" t="s">
        <v>445</v>
      </c>
      <c r="G35" s="6">
        <v>9</v>
      </c>
      <c r="H35" s="9"/>
      <c r="I35" s="24" t="s">
        <v>508</v>
      </c>
      <c r="J35" s="1">
        <v>405</v>
      </c>
      <c r="K35" s="1">
        <f t="shared" si="1"/>
        <v>-1</v>
      </c>
    </row>
    <row r="36" spans="1:11">
      <c r="A36" s="5">
        <v>35</v>
      </c>
      <c r="B36" s="20" t="s">
        <v>506</v>
      </c>
      <c r="C36" s="8" t="s">
        <v>511</v>
      </c>
      <c r="D36" s="7" t="s">
        <v>63</v>
      </c>
      <c r="E36" s="7" t="s">
        <v>121</v>
      </c>
      <c r="F36" s="10" t="s">
        <v>450</v>
      </c>
      <c r="G36" s="6">
        <v>9</v>
      </c>
      <c r="H36" s="9"/>
      <c r="I36" s="24" t="s">
        <v>508</v>
      </c>
      <c r="J36" s="1">
        <v>405</v>
      </c>
      <c r="K36" s="1">
        <f t="shared" si="1"/>
        <v>1</v>
      </c>
    </row>
    <row r="37" spans="1:11">
      <c r="A37" s="5">
        <v>36</v>
      </c>
      <c r="B37" s="20" t="s">
        <v>506</v>
      </c>
      <c r="C37" s="8" t="s">
        <v>512</v>
      </c>
      <c r="D37" s="7" t="s">
        <v>63</v>
      </c>
      <c r="E37" s="7" t="s">
        <v>124</v>
      </c>
      <c r="F37" s="7" t="s">
        <v>458</v>
      </c>
      <c r="G37" s="6">
        <v>9</v>
      </c>
      <c r="H37" s="9"/>
      <c r="I37" s="24" t="s">
        <v>508</v>
      </c>
      <c r="J37" s="1">
        <v>405</v>
      </c>
      <c r="K37" s="1">
        <f t="shared" si="1"/>
        <v>0</v>
      </c>
    </row>
    <row r="38" spans="1:10">
      <c r="A38" s="5">
        <v>37</v>
      </c>
      <c r="B38" s="20" t="s">
        <v>506</v>
      </c>
      <c r="C38" s="8" t="s">
        <v>513</v>
      </c>
      <c r="D38" s="7" t="s">
        <v>63</v>
      </c>
      <c r="E38" s="7" t="s">
        <v>164</v>
      </c>
      <c r="F38" s="7" t="s">
        <v>458</v>
      </c>
      <c r="G38" s="6">
        <v>9</v>
      </c>
      <c r="H38" s="9"/>
      <c r="I38" s="24" t="s">
        <v>508</v>
      </c>
      <c r="J38" s="1">
        <v>405</v>
      </c>
    </row>
    <row r="39" spans="1:10">
      <c r="A39" s="11">
        <v>38</v>
      </c>
      <c r="B39" s="20" t="s">
        <v>506</v>
      </c>
      <c r="C39" s="8" t="s">
        <v>514</v>
      </c>
      <c r="D39" s="7" t="s">
        <v>63</v>
      </c>
      <c r="E39" s="7" t="s">
        <v>180</v>
      </c>
      <c r="F39" s="7" t="s">
        <v>458</v>
      </c>
      <c r="G39" s="6">
        <v>9</v>
      </c>
      <c r="H39" s="9"/>
      <c r="I39" s="24" t="s">
        <v>508</v>
      </c>
      <c r="J39" s="1">
        <v>405</v>
      </c>
    </row>
    <row r="40" spans="1:11">
      <c r="A40" s="11">
        <v>39</v>
      </c>
      <c r="B40" s="20" t="s">
        <v>506</v>
      </c>
      <c r="C40" s="8" t="s">
        <v>515</v>
      </c>
      <c r="D40" s="7" t="s">
        <v>444</v>
      </c>
      <c r="E40" s="7" t="s">
        <v>98</v>
      </c>
      <c r="F40" s="10" t="s">
        <v>450</v>
      </c>
      <c r="G40" s="6">
        <v>9</v>
      </c>
      <c r="H40" s="9" t="s">
        <v>446</v>
      </c>
      <c r="I40" s="24" t="s">
        <v>516</v>
      </c>
      <c r="J40" s="1">
        <v>405</v>
      </c>
      <c r="K40" s="1">
        <f t="shared" ref="K40:K70" si="2">IF(F40="性寒",-1,IF(F40="性热",1,0))</f>
        <v>1</v>
      </c>
    </row>
    <row r="41" spans="1:11">
      <c r="A41" s="11">
        <v>40</v>
      </c>
      <c r="B41" s="20" t="s">
        <v>506</v>
      </c>
      <c r="C41" s="8" t="s">
        <v>517</v>
      </c>
      <c r="D41" s="7" t="s">
        <v>444</v>
      </c>
      <c r="E41" s="7" t="s">
        <v>129</v>
      </c>
      <c r="F41" s="8" t="s">
        <v>445</v>
      </c>
      <c r="G41" s="6">
        <v>9</v>
      </c>
      <c r="H41" s="9" t="s">
        <v>446</v>
      </c>
      <c r="I41" s="24" t="s">
        <v>518</v>
      </c>
      <c r="J41" s="1">
        <v>405</v>
      </c>
      <c r="K41" s="1">
        <f t="shared" si="2"/>
        <v>-1</v>
      </c>
    </row>
    <row r="42" spans="1:11">
      <c r="A42" s="11">
        <v>41</v>
      </c>
      <c r="B42" s="20" t="s">
        <v>506</v>
      </c>
      <c r="C42" s="20" t="s">
        <v>519</v>
      </c>
      <c r="D42" s="6" t="s">
        <v>42</v>
      </c>
      <c r="E42" s="6" t="s">
        <v>137</v>
      </c>
      <c r="F42" s="21" t="s">
        <v>450</v>
      </c>
      <c r="G42" s="6">
        <v>9</v>
      </c>
      <c r="H42" s="9"/>
      <c r="I42" s="24" t="s">
        <v>520</v>
      </c>
      <c r="J42" s="1">
        <v>405</v>
      </c>
      <c r="K42" s="1">
        <f t="shared" si="2"/>
        <v>1</v>
      </c>
    </row>
    <row r="43" spans="1:11">
      <c r="A43" s="11">
        <v>42</v>
      </c>
      <c r="B43" s="20" t="s">
        <v>506</v>
      </c>
      <c r="C43" s="8" t="s">
        <v>521</v>
      </c>
      <c r="D43" s="7" t="s">
        <v>42</v>
      </c>
      <c r="E43" s="7" t="s">
        <v>110</v>
      </c>
      <c r="F43" s="7" t="s">
        <v>458</v>
      </c>
      <c r="G43" s="6">
        <v>9</v>
      </c>
      <c r="H43" s="9" t="s">
        <v>446</v>
      </c>
      <c r="I43" s="24" t="s">
        <v>522</v>
      </c>
      <c r="J43" s="1">
        <v>405</v>
      </c>
      <c r="K43" s="1">
        <f t="shared" si="2"/>
        <v>0</v>
      </c>
    </row>
    <row r="44" spans="1:11">
      <c r="A44" s="5">
        <v>43</v>
      </c>
      <c r="B44" s="20" t="s">
        <v>506</v>
      </c>
      <c r="C44" s="8" t="s">
        <v>523</v>
      </c>
      <c r="D44" s="7" t="s">
        <v>42</v>
      </c>
      <c r="E44" s="7" t="s">
        <v>44</v>
      </c>
      <c r="F44" s="8" t="s">
        <v>445</v>
      </c>
      <c r="G44" s="6">
        <v>9</v>
      </c>
      <c r="H44" s="9" t="s">
        <v>446</v>
      </c>
      <c r="I44" s="24" t="s">
        <v>524</v>
      </c>
      <c r="J44" s="1">
        <v>405</v>
      </c>
      <c r="K44" s="1">
        <f t="shared" si="2"/>
        <v>-1</v>
      </c>
    </row>
    <row r="45" spans="1:11">
      <c r="A45" s="5">
        <v>44</v>
      </c>
      <c r="B45" s="20" t="s">
        <v>506</v>
      </c>
      <c r="C45" s="8" t="s">
        <v>525</v>
      </c>
      <c r="D45" s="7" t="s">
        <v>42</v>
      </c>
      <c r="E45" s="7" t="s">
        <v>58</v>
      </c>
      <c r="F45" s="8" t="s">
        <v>445</v>
      </c>
      <c r="G45" s="6">
        <v>9</v>
      </c>
      <c r="H45" s="9" t="s">
        <v>446</v>
      </c>
      <c r="I45" s="24" t="s">
        <v>526</v>
      </c>
      <c r="J45" s="1">
        <v>405</v>
      </c>
      <c r="K45" s="1">
        <f t="shared" si="2"/>
        <v>-1</v>
      </c>
    </row>
    <row r="46" spans="1:11">
      <c r="A46" s="5">
        <v>45</v>
      </c>
      <c r="B46" s="20" t="s">
        <v>506</v>
      </c>
      <c r="C46" s="8" t="s">
        <v>527</v>
      </c>
      <c r="D46" s="7" t="s">
        <v>42</v>
      </c>
      <c r="E46" s="7" t="s">
        <v>70</v>
      </c>
      <c r="F46" s="8" t="s">
        <v>445</v>
      </c>
      <c r="G46" s="6">
        <v>9</v>
      </c>
      <c r="H46" s="9" t="s">
        <v>446</v>
      </c>
      <c r="I46" s="24" t="s">
        <v>528</v>
      </c>
      <c r="J46" s="1">
        <v>405</v>
      </c>
      <c r="K46" s="1">
        <f t="shared" si="2"/>
        <v>-1</v>
      </c>
    </row>
    <row r="47" spans="1:11">
      <c r="A47" s="5">
        <v>46</v>
      </c>
      <c r="B47" s="20" t="s">
        <v>506</v>
      </c>
      <c r="C47" s="8" t="s">
        <v>529</v>
      </c>
      <c r="D47" s="7" t="s">
        <v>53</v>
      </c>
      <c r="E47" s="7" t="s">
        <v>92</v>
      </c>
      <c r="F47" s="10" t="s">
        <v>450</v>
      </c>
      <c r="G47" s="6">
        <v>9</v>
      </c>
      <c r="H47" s="9" t="s">
        <v>446</v>
      </c>
      <c r="I47" s="24" t="s">
        <v>530</v>
      </c>
      <c r="J47" s="1">
        <v>405</v>
      </c>
      <c r="K47" s="1">
        <f t="shared" si="2"/>
        <v>1</v>
      </c>
    </row>
    <row r="48" spans="1:11">
      <c r="A48" s="5">
        <v>47</v>
      </c>
      <c r="B48" s="20" t="s">
        <v>506</v>
      </c>
      <c r="C48" s="8" t="s">
        <v>531</v>
      </c>
      <c r="D48" s="7" t="s">
        <v>53</v>
      </c>
      <c r="E48" s="7" t="s">
        <v>164</v>
      </c>
      <c r="F48" s="7" t="s">
        <v>458</v>
      </c>
      <c r="G48" s="6">
        <v>9</v>
      </c>
      <c r="H48" s="9" t="s">
        <v>446</v>
      </c>
      <c r="I48" s="24" t="s">
        <v>532</v>
      </c>
      <c r="J48" s="1">
        <v>405</v>
      </c>
      <c r="K48" s="1">
        <f t="shared" si="2"/>
        <v>0</v>
      </c>
    </row>
    <row r="49" spans="1:11">
      <c r="A49" s="5">
        <v>48</v>
      </c>
      <c r="B49" s="20" t="s">
        <v>506</v>
      </c>
      <c r="C49" s="8" t="s">
        <v>533</v>
      </c>
      <c r="D49" s="7" t="s">
        <v>53</v>
      </c>
      <c r="E49" s="7" t="s">
        <v>113</v>
      </c>
      <c r="F49" s="8" t="s">
        <v>445</v>
      </c>
      <c r="G49" s="6">
        <v>9</v>
      </c>
      <c r="H49" s="9" t="s">
        <v>446</v>
      </c>
      <c r="I49" s="24" t="s">
        <v>534</v>
      </c>
      <c r="J49" s="1">
        <v>405</v>
      </c>
      <c r="K49" s="1">
        <f t="shared" si="2"/>
        <v>-1</v>
      </c>
    </row>
    <row r="50" spans="1:11">
      <c r="A50" s="5">
        <v>49</v>
      </c>
      <c r="B50" s="20" t="s">
        <v>506</v>
      </c>
      <c r="C50" s="8" t="s">
        <v>535</v>
      </c>
      <c r="D50" s="7" t="s">
        <v>63</v>
      </c>
      <c r="E50" s="7" t="s">
        <v>175</v>
      </c>
      <c r="F50" s="10" t="s">
        <v>450</v>
      </c>
      <c r="G50" s="6">
        <v>9</v>
      </c>
      <c r="H50" s="9" t="s">
        <v>446</v>
      </c>
      <c r="I50" s="24" t="s">
        <v>536</v>
      </c>
      <c r="J50" s="1">
        <v>405</v>
      </c>
      <c r="K50" s="1">
        <f t="shared" si="2"/>
        <v>1</v>
      </c>
    </row>
    <row r="51" spans="1:11">
      <c r="A51" s="5">
        <v>50</v>
      </c>
      <c r="B51" s="20" t="s">
        <v>506</v>
      </c>
      <c r="C51" s="8" t="s">
        <v>537</v>
      </c>
      <c r="D51" s="7" t="s">
        <v>63</v>
      </c>
      <c r="E51" s="7" t="s">
        <v>193</v>
      </c>
      <c r="F51" s="7" t="s">
        <v>458</v>
      </c>
      <c r="G51" s="6">
        <v>9</v>
      </c>
      <c r="H51" s="9" t="s">
        <v>446</v>
      </c>
      <c r="I51" s="24" t="s">
        <v>538</v>
      </c>
      <c r="J51" s="1">
        <v>405</v>
      </c>
      <c r="K51" s="1">
        <f t="shared" si="2"/>
        <v>0</v>
      </c>
    </row>
    <row r="52" spans="1:11">
      <c r="A52" s="5">
        <v>51</v>
      </c>
      <c r="B52" s="20" t="s">
        <v>506</v>
      </c>
      <c r="C52" s="8" t="s">
        <v>539</v>
      </c>
      <c r="D52" s="7" t="s">
        <v>63</v>
      </c>
      <c r="E52" s="7" t="s">
        <v>117</v>
      </c>
      <c r="F52" s="8" t="s">
        <v>445</v>
      </c>
      <c r="G52" s="6">
        <v>9</v>
      </c>
      <c r="H52" s="9" t="s">
        <v>446</v>
      </c>
      <c r="I52" s="24" t="s">
        <v>540</v>
      </c>
      <c r="J52" s="1">
        <v>405</v>
      </c>
      <c r="K52" s="1">
        <f t="shared" si="2"/>
        <v>-1</v>
      </c>
    </row>
    <row r="53" spans="1:11">
      <c r="A53" s="5">
        <v>52</v>
      </c>
      <c r="B53" s="20" t="s">
        <v>506</v>
      </c>
      <c r="C53" s="8" t="s">
        <v>541</v>
      </c>
      <c r="D53" s="7" t="s">
        <v>63</v>
      </c>
      <c r="E53" s="7" t="s">
        <v>217</v>
      </c>
      <c r="F53" s="8" t="s">
        <v>445</v>
      </c>
      <c r="G53" s="6">
        <v>9</v>
      </c>
      <c r="H53" s="9" t="s">
        <v>542</v>
      </c>
      <c r="I53" s="24" t="s">
        <v>543</v>
      </c>
      <c r="J53" s="1">
        <v>405</v>
      </c>
      <c r="K53" s="1">
        <f t="shared" si="2"/>
        <v>-1</v>
      </c>
    </row>
    <row r="54" spans="1:11">
      <c r="A54" s="11">
        <v>53</v>
      </c>
      <c r="B54" s="20" t="s">
        <v>506</v>
      </c>
      <c r="C54" s="8" t="s">
        <v>544</v>
      </c>
      <c r="D54" s="7" t="s">
        <v>69</v>
      </c>
      <c r="E54" s="7" t="s">
        <v>121</v>
      </c>
      <c r="F54" s="10" t="s">
        <v>450</v>
      </c>
      <c r="G54" s="6">
        <v>9</v>
      </c>
      <c r="H54" s="9" t="s">
        <v>446</v>
      </c>
      <c r="I54" s="24" t="s">
        <v>545</v>
      </c>
      <c r="J54" s="1">
        <v>405</v>
      </c>
      <c r="K54" s="1">
        <f t="shared" si="2"/>
        <v>1</v>
      </c>
    </row>
    <row r="55" spans="1:11">
      <c r="A55" s="11">
        <v>54</v>
      </c>
      <c r="B55" s="20" t="s">
        <v>506</v>
      </c>
      <c r="C55" s="8" t="s">
        <v>546</v>
      </c>
      <c r="D55" s="7" t="s">
        <v>69</v>
      </c>
      <c r="E55" s="7" t="s">
        <v>77</v>
      </c>
      <c r="F55" s="7" t="s">
        <v>458</v>
      </c>
      <c r="G55" s="6">
        <v>9</v>
      </c>
      <c r="H55" s="9" t="s">
        <v>446</v>
      </c>
      <c r="I55" s="24" t="s">
        <v>547</v>
      </c>
      <c r="J55" s="1">
        <v>405</v>
      </c>
      <c r="K55" s="1">
        <f t="shared" si="2"/>
        <v>0</v>
      </c>
    </row>
    <row r="56" spans="1:11">
      <c r="A56" s="11">
        <v>55</v>
      </c>
      <c r="B56" s="20" t="s">
        <v>506</v>
      </c>
      <c r="C56" s="8" t="s">
        <v>548</v>
      </c>
      <c r="D56" s="7" t="s">
        <v>69</v>
      </c>
      <c r="E56" s="7" t="s">
        <v>65</v>
      </c>
      <c r="F56" s="8" t="s">
        <v>445</v>
      </c>
      <c r="G56" s="6">
        <v>9</v>
      </c>
      <c r="H56" s="9" t="s">
        <v>446</v>
      </c>
      <c r="I56" s="24" t="s">
        <v>549</v>
      </c>
      <c r="J56" s="1">
        <v>405</v>
      </c>
      <c r="K56" s="1">
        <f t="shared" si="2"/>
        <v>-1</v>
      </c>
    </row>
    <row r="57" spans="1:11">
      <c r="A57" s="11">
        <v>56</v>
      </c>
      <c r="B57" s="20" t="s">
        <v>506</v>
      </c>
      <c r="C57" s="8" t="s">
        <v>550</v>
      </c>
      <c r="D57" s="7" t="s">
        <v>69</v>
      </c>
      <c r="E57" s="7" t="s">
        <v>184</v>
      </c>
      <c r="F57" s="8" t="s">
        <v>445</v>
      </c>
      <c r="G57" s="6">
        <v>9</v>
      </c>
      <c r="H57" s="9" t="s">
        <v>446</v>
      </c>
      <c r="I57" s="24" t="s">
        <v>551</v>
      </c>
      <c r="J57" s="1">
        <v>405</v>
      </c>
      <c r="K57" s="1">
        <f t="shared" si="2"/>
        <v>-1</v>
      </c>
    </row>
    <row r="58" spans="1:11">
      <c r="A58" s="11">
        <v>57</v>
      </c>
      <c r="B58" s="20" t="s">
        <v>506</v>
      </c>
      <c r="C58" s="8" t="s">
        <v>552</v>
      </c>
      <c r="D58" s="7" t="s">
        <v>81</v>
      </c>
      <c r="E58" s="7" t="s">
        <v>133</v>
      </c>
      <c r="F58" s="10" t="s">
        <v>450</v>
      </c>
      <c r="G58" s="6">
        <v>9</v>
      </c>
      <c r="H58" s="9" t="s">
        <v>446</v>
      </c>
      <c r="I58" s="24" t="s">
        <v>553</v>
      </c>
      <c r="J58" s="1">
        <v>405</v>
      </c>
      <c r="K58" s="1">
        <f t="shared" si="2"/>
        <v>1</v>
      </c>
    </row>
    <row r="59" spans="1:11">
      <c r="A59" s="5">
        <v>58</v>
      </c>
      <c r="B59" s="20" t="s">
        <v>506</v>
      </c>
      <c r="C59" s="8" t="s">
        <v>554</v>
      </c>
      <c r="D59" s="7" t="s">
        <v>81</v>
      </c>
      <c r="E59" s="7" t="s">
        <v>124</v>
      </c>
      <c r="F59" s="8" t="s">
        <v>445</v>
      </c>
      <c r="G59" s="6">
        <v>9</v>
      </c>
      <c r="H59" s="9" t="s">
        <v>446</v>
      </c>
      <c r="I59" s="24" t="s">
        <v>555</v>
      </c>
      <c r="J59" s="1">
        <v>405</v>
      </c>
      <c r="K59" s="1">
        <f t="shared" si="2"/>
        <v>-1</v>
      </c>
    </row>
    <row r="60" spans="1:11">
      <c r="A60" s="5">
        <v>59</v>
      </c>
      <c r="B60" s="20" t="s">
        <v>506</v>
      </c>
      <c r="C60" s="8" t="s">
        <v>556</v>
      </c>
      <c r="D60" s="7" t="s">
        <v>81</v>
      </c>
      <c r="E60" s="7" t="s">
        <v>189</v>
      </c>
      <c r="F60" s="8" t="s">
        <v>445</v>
      </c>
      <c r="G60" s="6">
        <v>9</v>
      </c>
      <c r="H60" s="9" t="s">
        <v>446</v>
      </c>
      <c r="I60" s="24" t="s">
        <v>557</v>
      </c>
      <c r="J60" s="1">
        <v>405</v>
      </c>
      <c r="K60" s="1">
        <f t="shared" si="2"/>
        <v>-1</v>
      </c>
    </row>
    <row r="61" spans="1:11">
      <c r="A61" s="5">
        <v>60</v>
      </c>
      <c r="B61" s="20" t="s">
        <v>506</v>
      </c>
      <c r="C61" s="8" t="s">
        <v>558</v>
      </c>
      <c r="D61" s="7" t="s">
        <v>127</v>
      </c>
      <c r="E61" s="7" t="s">
        <v>74</v>
      </c>
      <c r="F61" s="10" t="s">
        <v>450</v>
      </c>
      <c r="G61" s="6">
        <v>9</v>
      </c>
      <c r="H61" s="9" t="s">
        <v>446</v>
      </c>
      <c r="I61" s="24" t="s">
        <v>559</v>
      </c>
      <c r="J61" s="1">
        <v>405</v>
      </c>
      <c r="K61" s="1">
        <f t="shared" si="2"/>
        <v>1</v>
      </c>
    </row>
    <row r="62" spans="1:11">
      <c r="A62" s="5">
        <v>61</v>
      </c>
      <c r="B62" s="20" t="s">
        <v>506</v>
      </c>
      <c r="C62" s="8" t="s">
        <v>560</v>
      </c>
      <c r="D62" s="7" t="s">
        <v>127</v>
      </c>
      <c r="E62" s="7" t="s">
        <v>151</v>
      </c>
      <c r="F62" s="8" t="s">
        <v>445</v>
      </c>
      <c r="G62" s="6">
        <v>9</v>
      </c>
      <c r="H62" s="9" t="s">
        <v>446</v>
      </c>
      <c r="I62" s="24" t="s">
        <v>561</v>
      </c>
      <c r="J62" s="1">
        <v>405</v>
      </c>
      <c r="K62" s="1">
        <f t="shared" si="2"/>
        <v>-1</v>
      </c>
    </row>
    <row r="63" spans="1:11">
      <c r="A63" s="5">
        <v>62</v>
      </c>
      <c r="B63" s="20" t="s">
        <v>506</v>
      </c>
      <c r="C63" s="8" t="s">
        <v>562</v>
      </c>
      <c r="D63" s="6" t="s">
        <v>106</v>
      </c>
      <c r="E63" s="6" t="s">
        <v>180</v>
      </c>
      <c r="F63" s="8" t="s">
        <v>445</v>
      </c>
      <c r="G63" s="6">
        <v>9</v>
      </c>
      <c r="H63" s="9"/>
      <c r="I63" s="24" t="s">
        <v>563</v>
      </c>
      <c r="J63" s="1">
        <v>405</v>
      </c>
      <c r="K63" s="1">
        <f t="shared" si="2"/>
        <v>-1</v>
      </c>
    </row>
    <row r="64" spans="1:11">
      <c r="A64" s="5">
        <v>63</v>
      </c>
      <c r="B64" s="20" t="s">
        <v>506</v>
      </c>
      <c r="C64" s="8" t="s">
        <v>564</v>
      </c>
      <c r="D64" s="6" t="s">
        <v>106</v>
      </c>
      <c r="E64" s="6" t="s">
        <v>164</v>
      </c>
      <c r="F64" s="8" t="s">
        <v>445</v>
      </c>
      <c r="G64" s="6">
        <v>9</v>
      </c>
      <c r="H64" s="9"/>
      <c r="I64" s="24" t="s">
        <v>563</v>
      </c>
      <c r="J64" s="1">
        <v>405</v>
      </c>
      <c r="K64" s="1">
        <f t="shared" si="2"/>
        <v>-1</v>
      </c>
    </row>
    <row r="65" spans="1:11">
      <c r="A65" s="5">
        <v>64</v>
      </c>
      <c r="B65" s="20" t="s">
        <v>506</v>
      </c>
      <c r="C65" s="20" t="s">
        <v>565</v>
      </c>
      <c r="D65" s="6" t="s">
        <v>53</v>
      </c>
      <c r="E65" s="6" t="s">
        <v>180</v>
      </c>
      <c r="F65" s="6" t="s">
        <v>458</v>
      </c>
      <c r="G65" s="6">
        <v>9</v>
      </c>
      <c r="H65" s="9"/>
      <c r="I65" s="24" t="s">
        <v>566</v>
      </c>
      <c r="J65" s="1">
        <v>405</v>
      </c>
      <c r="K65" s="1">
        <f t="shared" si="2"/>
        <v>0</v>
      </c>
    </row>
    <row r="66" spans="1:11">
      <c r="A66" s="5">
        <v>65</v>
      </c>
      <c r="B66" s="33" t="s">
        <v>567</v>
      </c>
      <c r="C66" s="33" t="s">
        <v>568</v>
      </c>
      <c r="D66" s="16" t="s">
        <v>63</v>
      </c>
      <c r="E66" s="34" t="s">
        <v>110</v>
      </c>
      <c r="F66" s="35" t="s">
        <v>450</v>
      </c>
      <c r="G66" s="16">
        <v>36</v>
      </c>
      <c r="H66" s="17"/>
      <c r="I66" s="28" t="s">
        <v>569</v>
      </c>
      <c r="J66" s="43">
        <v>4320</v>
      </c>
      <c r="K66" s="1">
        <f t="shared" si="2"/>
        <v>1</v>
      </c>
    </row>
    <row r="67" spans="1:11">
      <c r="A67" s="5">
        <v>66</v>
      </c>
      <c r="B67" s="33" t="s">
        <v>567</v>
      </c>
      <c r="C67" s="33" t="s">
        <v>570</v>
      </c>
      <c r="D67" s="16" t="s">
        <v>63</v>
      </c>
      <c r="E67" s="34" t="s">
        <v>113</v>
      </c>
      <c r="F67" s="16" t="s">
        <v>458</v>
      </c>
      <c r="G67" s="16">
        <v>36</v>
      </c>
      <c r="H67" s="17"/>
      <c r="I67" s="28" t="s">
        <v>569</v>
      </c>
      <c r="J67" s="43">
        <v>4320</v>
      </c>
      <c r="K67" s="1">
        <f t="shared" si="2"/>
        <v>0</v>
      </c>
    </row>
    <row r="68" spans="1:11">
      <c r="A68" s="5">
        <v>67</v>
      </c>
      <c r="B68" s="33" t="s">
        <v>567</v>
      </c>
      <c r="C68" s="33" t="s">
        <v>571</v>
      </c>
      <c r="D68" s="16" t="s">
        <v>63</v>
      </c>
      <c r="E68" s="34" t="s">
        <v>117</v>
      </c>
      <c r="F68" s="36" t="s">
        <v>445</v>
      </c>
      <c r="G68" s="16">
        <v>36</v>
      </c>
      <c r="H68" s="17"/>
      <c r="I68" s="28" t="s">
        <v>569</v>
      </c>
      <c r="J68" s="43">
        <v>4320</v>
      </c>
      <c r="K68" s="1">
        <f t="shared" si="2"/>
        <v>-1</v>
      </c>
    </row>
    <row r="69" spans="1:11">
      <c r="A69" s="11">
        <v>68</v>
      </c>
      <c r="B69" s="33" t="s">
        <v>567</v>
      </c>
      <c r="C69" s="33" t="s">
        <v>572</v>
      </c>
      <c r="D69" s="16" t="s">
        <v>63</v>
      </c>
      <c r="E69" s="34" t="s">
        <v>121</v>
      </c>
      <c r="F69" s="15" t="s">
        <v>450</v>
      </c>
      <c r="G69" s="16">
        <v>36</v>
      </c>
      <c r="H69" s="17"/>
      <c r="I69" s="28" t="s">
        <v>569</v>
      </c>
      <c r="J69" s="43">
        <v>4320</v>
      </c>
      <c r="K69" s="1">
        <f t="shared" si="2"/>
        <v>1</v>
      </c>
    </row>
    <row r="70" spans="1:11">
      <c r="A70" s="11">
        <v>69</v>
      </c>
      <c r="B70" s="33" t="s">
        <v>567</v>
      </c>
      <c r="C70" s="33" t="s">
        <v>573</v>
      </c>
      <c r="D70" s="16" t="s">
        <v>63</v>
      </c>
      <c r="E70" s="34" t="s">
        <v>124</v>
      </c>
      <c r="F70" s="34" t="s">
        <v>458</v>
      </c>
      <c r="G70" s="16">
        <v>36</v>
      </c>
      <c r="H70" s="17"/>
      <c r="I70" s="28" t="s">
        <v>569</v>
      </c>
      <c r="J70" s="43">
        <v>4320</v>
      </c>
      <c r="K70" s="1">
        <f t="shared" si="2"/>
        <v>0</v>
      </c>
    </row>
    <row r="71" spans="1:10">
      <c r="A71" s="11">
        <v>70</v>
      </c>
      <c r="B71" s="33" t="s">
        <v>567</v>
      </c>
      <c r="C71" s="33" t="s">
        <v>574</v>
      </c>
      <c r="D71" s="16" t="s">
        <v>63</v>
      </c>
      <c r="E71" s="34" t="s">
        <v>164</v>
      </c>
      <c r="F71" s="34" t="s">
        <v>458</v>
      </c>
      <c r="G71" s="16">
        <v>36</v>
      </c>
      <c r="H71" s="17"/>
      <c r="I71" s="28" t="s">
        <v>569</v>
      </c>
      <c r="J71" s="43">
        <v>4320</v>
      </c>
    </row>
    <row r="72" spans="1:10">
      <c r="A72" s="11">
        <v>71</v>
      </c>
      <c r="B72" s="33" t="s">
        <v>567</v>
      </c>
      <c r="C72" s="33" t="s">
        <v>575</v>
      </c>
      <c r="D72" s="16" t="s">
        <v>63</v>
      </c>
      <c r="E72" s="34" t="s">
        <v>180</v>
      </c>
      <c r="F72" s="34" t="s">
        <v>458</v>
      </c>
      <c r="G72" s="16">
        <v>36</v>
      </c>
      <c r="H72" s="17"/>
      <c r="I72" s="28" t="s">
        <v>569</v>
      </c>
      <c r="J72" s="43">
        <v>4320</v>
      </c>
    </row>
    <row r="73" spans="1:11">
      <c r="A73" s="11">
        <v>72</v>
      </c>
      <c r="B73" s="33" t="s">
        <v>567</v>
      </c>
      <c r="C73" s="33" t="s">
        <v>576</v>
      </c>
      <c r="D73" s="16" t="s">
        <v>444</v>
      </c>
      <c r="E73" s="16" t="s">
        <v>151</v>
      </c>
      <c r="F73" s="36" t="s">
        <v>445</v>
      </c>
      <c r="G73" s="16">
        <v>36</v>
      </c>
      <c r="H73" s="17"/>
      <c r="I73" s="28" t="s">
        <v>577</v>
      </c>
      <c r="J73" s="43">
        <v>4320</v>
      </c>
      <c r="K73" s="1">
        <f t="shared" ref="K73:K102" si="3">IF(F73="性寒",-1,IF(F73="性热",1,0))</f>
        <v>-1</v>
      </c>
    </row>
    <row r="74" spans="1:11">
      <c r="A74" s="5">
        <v>73</v>
      </c>
      <c r="B74" s="33" t="s">
        <v>567</v>
      </c>
      <c r="C74" s="37" t="s">
        <v>578</v>
      </c>
      <c r="D74" s="34" t="s">
        <v>444</v>
      </c>
      <c r="E74" s="34" t="s">
        <v>74</v>
      </c>
      <c r="F74" s="34" t="s">
        <v>458</v>
      </c>
      <c r="G74" s="16">
        <v>36</v>
      </c>
      <c r="H74" s="17"/>
      <c r="I74" s="28" t="s">
        <v>579</v>
      </c>
      <c r="J74" s="1">
        <v>4320</v>
      </c>
      <c r="K74" s="1">
        <f t="shared" si="3"/>
        <v>0</v>
      </c>
    </row>
    <row r="75" spans="1:11">
      <c r="A75" s="5">
        <v>74</v>
      </c>
      <c r="B75" s="33" t="s">
        <v>567</v>
      </c>
      <c r="C75" s="37" t="s">
        <v>580</v>
      </c>
      <c r="D75" s="34" t="s">
        <v>127</v>
      </c>
      <c r="E75" s="34" t="s">
        <v>129</v>
      </c>
      <c r="F75" s="35" t="s">
        <v>450</v>
      </c>
      <c r="G75" s="16">
        <v>36</v>
      </c>
      <c r="H75" s="17"/>
      <c r="I75" s="28" t="s">
        <v>581</v>
      </c>
      <c r="J75" s="1">
        <v>4320</v>
      </c>
      <c r="K75" s="1">
        <f t="shared" si="3"/>
        <v>1</v>
      </c>
    </row>
    <row r="76" spans="1:11">
      <c r="A76" s="5">
        <v>75</v>
      </c>
      <c r="B76" s="33" t="s">
        <v>567</v>
      </c>
      <c r="C76" s="33" t="s">
        <v>582</v>
      </c>
      <c r="D76" s="16" t="s">
        <v>127</v>
      </c>
      <c r="E76" s="16" t="s">
        <v>217</v>
      </c>
      <c r="F76" s="16" t="s">
        <v>458</v>
      </c>
      <c r="G76" s="16">
        <v>36</v>
      </c>
      <c r="H76" s="17" t="s">
        <v>542</v>
      </c>
      <c r="I76" s="28" t="s">
        <v>583</v>
      </c>
      <c r="J76" s="1">
        <v>4320</v>
      </c>
      <c r="K76" s="1">
        <f t="shared" si="3"/>
        <v>0</v>
      </c>
    </row>
    <row r="77" spans="1:11">
      <c r="A77" s="5">
        <v>76</v>
      </c>
      <c r="B77" s="33" t="s">
        <v>567</v>
      </c>
      <c r="C77" s="38" t="s">
        <v>584</v>
      </c>
      <c r="D77" s="14" t="s">
        <v>42</v>
      </c>
      <c r="E77" s="14" t="s">
        <v>189</v>
      </c>
      <c r="F77" s="15" t="s">
        <v>450</v>
      </c>
      <c r="G77" s="16">
        <v>36</v>
      </c>
      <c r="H77" s="17"/>
      <c r="I77" s="28" t="s">
        <v>585</v>
      </c>
      <c r="J77" s="1">
        <v>4320</v>
      </c>
      <c r="K77" s="1">
        <f t="shared" si="3"/>
        <v>1</v>
      </c>
    </row>
    <row r="78" spans="1:11">
      <c r="A78" s="5">
        <v>77</v>
      </c>
      <c r="B78" s="33" t="s">
        <v>567</v>
      </c>
      <c r="C78" s="37" t="s">
        <v>586</v>
      </c>
      <c r="D78" s="34" t="s">
        <v>42</v>
      </c>
      <c r="E78" s="34" t="s">
        <v>58</v>
      </c>
      <c r="F78" s="34" t="s">
        <v>458</v>
      </c>
      <c r="G78" s="16">
        <v>36</v>
      </c>
      <c r="H78" s="17"/>
      <c r="I78" s="28" t="s">
        <v>587</v>
      </c>
      <c r="J78" s="1">
        <v>4320</v>
      </c>
      <c r="K78" s="1">
        <f t="shared" si="3"/>
        <v>0</v>
      </c>
    </row>
    <row r="79" spans="1:11">
      <c r="A79" s="5">
        <v>78</v>
      </c>
      <c r="B79" s="33" t="s">
        <v>567</v>
      </c>
      <c r="C79" s="37" t="s">
        <v>588</v>
      </c>
      <c r="D79" s="34" t="s">
        <v>42</v>
      </c>
      <c r="E79" s="34" t="s">
        <v>110</v>
      </c>
      <c r="F79" s="39" t="s">
        <v>445</v>
      </c>
      <c r="G79" s="16">
        <v>36</v>
      </c>
      <c r="H79" s="17"/>
      <c r="I79" s="28" t="s">
        <v>589</v>
      </c>
      <c r="J79" s="1">
        <v>4320</v>
      </c>
      <c r="K79" s="1">
        <f t="shared" si="3"/>
        <v>-1</v>
      </c>
    </row>
    <row r="80" spans="1:11">
      <c r="A80" s="5">
        <v>79</v>
      </c>
      <c r="B80" s="33" t="s">
        <v>567</v>
      </c>
      <c r="C80" s="33" t="s">
        <v>590</v>
      </c>
      <c r="D80" s="16" t="s">
        <v>53</v>
      </c>
      <c r="E80" s="16" t="s">
        <v>113</v>
      </c>
      <c r="F80" s="19" t="s">
        <v>450</v>
      </c>
      <c r="G80" s="16">
        <v>36</v>
      </c>
      <c r="H80" s="17"/>
      <c r="I80" s="28" t="s">
        <v>591</v>
      </c>
      <c r="J80" s="1">
        <v>4320</v>
      </c>
      <c r="K80" s="1">
        <f t="shared" si="3"/>
        <v>1</v>
      </c>
    </row>
    <row r="81" spans="1:11">
      <c r="A81" s="5">
        <v>80</v>
      </c>
      <c r="B81" s="33" t="s">
        <v>567</v>
      </c>
      <c r="C81" s="33" t="s">
        <v>592</v>
      </c>
      <c r="D81" s="16" t="s">
        <v>53</v>
      </c>
      <c r="E81" s="16" t="s">
        <v>44</v>
      </c>
      <c r="F81" s="36" t="s">
        <v>445</v>
      </c>
      <c r="G81" s="16">
        <v>36</v>
      </c>
      <c r="H81" s="17"/>
      <c r="I81" s="28" t="s">
        <v>593</v>
      </c>
      <c r="J81" s="1">
        <v>4320</v>
      </c>
      <c r="K81" s="1">
        <f t="shared" si="3"/>
        <v>-1</v>
      </c>
    </row>
    <row r="82" spans="1:11">
      <c r="A82" s="5">
        <v>81</v>
      </c>
      <c r="B82" s="33" t="s">
        <v>567</v>
      </c>
      <c r="C82" s="37" t="s">
        <v>594</v>
      </c>
      <c r="D82" s="34" t="s">
        <v>53</v>
      </c>
      <c r="E82" s="34" t="s">
        <v>193</v>
      </c>
      <c r="F82" s="39" t="s">
        <v>445</v>
      </c>
      <c r="G82" s="16">
        <v>36</v>
      </c>
      <c r="H82" s="17"/>
      <c r="I82" s="28" t="s">
        <v>595</v>
      </c>
      <c r="J82" s="1">
        <v>4320</v>
      </c>
      <c r="K82" s="1">
        <f t="shared" si="3"/>
        <v>-1</v>
      </c>
    </row>
    <row r="83" spans="1:11">
      <c r="A83" s="5">
        <v>82</v>
      </c>
      <c r="B83" s="33" t="s">
        <v>567</v>
      </c>
      <c r="C83" s="33" t="s">
        <v>596</v>
      </c>
      <c r="D83" s="16" t="s">
        <v>63</v>
      </c>
      <c r="E83" s="16" t="s">
        <v>164</v>
      </c>
      <c r="F83" s="19" t="s">
        <v>450</v>
      </c>
      <c r="G83" s="16">
        <v>36</v>
      </c>
      <c r="H83" s="17"/>
      <c r="I83" s="28" t="s">
        <v>597</v>
      </c>
      <c r="J83" s="1">
        <v>4320</v>
      </c>
      <c r="K83" s="1">
        <f t="shared" si="3"/>
        <v>1</v>
      </c>
    </row>
    <row r="84" spans="1:11">
      <c r="A84" s="11">
        <v>83</v>
      </c>
      <c r="B84" s="33" t="s">
        <v>567</v>
      </c>
      <c r="C84" s="33" t="s">
        <v>598</v>
      </c>
      <c r="D84" s="16" t="s">
        <v>63</v>
      </c>
      <c r="E84" s="16" t="s">
        <v>184</v>
      </c>
      <c r="F84" s="36" t="s">
        <v>445</v>
      </c>
      <c r="G84" s="16">
        <v>36</v>
      </c>
      <c r="H84" s="17"/>
      <c r="I84" s="28" t="s">
        <v>599</v>
      </c>
      <c r="J84" s="1">
        <v>4320</v>
      </c>
      <c r="K84" s="1">
        <f t="shared" si="3"/>
        <v>-1</v>
      </c>
    </row>
    <row r="85" spans="1:11">
      <c r="A85" s="11">
        <v>84</v>
      </c>
      <c r="B85" s="33" t="s">
        <v>567</v>
      </c>
      <c r="C85" s="37" t="s">
        <v>600</v>
      </c>
      <c r="D85" s="34" t="s">
        <v>63</v>
      </c>
      <c r="E85" s="34" t="s">
        <v>117</v>
      </c>
      <c r="F85" s="39" t="s">
        <v>445</v>
      </c>
      <c r="G85" s="16">
        <v>36</v>
      </c>
      <c r="H85" s="17"/>
      <c r="I85" s="28" t="s">
        <v>601</v>
      </c>
      <c r="J85" s="1">
        <v>4320</v>
      </c>
      <c r="K85" s="1">
        <f t="shared" si="3"/>
        <v>-1</v>
      </c>
    </row>
    <row r="86" spans="1:11">
      <c r="A86" s="11">
        <v>85</v>
      </c>
      <c r="B86" s="33" t="s">
        <v>567</v>
      </c>
      <c r="C86" s="37" t="s">
        <v>602</v>
      </c>
      <c r="D86" s="34" t="s">
        <v>69</v>
      </c>
      <c r="E86" s="34" t="s">
        <v>121</v>
      </c>
      <c r="F86" s="35" t="s">
        <v>450</v>
      </c>
      <c r="G86" s="16">
        <v>36</v>
      </c>
      <c r="H86" s="17"/>
      <c r="I86" s="28" t="s">
        <v>603</v>
      </c>
      <c r="J86" s="1">
        <v>4320</v>
      </c>
      <c r="K86" s="1">
        <f t="shared" si="3"/>
        <v>1</v>
      </c>
    </row>
    <row r="87" spans="1:11">
      <c r="A87" s="11">
        <v>86</v>
      </c>
      <c r="B87" s="33" t="s">
        <v>567</v>
      </c>
      <c r="C87" s="37" t="s">
        <v>604</v>
      </c>
      <c r="D87" s="34" t="s">
        <v>69</v>
      </c>
      <c r="E87" s="34" t="s">
        <v>180</v>
      </c>
      <c r="F87" s="34" t="s">
        <v>458</v>
      </c>
      <c r="G87" s="16">
        <v>36</v>
      </c>
      <c r="H87" s="17"/>
      <c r="I87" s="28" t="s">
        <v>605</v>
      </c>
      <c r="J87" s="1">
        <v>4320</v>
      </c>
      <c r="K87" s="1">
        <f t="shared" si="3"/>
        <v>0</v>
      </c>
    </row>
    <row r="88" spans="1:11">
      <c r="A88" s="11">
        <v>87</v>
      </c>
      <c r="B88" s="33" t="s">
        <v>567</v>
      </c>
      <c r="C88" s="37" t="s">
        <v>606</v>
      </c>
      <c r="D88" s="34" t="s">
        <v>69</v>
      </c>
      <c r="E88" s="34" t="s">
        <v>65</v>
      </c>
      <c r="F88" s="39" t="s">
        <v>445</v>
      </c>
      <c r="G88" s="16">
        <v>36</v>
      </c>
      <c r="H88" s="17"/>
      <c r="I88" s="28" t="s">
        <v>607</v>
      </c>
      <c r="J88" s="1">
        <v>4320</v>
      </c>
      <c r="K88" s="1">
        <f t="shared" si="3"/>
        <v>-1</v>
      </c>
    </row>
    <row r="89" spans="1:11">
      <c r="A89" s="5">
        <v>88</v>
      </c>
      <c r="B89" s="33" t="s">
        <v>567</v>
      </c>
      <c r="C89" s="33" t="s">
        <v>608</v>
      </c>
      <c r="D89" s="16" t="s">
        <v>81</v>
      </c>
      <c r="E89" s="16" t="s">
        <v>98</v>
      </c>
      <c r="F89" s="19" t="s">
        <v>450</v>
      </c>
      <c r="G89" s="16">
        <v>36</v>
      </c>
      <c r="H89" s="17"/>
      <c r="I89" s="28" t="s">
        <v>609</v>
      </c>
      <c r="J89" s="1">
        <v>4320</v>
      </c>
      <c r="K89" s="1">
        <f t="shared" si="3"/>
        <v>1</v>
      </c>
    </row>
    <row r="90" spans="1:11">
      <c r="A90" s="5">
        <v>89</v>
      </c>
      <c r="B90" s="33" t="s">
        <v>567</v>
      </c>
      <c r="C90" s="37" t="s">
        <v>610</v>
      </c>
      <c r="D90" s="34" t="s">
        <v>81</v>
      </c>
      <c r="E90" s="34" t="s">
        <v>124</v>
      </c>
      <c r="F90" s="35" t="s">
        <v>450</v>
      </c>
      <c r="G90" s="16">
        <v>36</v>
      </c>
      <c r="H90" s="17"/>
      <c r="I90" s="28" t="s">
        <v>611</v>
      </c>
      <c r="J90" s="1">
        <v>4320</v>
      </c>
      <c r="K90" s="1">
        <f t="shared" si="3"/>
        <v>1</v>
      </c>
    </row>
    <row r="91" spans="1:11">
      <c r="A91" s="5">
        <v>90</v>
      </c>
      <c r="B91" s="33" t="s">
        <v>567</v>
      </c>
      <c r="C91" s="37" t="s">
        <v>612</v>
      </c>
      <c r="D91" s="34" t="s">
        <v>106</v>
      </c>
      <c r="E91" s="34" t="s">
        <v>180</v>
      </c>
      <c r="F91" s="39" t="s">
        <v>445</v>
      </c>
      <c r="G91" s="16">
        <v>36</v>
      </c>
      <c r="H91" s="17"/>
      <c r="I91" s="28" t="s">
        <v>613</v>
      </c>
      <c r="J91" s="1">
        <v>4320</v>
      </c>
      <c r="K91" s="1">
        <f t="shared" si="3"/>
        <v>-1</v>
      </c>
    </row>
    <row r="92" spans="1:11">
      <c r="A92" s="5">
        <v>91</v>
      </c>
      <c r="B92" s="33" t="s">
        <v>567</v>
      </c>
      <c r="C92" s="37" t="s">
        <v>614</v>
      </c>
      <c r="D92" s="34" t="s">
        <v>106</v>
      </c>
      <c r="E92" s="34" t="s">
        <v>164</v>
      </c>
      <c r="F92" s="39" t="s">
        <v>445</v>
      </c>
      <c r="G92" s="16">
        <v>36</v>
      </c>
      <c r="H92" s="17"/>
      <c r="I92" s="28" t="s">
        <v>613</v>
      </c>
      <c r="J92" s="1">
        <v>4320</v>
      </c>
      <c r="K92" s="1">
        <f t="shared" si="3"/>
        <v>-1</v>
      </c>
    </row>
    <row r="93" spans="1:11">
      <c r="A93" s="5">
        <v>92</v>
      </c>
      <c r="B93" s="33" t="s">
        <v>567</v>
      </c>
      <c r="C93" s="37" t="s">
        <v>615</v>
      </c>
      <c r="D93" s="16" t="s">
        <v>444</v>
      </c>
      <c r="E93" s="16" t="s">
        <v>217</v>
      </c>
      <c r="F93" s="16" t="s">
        <v>458</v>
      </c>
      <c r="G93" s="16">
        <v>36</v>
      </c>
      <c r="H93" s="17"/>
      <c r="I93" s="28" t="s">
        <v>616</v>
      </c>
      <c r="J93" s="1">
        <v>4320</v>
      </c>
      <c r="K93" s="1">
        <f t="shared" si="3"/>
        <v>0</v>
      </c>
    </row>
    <row r="94" spans="1:11">
      <c r="A94" s="5">
        <v>93</v>
      </c>
      <c r="B94" s="33" t="s">
        <v>567</v>
      </c>
      <c r="C94" s="33" t="s">
        <v>617</v>
      </c>
      <c r="D94" s="16" t="s">
        <v>444</v>
      </c>
      <c r="E94" s="16" t="s">
        <v>77</v>
      </c>
      <c r="F94" s="39" t="s">
        <v>445</v>
      </c>
      <c r="G94" s="16">
        <v>36</v>
      </c>
      <c r="H94" s="16"/>
      <c r="I94" s="28" t="s">
        <v>618</v>
      </c>
      <c r="J94" s="1">
        <v>4320</v>
      </c>
      <c r="K94" s="1">
        <f t="shared" si="3"/>
        <v>-1</v>
      </c>
    </row>
    <row r="95" s="1" customFormat="1" spans="1:11">
      <c r="A95" s="5">
        <v>94</v>
      </c>
      <c r="B95" s="33" t="s">
        <v>567</v>
      </c>
      <c r="C95" s="37" t="s">
        <v>619</v>
      </c>
      <c r="D95" s="16" t="s">
        <v>291</v>
      </c>
      <c r="E95" s="16" t="s">
        <v>444</v>
      </c>
      <c r="F95" s="39" t="s">
        <v>445</v>
      </c>
      <c r="G95" s="16">
        <v>36</v>
      </c>
      <c r="H95" s="17"/>
      <c r="I95" s="28" t="s">
        <v>620</v>
      </c>
      <c r="J95" s="1">
        <v>4320</v>
      </c>
      <c r="K95" s="1">
        <f t="shared" si="3"/>
        <v>-1</v>
      </c>
    </row>
    <row r="96" s="1" customFormat="1" spans="1:11">
      <c r="A96" s="5">
        <v>95</v>
      </c>
      <c r="B96" s="33" t="s">
        <v>567</v>
      </c>
      <c r="C96" s="33" t="s">
        <v>621</v>
      </c>
      <c r="D96" s="16" t="s">
        <v>295</v>
      </c>
      <c r="E96" s="16" t="s">
        <v>444</v>
      </c>
      <c r="F96" s="35" t="s">
        <v>450</v>
      </c>
      <c r="G96" s="16">
        <v>36</v>
      </c>
      <c r="H96" s="17"/>
      <c r="I96" s="28" t="s">
        <v>622</v>
      </c>
      <c r="J96" s="1">
        <v>4320</v>
      </c>
      <c r="K96" s="1">
        <f t="shared" si="3"/>
        <v>1</v>
      </c>
    </row>
    <row r="97" s="1" customFormat="1" spans="1:11">
      <c r="A97" s="5">
        <v>96</v>
      </c>
      <c r="B97" s="33" t="s">
        <v>567</v>
      </c>
      <c r="C97" s="37" t="s">
        <v>623</v>
      </c>
      <c r="D97" s="16" t="s">
        <v>444</v>
      </c>
      <c r="E97" s="16" t="s">
        <v>189</v>
      </c>
      <c r="F97" s="16" t="s">
        <v>458</v>
      </c>
      <c r="G97" s="16">
        <v>36</v>
      </c>
      <c r="H97" s="17"/>
      <c r="I97" s="28" t="s">
        <v>624</v>
      </c>
      <c r="J97" s="1">
        <v>4320</v>
      </c>
      <c r="K97" s="1">
        <f t="shared" si="3"/>
        <v>0</v>
      </c>
    </row>
    <row r="98" spans="1:11">
      <c r="A98" s="5">
        <v>97</v>
      </c>
      <c r="B98" s="31" t="s">
        <v>625</v>
      </c>
      <c r="C98" s="31" t="s">
        <v>626</v>
      </c>
      <c r="D98" s="6" t="s">
        <v>63</v>
      </c>
      <c r="E98" s="7" t="s">
        <v>110</v>
      </c>
      <c r="F98" s="10" t="s">
        <v>450</v>
      </c>
      <c r="G98" s="40">
        <v>180</v>
      </c>
      <c r="H98" s="40"/>
      <c r="I98" s="24" t="s">
        <v>627</v>
      </c>
      <c r="J98" s="1">
        <v>27000</v>
      </c>
      <c r="K98" s="1">
        <f t="shared" si="3"/>
        <v>1</v>
      </c>
    </row>
    <row r="99" spans="1:11">
      <c r="A99" s="11">
        <v>98</v>
      </c>
      <c r="B99" s="31" t="s">
        <v>625</v>
      </c>
      <c r="C99" s="31" t="s">
        <v>628</v>
      </c>
      <c r="D99" s="6" t="s">
        <v>63</v>
      </c>
      <c r="E99" s="7" t="s">
        <v>113</v>
      </c>
      <c r="F99" s="7" t="s">
        <v>458</v>
      </c>
      <c r="G99" s="40">
        <v>180</v>
      </c>
      <c r="H99" s="40"/>
      <c r="I99" s="24" t="s">
        <v>627</v>
      </c>
      <c r="J99" s="1">
        <v>27000</v>
      </c>
      <c r="K99" s="1">
        <f t="shared" si="3"/>
        <v>0</v>
      </c>
    </row>
    <row r="100" spans="1:11">
      <c r="A100" s="11">
        <v>99</v>
      </c>
      <c r="B100" s="31" t="s">
        <v>625</v>
      </c>
      <c r="C100" s="31" t="s">
        <v>629</v>
      </c>
      <c r="D100" s="6" t="s">
        <v>63</v>
      </c>
      <c r="E100" s="7" t="s">
        <v>117</v>
      </c>
      <c r="F100" s="8" t="s">
        <v>445</v>
      </c>
      <c r="G100" s="40">
        <v>180</v>
      </c>
      <c r="H100" s="40"/>
      <c r="I100" s="24" t="s">
        <v>627</v>
      </c>
      <c r="J100" s="1">
        <v>27000</v>
      </c>
      <c r="K100" s="1">
        <f t="shared" si="3"/>
        <v>-1</v>
      </c>
    </row>
    <row r="101" spans="1:11">
      <c r="A101" s="11">
        <v>100</v>
      </c>
      <c r="B101" s="31" t="s">
        <v>625</v>
      </c>
      <c r="C101" s="31" t="s">
        <v>630</v>
      </c>
      <c r="D101" s="6" t="s">
        <v>63</v>
      </c>
      <c r="E101" s="7" t="s">
        <v>121</v>
      </c>
      <c r="F101" s="10" t="s">
        <v>450</v>
      </c>
      <c r="G101" s="40">
        <v>180</v>
      </c>
      <c r="H101" s="40"/>
      <c r="I101" s="24" t="s">
        <v>627</v>
      </c>
      <c r="J101" s="1">
        <v>27000</v>
      </c>
      <c r="K101" s="1">
        <f t="shared" si="3"/>
        <v>1</v>
      </c>
    </row>
    <row r="102" spans="1:11">
      <c r="A102" s="11">
        <v>101</v>
      </c>
      <c r="B102" s="31" t="s">
        <v>625</v>
      </c>
      <c r="C102" s="31" t="s">
        <v>631</v>
      </c>
      <c r="D102" s="6" t="s">
        <v>63</v>
      </c>
      <c r="E102" s="7" t="s">
        <v>124</v>
      </c>
      <c r="F102" s="7" t="s">
        <v>458</v>
      </c>
      <c r="G102" s="40">
        <v>180</v>
      </c>
      <c r="H102" s="40"/>
      <c r="I102" s="24" t="s">
        <v>627</v>
      </c>
      <c r="J102" s="1">
        <v>27000</v>
      </c>
      <c r="K102" s="1">
        <f t="shared" si="3"/>
        <v>0</v>
      </c>
    </row>
    <row r="103" spans="1:10">
      <c r="A103" s="11">
        <v>102</v>
      </c>
      <c r="B103" s="31" t="s">
        <v>625</v>
      </c>
      <c r="C103" s="31" t="s">
        <v>632</v>
      </c>
      <c r="D103" s="6" t="s">
        <v>63</v>
      </c>
      <c r="E103" s="7" t="s">
        <v>164</v>
      </c>
      <c r="F103" s="7" t="s">
        <v>458</v>
      </c>
      <c r="G103" s="40">
        <v>180</v>
      </c>
      <c r="H103" s="40"/>
      <c r="I103" s="24" t="s">
        <v>627</v>
      </c>
      <c r="J103" s="1">
        <v>27000</v>
      </c>
    </row>
    <row r="104" spans="1:10">
      <c r="A104" s="5">
        <v>103</v>
      </c>
      <c r="B104" s="31" t="s">
        <v>625</v>
      </c>
      <c r="C104" s="31" t="s">
        <v>633</v>
      </c>
      <c r="D104" s="6" t="s">
        <v>63</v>
      </c>
      <c r="E104" s="7" t="s">
        <v>180</v>
      </c>
      <c r="F104" s="7" t="s">
        <v>458</v>
      </c>
      <c r="G104" s="40">
        <v>180</v>
      </c>
      <c r="H104" s="40"/>
      <c r="I104" s="24" t="s">
        <v>627</v>
      </c>
      <c r="J104" s="1">
        <v>27000</v>
      </c>
    </row>
    <row r="105" spans="1:11">
      <c r="A105" s="5">
        <v>104</v>
      </c>
      <c r="B105" s="31" t="s">
        <v>625</v>
      </c>
      <c r="C105" s="31" t="s">
        <v>634</v>
      </c>
      <c r="D105" s="6" t="s">
        <v>63</v>
      </c>
      <c r="E105" s="6" t="s">
        <v>164</v>
      </c>
      <c r="F105" s="21" t="s">
        <v>450</v>
      </c>
      <c r="G105" s="40">
        <v>180</v>
      </c>
      <c r="H105" s="40"/>
      <c r="I105" s="44" t="s">
        <v>624</v>
      </c>
      <c r="J105" s="1">
        <v>27000</v>
      </c>
      <c r="K105" s="1">
        <f t="shared" ref="K105:K148" si="4">IF(F105="性寒",-1,IF(F105="性热",1,0))</f>
        <v>1</v>
      </c>
    </row>
    <row r="106" spans="1:11">
      <c r="A106" s="5">
        <v>105</v>
      </c>
      <c r="B106" s="31" t="s">
        <v>625</v>
      </c>
      <c r="C106" s="31" t="s">
        <v>635</v>
      </c>
      <c r="D106" s="41" t="s">
        <v>69</v>
      </c>
      <c r="E106" s="41" t="s">
        <v>74</v>
      </c>
      <c r="F106" s="41" t="s">
        <v>458</v>
      </c>
      <c r="G106" s="40">
        <v>180</v>
      </c>
      <c r="H106" s="40"/>
      <c r="I106" s="44" t="s">
        <v>624</v>
      </c>
      <c r="J106" s="1">
        <v>27000</v>
      </c>
      <c r="K106" s="1">
        <f t="shared" si="4"/>
        <v>0</v>
      </c>
    </row>
    <row r="107" spans="1:11">
      <c r="A107" s="5">
        <v>106</v>
      </c>
      <c r="B107" s="31" t="s">
        <v>625</v>
      </c>
      <c r="C107" s="31" t="s">
        <v>636</v>
      </c>
      <c r="D107" s="41" t="s">
        <v>81</v>
      </c>
      <c r="E107" s="6" t="s">
        <v>151</v>
      </c>
      <c r="F107" s="42" t="s">
        <v>445</v>
      </c>
      <c r="G107" s="40">
        <v>180</v>
      </c>
      <c r="H107" s="6"/>
      <c r="I107" s="44" t="s">
        <v>607</v>
      </c>
      <c r="J107" s="1">
        <v>27000</v>
      </c>
      <c r="K107" s="1">
        <f t="shared" si="4"/>
        <v>-1</v>
      </c>
    </row>
    <row r="108" spans="1:11">
      <c r="A108" s="5">
        <v>107</v>
      </c>
      <c r="B108" s="31" t="s">
        <v>625</v>
      </c>
      <c r="C108" s="31" t="s">
        <v>637</v>
      </c>
      <c r="D108" s="40" t="s">
        <v>106</v>
      </c>
      <c r="E108" s="41" t="s">
        <v>180</v>
      </c>
      <c r="F108" s="21" t="s">
        <v>450</v>
      </c>
      <c r="G108" s="40">
        <v>180</v>
      </c>
      <c r="H108" s="40"/>
      <c r="I108" s="44" t="s">
        <v>609</v>
      </c>
      <c r="J108" s="1">
        <v>27000</v>
      </c>
      <c r="K108" s="1">
        <f t="shared" si="4"/>
        <v>1</v>
      </c>
    </row>
    <row r="109" spans="1:11">
      <c r="A109" s="5">
        <v>108</v>
      </c>
      <c r="B109" s="31" t="s">
        <v>625</v>
      </c>
      <c r="C109" s="31" t="s">
        <v>638</v>
      </c>
      <c r="D109" s="41" t="s">
        <v>53</v>
      </c>
      <c r="E109" s="40" t="s">
        <v>175</v>
      </c>
      <c r="F109" s="41" t="s">
        <v>458</v>
      </c>
      <c r="G109" s="40">
        <v>180</v>
      </c>
      <c r="H109" s="40"/>
      <c r="I109" s="44" t="s">
        <v>639</v>
      </c>
      <c r="J109" s="1">
        <v>27000</v>
      </c>
      <c r="K109" s="1">
        <f t="shared" si="4"/>
        <v>0</v>
      </c>
    </row>
    <row r="110" spans="1:11">
      <c r="A110" s="5">
        <v>109</v>
      </c>
      <c r="B110" s="31" t="s">
        <v>625</v>
      </c>
      <c r="C110" s="31" t="s">
        <v>640</v>
      </c>
      <c r="D110" s="6" t="s">
        <v>69</v>
      </c>
      <c r="E110" s="6" t="s">
        <v>65</v>
      </c>
      <c r="F110" s="42" t="s">
        <v>445</v>
      </c>
      <c r="G110" s="40">
        <v>180</v>
      </c>
      <c r="H110" s="40"/>
      <c r="I110" s="44" t="s">
        <v>641</v>
      </c>
      <c r="J110" s="1">
        <v>27000</v>
      </c>
      <c r="K110" s="1">
        <f t="shared" si="4"/>
        <v>-1</v>
      </c>
    </row>
    <row r="111" spans="1:11">
      <c r="A111" s="5">
        <v>110</v>
      </c>
      <c r="B111" s="31" t="s">
        <v>625</v>
      </c>
      <c r="C111" s="31" t="s">
        <v>642</v>
      </c>
      <c r="D111" s="6" t="s">
        <v>444</v>
      </c>
      <c r="E111" s="6" t="s">
        <v>367</v>
      </c>
      <c r="F111" s="21" t="s">
        <v>450</v>
      </c>
      <c r="G111" s="40">
        <v>180</v>
      </c>
      <c r="H111" s="40"/>
      <c r="I111" s="44" t="s">
        <v>643</v>
      </c>
      <c r="J111" s="1">
        <v>27000</v>
      </c>
      <c r="K111" s="1">
        <f t="shared" si="4"/>
        <v>1</v>
      </c>
    </row>
    <row r="112" spans="1:11">
      <c r="A112" s="5">
        <v>111</v>
      </c>
      <c r="B112" s="31" t="s">
        <v>625</v>
      </c>
      <c r="C112" s="31" t="s">
        <v>644</v>
      </c>
      <c r="D112" s="6" t="s">
        <v>53</v>
      </c>
      <c r="E112" s="6" t="s">
        <v>323</v>
      </c>
      <c r="F112" s="41" t="s">
        <v>458</v>
      </c>
      <c r="G112" s="40">
        <v>180</v>
      </c>
      <c r="H112" s="40"/>
      <c r="I112" s="44" t="s">
        <v>645</v>
      </c>
      <c r="J112" s="1">
        <v>27000</v>
      </c>
      <c r="K112" s="1">
        <f t="shared" si="4"/>
        <v>0</v>
      </c>
    </row>
    <row r="113" spans="1:11">
      <c r="A113" s="5">
        <v>112</v>
      </c>
      <c r="B113" s="31" t="s">
        <v>625</v>
      </c>
      <c r="C113" s="31" t="s">
        <v>646</v>
      </c>
      <c r="D113" s="40" t="s">
        <v>106</v>
      </c>
      <c r="E113" s="41" t="s">
        <v>180</v>
      </c>
      <c r="F113" s="42" t="s">
        <v>445</v>
      </c>
      <c r="G113" s="40">
        <v>180</v>
      </c>
      <c r="H113" s="40"/>
      <c r="I113" s="44" t="s">
        <v>605</v>
      </c>
      <c r="J113" s="1">
        <v>27000</v>
      </c>
      <c r="K113" s="1">
        <f t="shared" si="4"/>
        <v>-1</v>
      </c>
    </row>
    <row r="114" spans="1:11">
      <c r="A114" s="11">
        <v>113</v>
      </c>
      <c r="B114" s="31" t="s">
        <v>625</v>
      </c>
      <c r="C114" s="31" t="s">
        <v>647</v>
      </c>
      <c r="D114" s="40" t="s">
        <v>106</v>
      </c>
      <c r="E114" s="6" t="s">
        <v>164</v>
      </c>
      <c r="F114" s="42" t="s">
        <v>445</v>
      </c>
      <c r="G114" s="40">
        <v>180</v>
      </c>
      <c r="H114" s="40"/>
      <c r="I114" s="44" t="s">
        <v>648</v>
      </c>
      <c r="J114" s="1">
        <v>27000</v>
      </c>
      <c r="K114" s="1">
        <f t="shared" si="4"/>
        <v>-1</v>
      </c>
    </row>
    <row r="115" spans="1:11">
      <c r="A115" s="11">
        <v>114</v>
      </c>
      <c r="B115" s="31" t="s">
        <v>625</v>
      </c>
      <c r="C115" s="31" t="s">
        <v>649</v>
      </c>
      <c r="D115" s="40" t="s">
        <v>53</v>
      </c>
      <c r="E115" s="6" t="s">
        <v>345</v>
      </c>
      <c r="F115" s="21" t="s">
        <v>450</v>
      </c>
      <c r="G115" s="40">
        <v>180</v>
      </c>
      <c r="H115" s="40"/>
      <c r="I115" s="44" t="s">
        <v>650</v>
      </c>
      <c r="J115" s="1">
        <v>27000</v>
      </c>
      <c r="K115" s="1">
        <f t="shared" si="4"/>
        <v>1</v>
      </c>
    </row>
    <row r="116" spans="1:11">
      <c r="A116" s="11">
        <v>115</v>
      </c>
      <c r="B116" s="31" t="s">
        <v>625</v>
      </c>
      <c r="C116" s="31" t="s">
        <v>651</v>
      </c>
      <c r="D116" s="40" t="s">
        <v>63</v>
      </c>
      <c r="E116" s="6" t="s">
        <v>110</v>
      </c>
      <c r="F116" s="41" t="s">
        <v>458</v>
      </c>
      <c r="G116" s="40">
        <v>180</v>
      </c>
      <c r="H116" s="40"/>
      <c r="I116" s="44" t="s">
        <v>652</v>
      </c>
      <c r="J116" s="1">
        <v>27000</v>
      </c>
      <c r="K116" s="1">
        <f t="shared" si="4"/>
        <v>0</v>
      </c>
    </row>
    <row r="117" spans="1:11">
      <c r="A117" s="11">
        <v>116</v>
      </c>
      <c r="B117" s="31" t="s">
        <v>625</v>
      </c>
      <c r="C117" s="31" t="s">
        <v>653</v>
      </c>
      <c r="D117" s="40" t="s">
        <v>63</v>
      </c>
      <c r="E117" s="6" t="s">
        <v>113</v>
      </c>
      <c r="F117" s="41" t="s">
        <v>458</v>
      </c>
      <c r="G117" s="40">
        <v>180</v>
      </c>
      <c r="H117" s="40"/>
      <c r="I117" s="44" t="s">
        <v>654</v>
      </c>
      <c r="J117" s="1">
        <v>27000</v>
      </c>
      <c r="K117" s="1">
        <f t="shared" si="4"/>
        <v>0</v>
      </c>
    </row>
    <row r="118" spans="1:11">
      <c r="A118" s="11">
        <v>117</v>
      </c>
      <c r="B118" s="31" t="s">
        <v>625</v>
      </c>
      <c r="C118" s="31" t="s">
        <v>655</v>
      </c>
      <c r="D118" s="40" t="s">
        <v>63</v>
      </c>
      <c r="E118" s="7" t="s">
        <v>117</v>
      </c>
      <c r="F118" s="8" t="s">
        <v>445</v>
      </c>
      <c r="G118" s="40">
        <v>180</v>
      </c>
      <c r="H118" s="40"/>
      <c r="I118" s="44" t="s">
        <v>656</v>
      </c>
      <c r="J118" s="1">
        <v>27000</v>
      </c>
      <c r="K118" s="1">
        <f t="shared" si="4"/>
        <v>-1</v>
      </c>
    </row>
    <row r="119" spans="1:11">
      <c r="A119" s="5">
        <v>118</v>
      </c>
      <c r="B119" s="31" t="s">
        <v>625</v>
      </c>
      <c r="C119" s="31" t="s">
        <v>657</v>
      </c>
      <c r="D119" s="40" t="s">
        <v>63</v>
      </c>
      <c r="E119" s="7" t="s">
        <v>121</v>
      </c>
      <c r="F119" s="21" t="s">
        <v>450</v>
      </c>
      <c r="G119" s="40">
        <v>180</v>
      </c>
      <c r="H119" s="40"/>
      <c r="I119" s="44" t="s">
        <v>652</v>
      </c>
      <c r="J119" s="1">
        <v>27000</v>
      </c>
      <c r="K119" s="1">
        <f t="shared" si="4"/>
        <v>1</v>
      </c>
    </row>
    <row r="120" spans="1:11">
      <c r="A120" s="5">
        <v>119</v>
      </c>
      <c r="B120" s="31" t="s">
        <v>625</v>
      </c>
      <c r="C120" s="31" t="s">
        <v>658</v>
      </c>
      <c r="D120" s="40" t="s">
        <v>63</v>
      </c>
      <c r="E120" s="7" t="s">
        <v>124</v>
      </c>
      <c r="F120" s="41" t="s">
        <v>458</v>
      </c>
      <c r="G120" s="40">
        <v>180</v>
      </c>
      <c r="H120" s="40"/>
      <c r="I120" s="44" t="s">
        <v>654</v>
      </c>
      <c r="J120" s="1">
        <v>27000</v>
      </c>
      <c r="K120" s="1">
        <f t="shared" si="4"/>
        <v>0</v>
      </c>
    </row>
    <row r="121" spans="1:11">
      <c r="A121" s="5">
        <v>120</v>
      </c>
      <c r="B121" s="31" t="s">
        <v>625</v>
      </c>
      <c r="C121" s="31" t="s">
        <v>659</v>
      </c>
      <c r="D121" s="6" t="s">
        <v>444</v>
      </c>
      <c r="E121" s="7" t="s">
        <v>137</v>
      </c>
      <c r="F121" s="8" t="s">
        <v>445</v>
      </c>
      <c r="G121" s="40">
        <v>180</v>
      </c>
      <c r="H121" s="40"/>
      <c r="I121" s="44" t="s">
        <v>624</v>
      </c>
      <c r="J121" s="1">
        <v>27000</v>
      </c>
      <c r="K121" s="1">
        <f t="shared" si="4"/>
        <v>-1</v>
      </c>
    </row>
    <row r="122" spans="1:11">
      <c r="A122" s="5">
        <v>121</v>
      </c>
      <c r="B122" s="31" t="s">
        <v>625</v>
      </c>
      <c r="C122" s="31" t="s">
        <v>660</v>
      </c>
      <c r="D122" s="6" t="s">
        <v>444</v>
      </c>
      <c r="E122" s="7" t="s">
        <v>70</v>
      </c>
      <c r="F122" s="21" t="s">
        <v>450</v>
      </c>
      <c r="G122" s="40">
        <v>180</v>
      </c>
      <c r="H122" s="40"/>
      <c r="I122" s="44" t="s">
        <v>624</v>
      </c>
      <c r="J122" s="1">
        <v>27000</v>
      </c>
      <c r="K122" s="1">
        <f t="shared" si="4"/>
        <v>1</v>
      </c>
    </row>
    <row r="123" spans="1:11">
      <c r="A123" s="5">
        <v>122</v>
      </c>
      <c r="B123" s="31" t="s">
        <v>625</v>
      </c>
      <c r="C123" s="31" t="s">
        <v>661</v>
      </c>
      <c r="D123" s="6" t="s">
        <v>444</v>
      </c>
      <c r="E123" s="7" t="s">
        <v>323</v>
      </c>
      <c r="F123" s="41" t="s">
        <v>458</v>
      </c>
      <c r="G123" s="40">
        <v>180</v>
      </c>
      <c r="H123" s="40"/>
      <c r="I123" s="44" t="s">
        <v>662</v>
      </c>
      <c r="J123" s="1">
        <v>27000</v>
      </c>
      <c r="K123" s="1">
        <f t="shared" si="4"/>
        <v>0</v>
      </c>
    </row>
    <row r="124" spans="1:11">
      <c r="A124" s="5">
        <v>123</v>
      </c>
      <c r="B124" s="31" t="s">
        <v>625</v>
      </c>
      <c r="C124" s="31" t="s">
        <v>663</v>
      </c>
      <c r="D124" s="6" t="s">
        <v>444</v>
      </c>
      <c r="E124" s="7" t="s">
        <v>345</v>
      </c>
      <c r="F124" s="41" t="s">
        <v>458</v>
      </c>
      <c r="G124" s="40">
        <v>180</v>
      </c>
      <c r="H124" s="40"/>
      <c r="I124" s="44" t="s">
        <v>662</v>
      </c>
      <c r="J124" s="1">
        <v>27000</v>
      </c>
      <c r="K124" s="1">
        <f t="shared" si="4"/>
        <v>0</v>
      </c>
    </row>
    <row r="125" s="1" customFormat="1" spans="1:11">
      <c r="A125" s="5">
        <v>124</v>
      </c>
      <c r="B125" s="31" t="s">
        <v>625</v>
      </c>
      <c r="C125" s="31" t="s">
        <v>664</v>
      </c>
      <c r="D125" s="6" t="s">
        <v>444</v>
      </c>
      <c r="E125" s="7" t="s">
        <v>184</v>
      </c>
      <c r="F125" s="8" t="s">
        <v>445</v>
      </c>
      <c r="G125" s="40">
        <v>180</v>
      </c>
      <c r="H125" s="40"/>
      <c r="I125" s="44" t="s">
        <v>624</v>
      </c>
      <c r="J125" s="1">
        <v>27000</v>
      </c>
      <c r="K125" s="1">
        <f t="shared" ref="K125:K126" si="5">IF(F125="性寒",-1,IF(F125="性热",1,0))</f>
        <v>-1</v>
      </c>
    </row>
    <row r="126" s="1" customFormat="1" spans="1:11">
      <c r="A126" s="5">
        <v>125</v>
      </c>
      <c r="B126" s="31" t="s">
        <v>625</v>
      </c>
      <c r="C126" s="31" t="s">
        <v>665</v>
      </c>
      <c r="D126" s="6" t="s">
        <v>63</v>
      </c>
      <c r="E126" s="6" t="s">
        <v>189</v>
      </c>
      <c r="F126" s="41" t="s">
        <v>458</v>
      </c>
      <c r="G126" s="40">
        <v>180</v>
      </c>
      <c r="H126" s="40"/>
      <c r="I126" s="44" t="s">
        <v>624</v>
      </c>
      <c r="J126" s="1">
        <v>27000</v>
      </c>
      <c r="K126" s="1">
        <f t="shared" si="5"/>
        <v>0</v>
      </c>
    </row>
    <row r="127" s="1" customFormat="1" spans="1:11">
      <c r="A127" s="5">
        <v>126</v>
      </c>
      <c r="B127" s="31" t="s">
        <v>625</v>
      </c>
      <c r="C127" s="31" t="s">
        <v>666</v>
      </c>
      <c r="D127" s="6" t="s">
        <v>63</v>
      </c>
      <c r="E127" s="7" t="s">
        <v>193</v>
      </c>
      <c r="F127" s="41" t="s">
        <v>458</v>
      </c>
      <c r="G127" s="40">
        <v>180</v>
      </c>
      <c r="H127" s="40"/>
      <c r="I127" s="44" t="s">
        <v>624</v>
      </c>
      <c r="J127" s="1">
        <v>27000</v>
      </c>
      <c r="K127" s="1">
        <f t="shared" ref="K127:K131" si="6">IF(F127="性寒",-1,IF(F127="性热",1,0))</f>
        <v>0</v>
      </c>
    </row>
    <row r="128" s="1" customFormat="1" spans="1:11">
      <c r="A128" s="5">
        <v>127</v>
      </c>
      <c r="B128" s="31" t="s">
        <v>625</v>
      </c>
      <c r="C128" s="31" t="s">
        <v>667</v>
      </c>
      <c r="D128" s="6" t="s">
        <v>63</v>
      </c>
      <c r="E128" s="7" t="s">
        <v>98</v>
      </c>
      <c r="F128" s="8" t="s">
        <v>445</v>
      </c>
      <c r="G128" s="40">
        <v>180</v>
      </c>
      <c r="H128" s="40"/>
      <c r="I128" s="44" t="s">
        <v>624</v>
      </c>
      <c r="J128" s="1">
        <v>27000</v>
      </c>
      <c r="K128" s="1">
        <f t="shared" si="6"/>
        <v>-1</v>
      </c>
    </row>
    <row r="129" s="1" customFormat="1" spans="1:11">
      <c r="A129" s="11">
        <v>128</v>
      </c>
      <c r="B129" s="31" t="s">
        <v>625</v>
      </c>
      <c r="C129" s="31" t="s">
        <v>668</v>
      </c>
      <c r="D129" s="6" t="s">
        <v>444</v>
      </c>
      <c r="E129" s="7" t="s">
        <v>151</v>
      </c>
      <c r="F129" s="21" t="s">
        <v>450</v>
      </c>
      <c r="G129" s="40">
        <v>180</v>
      </c>
      <c r="H129" s="40"/>
      <c r="I129" s="44" t="s">
        <v>624</v>
      </c>
      <c r="J129" s="1">
        <v>27000</v>
      </c>
      <c r="K129" s="1">
        <f t="shared" si="6"/>
        <v>1</v>
      </c>
    </row>
    <row r="130" s="1" customFormat="1" spans="1:11">
      <c r="A130" s="11">
        <v>129</v>
      </c>
      <c r="B130" s="31" t="s">
        <v>625</v>
      </c>
      <c r="C130" s="31" t="s">
        <v>669</v>
      </c>
      <c r="D130" s="6" t="s">
        <v>444</v>
      </c>
      <c r="E130" s="7" t="s">
        <v>65</v>
      </c>
      <c r="F130" s="41" t="s">
        <v>458</v>
      </c>
      <c r="G130" s="40">
        <v>180</v>
      </c>
      <c r="H130" s="40"/>
      <c r="I130" s="44" t="s">
        <v>624</v>
      </c>
      <c r="J130" s="1">
        <v>27000</v>
      </c>
      <c r="K130" s="1">
        <f t="shared" si="6"/>
        <v>0</v>
      </c>
    </row>
    <row r="131" s="1" customFormat="1" spans="1:11">
      <c r="A131" s="11">
        <v>130</v>
      </c>
      <c r="B131" s="31" t="s">
        <v>625</v>
      </c>
      <c r="C131" s="31" t="s">
        <v>670</v>
      </c>
      <c r="D131" s="7" t="s">
        <v>127</v>
      </c>
      <c r="E131" s="7" t="s">
        <v>133</v>
      </c>
      <c r="F131" s="41" t="s">
        <v>458</v>
      </c>
      <c r="G131" s="40">
        <v>180</v>
      </c>
      <c r="H131" s="40"/>
      <c r="I131" s="44" t="s">
        <v>624</v>
      </c>
      <c r="J131" s="1">
        <v>27000</v>
      </c>
      <c r="K131" s="1">
        <f t="shared" si="6"/>
        <v>0</v>
      </c>
    </row>
    <row r="132" spans="1:11">
      <c r="A132" s="11">
        <v>131</v>
      </c>
      <c r="B132" s="45" t="s">
        <v>671</v>
      </c>
      <c r="C132" s="45" t="s">
        <v>672</v>
      </c>
      <c r="D132" s="34" t="s">
        <v>63</v>
      </c>
      <c r="E132" s="34" t="s">
        <v>110</v>
      </c>
      <c r="F132" s="19" t="s">
        <v>450</v>
      </c>
      <c r="G132" s="46">
        <v>1080</v>
      </c>
      <c r="H132" s="46"/>
      <c r="I132" s="28" t="s">
        <v>673</v>
      </c>
      <c r="J132" s="1">
        <v>162000</v>
      </c>
      <c r="K132" s="1">
        <f t="shared" si="4"/>
        <v>1</v>
      </c>
    </row>
    <row r="133" spans="1:11">
      <c r="A133" s="11">
        <v>132</v>
      </c>
      <c r="B133" s="45" t="s">
        <v>671</v>
      </c>
      <c r="C133" s="45" t="s">
        <v>674</v>
      </c>
      <c r="D133" s="34" t="s">
        <v>63</v>
      </c>
      <c r="E133" s="34" t="s">
        <v>113</v>
      </c>
      <c r="F133" s="34" t="s">
        <v>458</v>
      </c>
      <c r="G133" s="46">
        <v>1080</v>
      </c>
      <c r="H133" s="46"/>
      <c r="I133" s="28" t="s">
        <v>673</v>
      </c>
      <c r="J133" s="1">
        <v>162000</v>
      </c>
      <c r="K133" s="1">
        <f t="shared" si="4"/>
        <v>0</v>
      </c>
    </row>
    <row r="134" spans="1:11">
      <c r="A134" s="5">
        <v>133</v>
      </c>
      <c r="B134" s="45" t="s">
        <v>671</v>
      </c>
      <c r="C134" s="45" t="s">
        <v>675</v>
      </c>
      <c r="D134" s="34" t="s">
        <v>63</v>
      </c>
      <c r="E134" s="34" t="s">
        <v>117</v>
      </c>
      <c r="F134" s="39" t="s">
        <v>445</v>
      </c>
      <c r="G134" s="46">
        <v>1080</v>
      </c>
      <c r="H134" s="46"/>
      <c r="I134" s="28" t="s">
        <v>673</v>
      </c>
      <c r="J134" s="1">
        <v>162000</v>
      </c>
      <c r="K134" s="1">
        <f t="shared" si="4"/>
        <v>-1</v>
      </c>
    </row>
    <row r="135" spans="1:11">
      <c r="A135" s="5">
        <v>134</v>
      </c>
      <c r="B135" s="45" t="s">
        <v>671</v>
      </c>
      <c r="C135" s="45" t="s">
        <v>676</v>
      </c>
      <c r="D135" s="34" t="s">
        <v>63</v>
      </c>
      <c r="E135" s="34" t="s">
        <v>121</v>
      </c>
      <c r="F135" s="19" t="s">
        <v>450</v>
      </c>
      <c r="G135" s="46">
        <v>1080</v>
      </c>
      <c r="H135" s="46"/>
      <c r="I135" s="28" t="s">
        <v>673</v>
      </c>
      <c r="J135" s="1">
        <v>162000</v>
      </c>
      <c r="K135" s="1">
        <f t="shared" si="4"/>
        <v>1</v>
      </c>
    </row>
    <row r="136" spans="1:11">
      <c r="A136" s="5">
        <v>135</v>
      </c>
      <c r="B136" s="45" t="s">
        <v>671</v>
      </c>
      <c r="C136" s="45" t="s">
        <v>677</v>
      </c>
      <c r="D136" s="34" t="s">
        <v>63</v>
      </c>
      <c r="E136" s="34" t="s">
        <v>124</v>
      </c>
      <c r="F136" s="34" t="s">
        <v>458</v>
      </c>
      <c r="G136" s="46">
        <v>1080</v>
      </c>
      <c r="H136" s="46"/>
      <c r="I136" s="28" t="s">
        <v>673</v>
      </c>
      <c r="J136" s="1">
        <v>162000</v>
      </c>
      <c r="K136" s="1">
        <f t="shared" si="4"/>
        <v>0</v>
      </c>
    </row>
    <row r="137" spans="1:10">
      <c r="A137" s="5">
        <v>136</v>
      </c>
      <c r="B137" s="45" t="s">
        <v>671</v>
      </c>
      <c r="C137" s="45" t="s">
        <v>678</v>
      </c>
      <c r="D137" s="34" t="s">
        <v>63</v>
      </c>
      <c r="E137" s="34" t="s">
        <v>164</v>
      </c>
      <c r="F137" s="34" t="s">
        <v>458</v>
      </c>
      <c r="G137" s="46">
        <v>1080</v>
      </c>
      <c r="H137" s="46"/>
      <c r="I137" s="28" t="s">
        <v>673</v>
      </c>
      <c r="J137" s="1">
        <v>162000</v>
      </c>
    </row>
    <row r="138" spans="1:10">
      <c r="A138" s="5">
        <v>137</v>
      </c>
      <c r="B138" s="45" t="s">
        <v>671</v>
      </c>
      <c r="C138" s="45" t="s">
        <v>679</v>
      </c>
      <c r="D138" s="34" t="s">
        <v>63</v>
      </c>
      <c r="E138" s="34" t="s">
        <v>180</v>
      </c>
      <c r="F138" s="34" t="s">
        <v>458</v>
      </c>
      <c r="G138" s="46">
        <v>1080</v>
      </c>
      <c r="H138" s="46"/>
      <c r="I138" s="28" t="s">
        <v>673</v>
      </c>
      <c r="J138" s="1">
        <v>162000</v>
      </c>
    </row>
    <row r="139" spans="1:11">
      <c r="A139" s="5">
        <v>138</v>
      </c>
      <c r="B139" s="45" t="s">
        <v>671</v>
      </c>
      <c r="C139" s="45" t="s">
        <v>680</v>
      </c>
      <c r="D139" s="34" t="s">
        <v>69</v>
      </c>
      <c r="E139" s="16" t="s">
        <v>164</v>
      </c>
      <c r="F139" s="19" t="s">
        <v>450</v>
      </c>
      <c r="G139" s="46">
        <v>1080</v>
      </c>
      <c r="H139" s="46"/>
      <c r="I139" s="28" t="s">
        <v>681</v>
      </c>
      <c r="J139" s="1">
        <v>162000</v>
      </c>
      <c r="K139" s="1">
        <f t="shared" ref="K139:K150" si="7">IF(F139="性寒",-1,IF(F139="性热",1,0))</f>
        <v>1</v>
      </c>
    </row>
    <row r="140" spans="1:11">
      <c r="A140" s="5">
        <v>139</v>
      </c>
      <c r="B140" s="45" t="s">
        <v>671</v>
      </c>
      <c r="C140" s="45" t="s">
        <v>682</v>
      </c>
      <c r="D140" s="34" t="s">
        <v>81</v>
      </c>
      <c r="E140" s="16" t="s">
        <v>151</v>
      </c>
      <c r="F140" s="39" t="s">
        <v>445</v>
      </c>
      <c r="G140" s="46">
        <v>1080</v>
      </c>
      <c r="H140" s="46"/>
      <c r="I140" s="28" t="s">
        <v>681</v>
      </c>
      <c r="J140" s="1">
        <v>162000</v>
      </c>
      <c r="K140" s="1">
        <f t="shared" si="7"/>
        <v>-1</v>
      </c>
    </row>
    <row r="141" spans="1:11">
      <c r="A141" s="5">
        <v>140</v>
      </c>
      <c r="B141" s="45" t="s">
        <v>671</v>
      </c>
      <c r="C141" s="45" t="s">
        <v>683</v>
      </c>
      <c r="D141" s="16" t="s">
        <v>63</v>
      </c>
      <c r="E141" s="46" t="s">
        <v>367</v>
      </c>
      <c r="F141" s="39" t="s">
        <v>445</v>
      </c>
      <c r="G141" s="46">
        <v>1080</v>
      </c>
      <c r="H141" s="46"/>
      <c r="I141" s="28" t="s">
        <v>681</v>
      </c>
      <c r="J141" s="1">
        <v>162000</v>
      </c>
      <c r="K141" s="1">
        <f t="shared" si="7"/>
        <v>-1</v>
      </c>
    </row>
    <row r="142" spans="1:11">
      <c r="A142" s="5">
        <v>141</v>
      </c>
      <c r="B142" s="45" t="s">
        <v>671</v>
      </c>
      <c r="C142" s="45" t="s">
        <v>684</v>
      </c>
      <c r="D142" s="34" t="s">
        <v>81</v>
      </c>
      <c r="E142" s="34" t="s">
        <v>180</v>
      </c>
      <c r="F142" s="34" t="s">
        <v>458</v>
      </c>
      <c r="G142" s="46">
        <v>1080</v>
      </c>
      <c r="H142" s="46"/>
      <c r="I142" s="28" t="s">
        <v>681</v>
      </c>
      <c r="J142" s="1">
        <v>162000</v>
      </c>
      <c r="K142" s="1">
        <f t="shared" si="7"/>
        <v>0</v>
      </c>
    </row>
    <row r="143" spans="1:11">
      <c r="A143" s="5">
        <v>142</v>
      </c>
      <c r="B143" s="45" t="s">
        <v>671</v>
      </c>
      <c r="C143" s="45" t="s">
        <v>685</v>
      </c>
      <c r="D143" s="16" t="s">
        <v>444</v>
      </c>
      <c r="E143" s="16" t="s">
        <v>444</v>
      </c>
      <c r="F143" s="39" t="s">
        <v>445</v>
      </c>
      <c r="G143" s="46">
        <v>1080</v>
      </c>
      <c r="H143" s="46"/>
      <c r="I143" s="28" t="s">
        <v>681</v>
      </c>
      <c r="J143" s="1">
        <v>162000</v>
      </c>
      <c r="K143" s="1">
        <f t="shared" si="7"/>
        <v>-1</v>
      </c>
    </row>
    <row r="144" spans="1:11">
      <c r="A144" s="11">
        <v>143</v>
      </c>
      <c r="B144" s="45" t="s">
        <v>671</v>
      </c>
      <c r="C144" s="45" t="s">
        <v>686</v>
      </c>
      <c r="D144" s="46" t="s">
        <v>63</v>
      </c>
      <c r="E144" s="46" t="s">
        <v>110</v>
      </c>
      <c r="F144" s="34" t="s">
        <v>458</v>
      </c>
      <c r="G144" s="46">
        <v>1080</v>
      </c>
      <c r="H144" s="46"/>
      <c r="I144" s="28" t="s">
        <v>681</v>
      </c>
      <c r="J144" s="1">
        <v>162000</v>
      </c>
      <c r="K144" s="1">
        <f t="shared" si="7"/>
        <v>0</v>
      </c>
    </row>
    <row r="145" spans="1:11">
      <c r="A145" s="11">
        <v>144</v>
      </c>
      <c r="B145" s="45" t="s">
        <v>671</v>
      </c>
      <c r="C145" s="45" t="s">
        <v>687</v>
      </c>
      <c r="D145" s="46" t="s">
        <v>63</v>
      </c>
      <c r="E145" s="34" t="s">
        <v>113</v>
      </c>
      <c r="F145" s="34" t="s">
        <v>458</v>
      </c>
      <c r="G145" s="46">
        <v>1080</v>
      </c>
      <c r="H145" s="46"/>
      <c r="I145" s="28" t="s">
        <v>681</v>
      </c>
      <c r="J145" s="1">
        <v>162000</v>
      </c>
      <c r="K145" s="1">
        <f t="shared" si="7"/>
        <v>0</v>
      </c>
    </row>
    <row r="146" spans="1:11">
      <c r="A146" s="11">
        <v>145</v>
      </c>
      <c r="B146" s="45" t="s">
        <v>671</v>
      </c>
      <c r="C146" s="45" t="s">
        <v>688</v>
      </c>
      <c r="D146" s="46" t="s">
        <v>63</v>
      </c>
      <c r="E146" s="34" t="s">
        <v>117</v>
      </c>
      <c r="F146" s="39" t="s">
        <v>445</v>
      </c>
      <c r="G146" s="46">
        <v>1080</v>
      </c>
      <c r="H146" s="46"/>
      <c r="I146" s="28" t="s">
        <v>681</v>
      </c>
      <c r="J146" s="1">
        <v>162000</v>
      </c>
      <c r="K146" s="1">
        <f t="shared" si="7"/>
        <v>-1</v>
      </c>
    </row>
    <row r="147" spans="1:11">
      <c r="A147" s="11">
        <v>146</v>
      </c>
      <c r="B147" s="45" t="s">
        <v>671</v>
      </c>
      <c r="C147" s="45" t="s">
        <v>689</v>
      </c>
      <c r="D147" s="46" t="s">
        <v>63</v>
      </c>
      <c r="E147" s="34" t="s">
        <v>121</v>
      </c>
      <c r="F147" s="19" t="s">
        <v>450</v>
      </c>
      <c r="G147" s="46">
        <v>1080</v>
      </c>
      <c r="H147" s="17"/>
      <c r="I147" s="28" t="s">
        <v>681</v>
      </c>
      <c r="J147" s="1">
        <v>162000</v>
      </c>
      <c r="K147" s="1">
        <f t="shared" si="7"/>
        <v>1</v>
      </c>
    </row>
    <row r="148" spans="1:11">
      <c r="A148" s="11">
        <v>147</v>
      </c>
      <c r="B148" s="45" t="s">
        <v>671</v>
      </c>
      <c r="C148" s="45" t="s">
        <v>690</v>
      </c>
      <c r="D148" s="46" t="s">
        <v>63</v>
      </c>
      <c r="E148" s="34" t="s">
        <v>124</v>
      </c>
      <c r="F148" s="34" t="s">
        <v>458</v>
      </c>
      <c r="G148" s="46">
        <v>1080</v>
      </c>
      <c r="H148" s="17"/>
      <c r="I148" s="28" t="s">
        <v>681</v>
      </c>
      <c r="J148" s="1">
        <v>162000</v>
      </c>
      <c r="K148" s="1">
        <f t="shared" si="7"/>
        <v>0</v>
      </c>
    </row>
    <row r="149" spans="1:11">
      <c r="A149" s="5">
        <v>148</v>
      </c>
      <c r="B149" s="45" t="s">
        <v>671</v>
      </c>
      <c r="C149" s="45" t="s">
        <v>691</v>
      </c>
      <c r="D149" s="17" t="s">
        <v>444</v>
      </c>
      <c r="E149" s="17" t="s">
        <v>137</v>
      </c>
      <c r="F149" s="19" t="s">
        <v>450</v>
      </c>
      <c r="G149" s="46">
        <v>1080</v>
      </c>
      <c r="H149" s="17"/>
      <c r="I149" s="28" t="s">
        <v>681</v>
      </c>
      <c r="J149" s="1">
        <v>162000</v>
      </c>
      <c r="K149" s="1">
        <f t="shared" si="7"/>
        <v>1</v>
      </c>
    </row>
    <row r="150" spans="1:11">
      <c r="A150" s="5">
        <v>149</v>
      </c>
      <c r="B150" s="45" t="s">
        <v>671</v>
      </c>
      <c r="C150" s="45" t="s">
        <v>692</v>
      </c>
      <c r="D150" s="17" t="s">
        <v>444</v>
      </c>
      <c r="E150" s="17" t="s">
        <v>70</v>
      </c>
      <c r="F150" s="39" t="s">
        <v>445</v>
      </c>
      <c r="G150" s="46">
        <v>1080</v>
      </c>
      <c r="H150" s="17"/>
      <c r="I150" s="28" t="s">
        <v>681</v>
      </c>
      <c r="J150" s="1">
        <v>162000</v>
      </c>
      <c r="K150" s="1">
        <f t="shared" si="7"/>
        <v>-1</v>
      </c>
    </row>
    <row r="151" spans="1:11">
      <c r="A151" s="5">
        <v>150</v>
      </c>
      <c r="B151" s="45" t="s">
        <v>671</v>
      </c>
      <c r="C151" s="45" t="s">
        <v>693</v>
      </c>
      <c r="D151" s="17" t="s">
        <v>444</v>
      </c>
      <c r="E151" s="17" t="s">
        <v>323</v>
      </c>
      <c r="F151" s="34" t="s">
        <v>458</v>
      </c>
      <c r="G151" s="46">
        <v>1080</v>
      </c>
      <c r="H151" s="17"/>
      <c r="I151" s="28" t="s">
        <v>681</v>
      </c>
      <c r="J151" s="1">
        <v>162000</v>
      </c>
      <c r="K151" s="1">
        <f t="shared" ref="K151:K152" si="8">IF(F151="性寒",-1,IF(F151="性热",1,0))</f>
        <v>0</v>
      </c>
    </row>
    <row r="152" spans="1:11">
      <c r="A152" s="5">
        <v>151</v>
      </c>
      <c r="B152" s="45" t="s">
        <v>671</v>
      </c>
      <c r="C152" s="45" t="s">
        <v>694</v>
      </c>
      <c r="D152" s="17" t="s">
        <v>444</v>
      </c>
      <c r="E152" s="17" t="s">
        <v>345</v>
      </c>
      <c r="F152" s="34" t="s">
        <v>458</v>
      </c>
      <c r="G152" s="46">
        <v>1080</v>
      </c>
      <c r="H152" s="17"/>
      <c r="I152" s="28" t="s">
        <v>681</v>
      </c>
      <c r="J152" s="1">
        <v>162000</v>
      </c>
      <c r="K152" s="1">
        <f t="shared" si="8"/>
        <v>0</v>
      </c>
    </row>
    <row r="153" spans="1:9">
      <c r="A153" s="47"/>
      <c r="B153" s="17"/>
      <c r="C153" s="17"/>
      <c r="D153" s="17"/>
      <c r="E153" s="17"/>
      <c r="F153" s="17"/>
      <c r="G153" s="17"/>
      <c r="H153" s="17"/>
      <c r="I153" s="28"/>
    </row>
    <row r="154" spans="1:9">
      <c r="A154" s="47"/>
      <c r="B154" s="17"/>
      <c r="C154" s="17"/>
      <c r="D154" s="17"/>
      <c r="E154" s="17"/>
      <c r="F154" s="17"/>
      <c r="G154" s="17"/>
      <c r="H154" s="17"/>
      <c r="I154" s="28"/>
    </row>
    <row r="155" spans="1:9">
      <c r="A155" s="47"/>
      <c r="B155" s="17"/>
      <c r="C155" s="17"/>
      <c r="D155" s="17"/>
      <c r="E155" s="17"/>
      <c r="F155" s="17"/>
      <c r="G155" s="17"/>
      <c r="H155" s="17"/>
      <c r="I155" s="28"/>
    </row>
    <row r="156" spans="1:9">
      <c r="A156" s="47"/>
      <c r="B156" s="17"/>
      <c r="C156" s="17"/>
      <c r="D156" s="17"/>
      <c r="E156" s="17"/>
      <c r="F156" s="17"/>
      <c r="G156" s="17"/>
      <c r="H156" s="17"/>
      <c r="I156" s="28"/>
    </row>
    <row r="157" spans="1:9">
      <c r="A157" s="47"/>
      <c r="B157" s="17"/>
      <c r="C157" s="17"/>
      <c r="D157" s="17"/>
      <c r="E157" s="17"/>
      <c r="F157" s="17"/>
      <c r="G157" s="17"/>
      <c r="H157" s="17"/>
      <c r="I157" s="28"/>
    </row>
    <row r="158" spans="1:9">
      <c r="A158" s="47"/>
      <c r="B158" s="17"/>
      <c r="C158" s="17"/>
      <c r="D158" s="17"/>
      <c r="E158" s="17"/>
      <c r="F158" s="17"/>
      <c r="G158" s="17"/>
      <c r="H158" s="17"/>
      <c r="I158" s="28"/>
    </row>
    <row r="159" spans="1:9">
      <c r="A159" s="47"/>
      <c r="B159" s="48"/>
      <c r="C159" s="49"/>
      <c r="D159" s="46"/>
      <c r="E159" s="46"/>
      <c r="F159" s="46"/>
      <c r="G159" s="46"/>
      <c r="H159" s="46"/>
      <c r="I159" s="50"/>
    </row>
    <row r="160" spans="1:9">
      <c r="A160" s="47"/>
      <c r="B160" s="48"/>
      <c r="C160" s="49"/>
      <c r="D160" s="46"/>
      <c r="E160" s="46"/>
      <c r="F160" s="46"/>
      <c r="G160" s="46"/>
      <c r="H160" s="46"/>
      <c r="I160" s="50"/>
    </row>
    <row r="161" spans="1:9">
      <c r="A161" s="47"/>
      <c r="B161" s="48"/>
      <c r="C161" s="49"/>
      <c r="D161" s="46"/>
      <c r="E161" s="46"/>
      <c r="F161" s="46"/>
      <c r="G161" s="46"/>
      <c r="H161" s="46"/>
      <c r="I161" s="50"/>
    </row>
    <row r="162" spans="1:9">
      <c r="A162" s="47"/>
      <c r="B162" s="48"/>
      <c r="C162" s="49"/>
      <c r="D162" s="46"/>
      <c r="E162" s="46"/>
      <c r="F162" s="46"/>
      <c r="G162" s="46"/>
      <c r="H162" s="46"/>
      <c r="I162" s="50"/>
    </row>
    <row r="163" spans="1:9">
      <c r="A163" s="47"/>
      <c r="B163" s="48"/>
      <c r="C163" s="49"/>
      <c r="D163" s="46"/>
      <c r="E163" s="46"/>
      <c r="F163" s="46"/>
      <c r="G163" s="46"/>
      <c r="H163" s="46"/>
      <c r="I163" s="50"/>
    </row>
    <row r="164" spans="1:9">
      <c r="A164" s="47"/>
      <c r="B164" s="48"/>
      <c r="C164" s="49"/>
      <c r="D164" s="46"/>
      <c r="E164" s="46"/>
      <c r="F164" s="46"/>
      <c r="G164" s="46"/>
      <c r="H164" s="46"/>
      <c r="I164" s="50"/>
    </row>
    <row r="165" spans="1:9">
      <c r="A165" s="47"/>
      <c r="B165" s="48"/>
      <c r="C165" s="49"/>
      <c r="D165" s="46"/>
      <c r="E165" s="46"/>
      <c r="F165" s="46"/>
      <c r="G165" s="46"/>
      <c r="H165" s="46"/>
      <c r="I165" s="50"/>
    </row>
    <row r="166" spans="1:9">
      <c r="A166" s="47"/>
      <c r="B166" s="48"/>
      <c r="C166" s="49"/>
      <c r="D166" s="46"/>
      <c r="E166" s="46"/>
      <c r="F166" s="46"/>
      <c r="G166" s="46"/>
      <c r="H166" s="46"/>
      <c r="I166" s="50"/>
    </row>
    <row r="167" spans="1:9">
      <c r="A167" s="47"/>
      <c r="B167" s="48"/>
      <c r="C167" s="49"/>
      <c r="D167" s="46"/>
      <c r="E167" s="46"/>
      <c r="F167" s="46"/>
      <c r="G167" s="46"/>
      <c r="H167" s="46"/>
      <c r="I167" s="50"/>
    </row>
    <row r="168" spans="1:9">
      <c r="A168" s="47"/>
      <c r="B168" s="48"/>
      <c r="C168" s="49"/>
      <c r="D168" s="46"/>
      <c r="E168" s="46"/>
      <c r="F168" s="46"/>
      <c r="G168" s="46"/>
      <c r="H168" s="46"/>
      <c r="I168" s="50"/>
    </row>
    <row r="169" spans="1:9">
      <c r="A169" s="47"/>
      <c r="B169" s="48"/>
      <c r="C169" s="49"/>
      <c r="D169" s="46"/>
      <c r="E169" s="46"/>
      <c r="F169" s="46"/>
      <c r="G169" s="46"/>
      <c r="H169" s="46"/>
      <c r="I169" s="50"/>
    </row>
    <row r="170" spans="1:9">
      <c r="A170" s="47"/>
      <c r="B170" s="48"/>
      <c r="C170" s="49"/>
      <c r="D170" s="46"/>
      <c r="E170" s="46"/>
      <c r="F170" s="46"/>
      <c r="G170" s="46"/>
      <c r="H170" s="46"/>
      <c r="I170" s="50"/>
    </row>
    <row r="171" spans="1:9">
      <c r="A171" s="47"/>
      <c r="B171" s="48"/>
      <c r="C171" s="49"/>
      <c r="D171" s="46"/>
      <c r="E171" s="46"/>
      <c r="F171" s="46"/>
      <c r="G171" s="46"/>
      <c r="H171" s="46"/>
      <c r="I171" s="50"/>
    </row>
    <row r="172" spans="1:9">
      <c r="A172" s="47"/>
      <c r="B172" s="48"/>
      <c r="C172" s="49"/>
      <c r="D172" s="46"/>
      <c r="E172" s="46"/>
      <c r="F172" s="46"/>
      <c r="G172" s="46"/>
      <c r="H172" s="46"/>
      <c r="I172" s="50"/>
    </row>
    <row r="173" spans="1:9">
      <c r="A173" s="47"/>
      <c r="B173" s="48"/>
      <c r="C173" s="49"/>
      <c r="D173" s="46"/>
      <c r="E173" s="46"/>
      <c r="F173" s="46"/>
      <c r="G173" s="46"/>
      <c r="H173" s="46"/>
      <c r="I173" s="50"/>
    </row>
    <row r="174" spans="1:9">
      <c r="A174" s="47"/>
      <c r="B174" s="48"/>
      <c r="C174" s="49"/>
      <c r="D174" s="46"/>
      <c r="E174" s="46"/>
      <c r="F174" s="46"/>
      <c r="G174" s="46"/>
      <c r="H174" s="46"/>
      <c r="I174" s="50"/>
    </row>
    <row r="175" spans="1:9">
      <c r="A175" s="47"/>
      <c r="B175" s="48"/>
      <c r="C175" s="49"/>
      <c r="D175" s="46"/>
      <c r="E175" s="46"/>
      <c r="F175" s="46"/>
      <c r="G175" s="46"/>
      <c r="H175" s="46"/>
      <c r="I175" s="50"/>
    </row>
    <row r="176" spans="1:9">
      <c r="A176" s="47"/>
      <c r="B176" s="48"/>
      <c r="C176" s="49"/>
      <c r="D176" s="46"/>
      <c r="E176" s="46"/>
      <c r="F176" s="46"/>
      <c r="G176" s="46"/>
      <c r="H176" s="46"/>
      <c r="I176" s="50"/>
    </row>
  </sheetData>
  <autoFilter ref="A1:I152">
    <extLst/>
  </autoFilter>
  <mergeCells count="2">
    <mergeCell ref="L1:P1"/>
    <mergeCell ref="L2:P4"/>
  </mergeCells>
  <dataValidations count="12">
    <dataValidation type="list" allowBlank="1" showInputMessage="1" sqref="J33 J34 J35 J36 J37 J38 J39 J40:J65">
      <formula1>"216,270,405,540"</formula1>
    </dataValidation>
    <dataValidation type="list" allowBlank="1" showInputMessage="1" sqref="S2">
      <formula1>"200,360,400,600,800"</formula1>
    </dataValidation>
    <dataValidation type="list" allowBlank="1" showInputMessage="1" sqref="S5">
      <formula1>"2000,3600,4000,6000,8000"</formula1>
    </dataValidation>
    <dataValidation type="list" allowBlank="1" showInputMessage="1" sqref="J66 J67 J68 J69 J70 J71 J72 J73 J74:J97">
      <formula1>"1440,2304,2880,4320,5760,7200"</formula1>
    </dataValidation>
    <dataValidation type="list" allowBlank="1" showInputMessage="1" sqref="J9 J10 J11 J12 J13 J14 J15 J16:J32">
      <formula1>"12,21,24,36,48"</formula1>
    </dataValidation>
    <dataValidation type="list" allowBlank="1" showInputMessage="1" sqref="S6">
      <formula1>"5000,8000,10000,15000,20000"</formula1>
    </dataValidation>
    <dataValidation type="list" allowBlank="1" showInputMessage="1" sqref="S7">
      <formula1>"7500,12000,15000,22500,30000"</formula1>
    </dataValidation>
    <dataValidation type="list" allowBlank="1" showInputMessage="1" sqref="J98 J99 J100 J101 J102 J103 J104 J105:J131">
      <formula1>"13500,21600,27000,40500,54000,67500"</formula1>
    </dataValidation>
    <dataValidation type="list" allowBlank="1" showInputMessage="1" sqref="S8">
      <formula1>"10000,16000,20000,30000,40000"</formula1>
    </dataValidation>
    <dataValidation type="list" allowBlank="1" showInputMessage="1" sqref="J132 J133 J134 J135 J136 J137 J138 J139:J152">
      <formula1>"0,81000,129600,162000,243000,324000,405000"</formula1>
    </dataValidation>
    <dataValidation type="list" allowBlank="1" showInputMessage="1" sqref="J2:J8">
      <formula1>"5,7,9,12,18"</formula1>
    </dataValidation>
    <dataValidation type="list" allowBlank="1" showInputMessage="1" sqref="S3:S4">
      <formula1>"600,960,1200,1800,2400"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workbookViewId="0">
      <selection activeCell="R65" sqref="R65"/>
    </sheetView>
  </sheetViews>
  <sheetFormatPr defaultColWidth="9" defaultRowHeight="13.5"/>
  <cols>
    <col min="1" max="1" width="8.88333333333333"/>
    <col min="2" max="13" width="11.4416666666667" customWidth="1"/>
    <col min="14" max="15" width="9.44166666666667" customWidth="1"/>
    <col min="16" max="18" width="10.6666666666667" customWidth="1"/>
    <col min="19" max="19" width="8.88333333333333"/>
    <col min="20" max="25" width="10.6666666666667" customWidth="1"/>
    <col min="26" max="16384" width="8.88333333333333"/>
  </cols>
  <sheetData>
    <row r="1" spans="1:20">
      <c r="A1">
        <v>-36</v>
      </c>
      <c r="B1" t="s">
        <v>186</v>
      </c>
      <c r="C1" t="s">
        <v>695</v>
      </c>
      <c r="D1" t="s">
        <v>163</v>
      </c>
      <c r="E1" t="s">
        <v>176</v>
      </c>
      <c r="F1" t="s">
        <v>181</v>
      </c>
      <c r="G1" t="s">
        <v>230</v>
      </c>
      <c r="H1" t="s">
        <v>128</v>
      </c>
      <c r="I1" t="s">
        <v>696</v>
      </c>
      <c r="J1" t="s">
        <v>697</v>
      </c>
      <c r="K1" t="s">
        <v>310</v>
      </c>
      <c r="L1" t="s">
        <v>422</v>
      </c>
      <c r="M1" t="s">
        <v>379</v>
      </c>
      <c r="N1" t="s">
        <v>251</v>
      </c>
      <c r="O1" t="s">
        <v>366</v>
      </c>
      <c r="P1" t="s">
        <v>359</v>
      </c>
      <c r="Q1" t="s">
        <v>300</v>
      </c>
      <c r="R1" t="s">
        <v>296</v>
      </c>
      <c r="S1" t="s">
        <v>698</v>
      </c>
      <c r="T1" t="s">
        <v>699</v>
      </c>
    </row>
    <row r="2" spans="1:1">
      <c r="A2">
        <v>-35</v>
      </c>
    </row>
    <row r="3" spans="1:1">
      <c r="A3">
        <v>-34</v>
      </c>
    </row>
    <row r="4" spans="1:1">
      <c r="A4">
        <v>-33</v>
      </c>
    </row>
    <row r="5" spans="1:20">
      <c r="A5">
        <v>-32</v>
      </c>
      <c r="B5" t="s">
        <v>310</v>
      </c>
      <c r="C5" t="s">
        <v>422</v>
      </c>
      <c r="D5" t="s">
        <v>379</v>
      </c>
      <c r="E5" t="s">
        <v>251</v>
      </c>
      <c r="F5" t="s">
        <v>366</v>
      </c>
      <c r="G5" t="s">
        <v>359</v>
      </c>
      <c r="H5" t="s">
        <v>300</v>
      </c>
      <c r="I5" t="s">
        <v>296</v>
      </c>
      <c r="J5" t="s">
        <v>698</v>
      </c>
      <c r="K5" t="s">
        <v>699</v>
      </c>
      <c r="L5" t="s">
        <v>385</v>
      </c>
      <c r="M5" t="s">
        <v>368</v>
      </c>
      <c r="N5" t="s">
        <v>327</v>
      </c>
      <c r="O5" t="s">
        <v>334</v>
      </c>
      <c r="P5" t="s">
        <v>342</v>
      </c>
      <c r="Q5" t="s">
        <v>346</v>
      </c>
      <c r="R5" t="s">
        <v>700</v>
      </c>
      <c r="S5" t="s">
        <v>701</v>
      </c>
      <c r="T5" t="s">
        <v>702</v>
      </c>
    </row>
    <row r="6" spans="1:1">
      <c r="A6">
        <v>-31</v>
      </c>
    </row>
    <row r="7" spans="1:1">
      <c r="A7">
        <v>-30</v>
      </c>
    </row>
    <row r="8" spans="1:1">
      <c r="A8">
        <v>-29</v>
      </c>
    </row>
    <row r="9" spans="1:1">
      <c r="A9">
        <v>-28</v>
      </c>
    </row>
    <row r="10" spans="1:1">
      <c r="A10">
        <v>-27</v>
      </c>
    </row>
    <row r="11" spans="1:1">
      <c r="A11">
        <v>-26</v>
      </c>
    </row>
    <row r="12" spans="1:1">
      <c r="A12">
        <v>-25</v>
      </c>
    </row>
    <row r="13" spans="1:1">
      <c r="A13">
        <v>-24</v>
      </c>
    </row>
    <row r="14" spans="1:1">
      <c r="A14">
        <v>-23</v>
      </c>
    </row>
    <row r="15" spans="1:1">
      <c r="A15">
        <v>-22</v>
      </c>
    </row>
    <row r="16" spans="1:1">
      <c r="A16">
        <v>-21</v>
      </c>
    </row>
    <row r="17" spans="1:1">
      <c r="A17">
        <v>-20</v>
      </c>
    </row>
    <row r="18" spans="1:1">
      <c r="A18">
        <v>-19</v>
      </c>
    </row>
    <row r="19" spans="1:1">
      <c r="A19">
        <v>-18</v>
      </c>
    </row>
    <row r="20" spans="1:1">
      <c r="A20">
        <v>-17</v>
      </c>
    </row>
    <row r="21" spans="1:1">
      <c r="A21">
        <v>-16</v>
      </c>
    </row>
    <row r="22" spans="1:1">
      <c r="A22">
        <v>-15</v>
      </c>
    </row>
    <row r="23" spans="1:1">
      <c r="A23">
        <v>-14</v>
      </c>
    </row>
    <row r="24" spans="1:1">
      <c r="A24">
        <v>-13</v>
      </c>
    </row>
    <row r="25" spans="1:1">
      <c r="A25">
        <v>-12</v>
      </c>
    </row>
    <row r="26" spans="1:1">
      <c r="A26">
        <v>-11</v>
      </c>
    </row>
    <row r="27" spans="1:1">
      <c r="A27">
        <v>-10</v>
      </c>
    </row>
    <row r="28" spans="1:21">
      <c r="A28">
        <v>-9</v>
      </c>
      <c r="B28" t="s">
        <v>43</v>
      </c>
      <c r="C28" t="s">
        <v>45</v>
      </c>
      <c r="D28" t="s">
        <v>132</v>
      </c>
      <c r="E28" t="s">
        <v>54</v>
      </c>
      <c r="F28" t="s">
        <v>64</v>
      </c>
      <c r="G28" t="s">
        <v>73</v>
      </c>
      <c r="H28" t="s">
        <v>99</v>
      </c>
      <c r="I28" t="s">
        <v>82</v>
      </c>
      <c r="J28" t="s">
        <v>78</v>
      </c>
      <c r="K28" t="s">
        <v>703</v>
      </c>
      <c r="L28" t="s">
        <v>704</v>
      </c>
      <c r="M28" t="s">
        <v>186</v>
      </c>
      <c r="N28" t="s">
        <v>695</v>
      </c>
      <c r="O28" t="s">
        <v>163</v>
      </c>
      <c r="P28" t="s">
        <v>176</v>
      </c>
      <c r="Q28" t="s">
        <v>181</v>
      </c>
      <c r="R28" t="s">
        <v>230</v>
      </c>
      <c r="S28" t="s">
        <v>128</v>
      </c>
      <c r="T28" t="s">
        <v>696</v>
      </c>
      <c r="U28" t="s">
        <v>697</v>
      </c>
    </row>
    <row r="29" spans="1:1">
      <c r="A29">
        <v>-8</v>
      </c>
    </row>
    <row r="30" spans="1:15">
      <c r="A30">
        <v>-7</v>
      </c>
      <c r="B30" t="s">
        <v>385</v>
      </c>
      <c r="C30" t="s">
        <v>368</v>
      </c>
      <c r="D30" t="s">
        <v>327</v>
      </c>
      <c r="E30" t="s">
        <v>334</v>
      </c>
      <c r="F30" t="s">
        <v>342</v>
      </c>
      <c r="G30" t="s">
        <v>346</v>
      </c>
      <c r="H30" t="s">
        <v>700</v>
      </c>
      <c r="I30" t="s">
        <v>701</v>
      </c>
      <c r="J30" t="s">
        <v>702</v>
      </c>
      <c r="K30" t="s">
        <v>416</v>
      </c>
      <c r="L30" t="s">
        <v>401</v>
      </c>
      <c r="M30" t="s">
        <v>408</v>
      </c>
      <c r="N30" t="s">
        <v>705</v>
      </c>
      <c r="O30" t="s">
        <v>706</v>
      </c>
    </row>
    <row r="31" spans="1:1">
      <c r="A31">
        <v>-6</v>
      </c>
    </row>
    <row r="32" spans="1:1">
      <c r="A32">
        <v>-5</v>
      </c>
    </row>
    <row r="33" spans="1:1">
      <c r="A33">
        <v>-4</v>
      </c>
    </row>
    <row r="34" spans="1:12">
      <c r="A34">
        <v>-3</v>
      </c>
      <c r="B34" t="s">
        <v>43</v>
      </c>
      <c r="C34" t="s">
        <v>45</v>
      </c>
      <c r="D34" t="s">
        <v>132</v>
      </c>
      <c r="E34" t="s">
        <v>54</v>
      </c>
      <c r="F34" t="s">
        <v>64</v>
      </c>
      <c r="G34" t="s">
        <v>73</v>
      </c>
      <c r="H34" t="s">
        <v>99</v>
      </c>
      <c r="I34" t="s">
        <v>82</v>
      </c>
      <c r="J34" t="s">
        <v>78</v>
      </c>
      <c r="K34" t="s">
        <v>703</v>
      </c>
      <c r="L34" t="s">
        <v>704</v>
      </c>
    </row>
    <row r="35" spans="1:1">
      <c r="A35">
        <v>-2</v>
      </c>
    </row>
    <row r="36" spans="1:3">
      <c r="A36">
        <v>-1</v>
      </c>
      <c r="B36" t="s">
        <v>43</v>
      </c>
      <c r="C36" t="s">
        <v>45</v>
      </c>
    </row>
    <row r="37" spans="1:2">
      <c r="A37">
        <v>0</v>
      </c>
      <c r="B37" t="s">
        <v>707</v>
      </c>
    </row>
    <row r="38" spans="1:3">
      <c r="A38">
        <v>1</v>
      </c>
      <c r="B38" t="s">
        <v>60</v>
      </c>
      <c r="C38" t="s">
        <v>708</v>
      </c>
    </row>
    <row r="39" spans="1:4">
      <c r="A39">
        <v>2</v>
      </c>
      <c r="B39" t="s">
        <v>46</v>
      </c>
      <c r="C39" t="s">
        <v>59</v>
      </c>
      <c r="D39" t="s">
        <v>66</v>
      </c>
    </row>
    <row r="40" spans="1:11">
      <c r="A40">
        <v>3</v>
      </c>
      <c r="B40" t="s">
        <v>60</v>
      </c>
      <c r="C40" t="s">
        <v>708</v>
      </c>
      <c r="D40" t="s">
        <v>94</v>
      </c>
      <c r="E40" t="s">
        <v>114</v>
      </c>
      <c r="F40" t="s">
        <v>102</v>
      </c>
      <c r="G40" t="s">
        <v>138</v>
      </c>
      <c r="H40" t="s">
        <v>134</v>
      </c>
      <c r="I40" t="s">
        <v>709</v>
      </c>
      <c r="J40" t="s">
        <v>710</v>
      </c>
      <c r="K40" t="s">
        <v>711</v>
      </c>
    </row>
    <row r="41" spans="1:1">
      <c r="A41">
        <v>4</v>
      </c>
    </row>
    <row r="42" spans="1:1">
      <c r="A42">
        <v>5</v>
      </c>
    </row>
    <row r="43" spans="1:9">
      <c r="A43">
        <v>6</v>
      </c>
      <c r="B43" t="s">
        <v>46</v>
      </c>
      <c r="C43" t="s">
        <v>59</v>
      </c>
      <c r="D43" t="s">
        <v>66</v>
      </c>
      <c r="E43" t="s">
        <v>103</v>
      </c>
      <c r="F43" t="s">
        <v>93</v>
      </c>
      <c r="G43" t="s">
        <v>118</v>
      </c>
      <c r="H43" t="s">
        <v>179</v>
      </c>
      <c r="I43" t="s">
        <v>712</v>
      </c>
    </row>
    <row r="44" spans="1:23">
      <c r="A44">
        <v>7</v>
      </c>
      <c r="B44" t="s">
        <v>402</v>
      </c>
      <c r="C44" t="s">
        <v>371</v>
      </c>
      <c r="D44" t="s">
        <v>409</v>
      </c>
      <c r="E44" t="s">
        <v>322</v>
      </c>
      <c r="F44" t="s">
        <v>328</v>
      </c>
      <c r="G44" t="s">
        <v>321</v>
      </c>
      <c r="H44" t="s">
        <v>324</v>
      </c>
      <c r="I44" t="s">
        <v>713</v>
      </c>
      <c r="J44" t="s">
        <v>353</v>
      </c>
      <c r="K44" t="s">
        <v>425</v>
      </c>
      <c r="L44" t="s">
        <v>714</v>
      </c>
      <c r="M44" t="s">
        <v>350</v>
      </c>
      <c r="N44" t="s">
        <v>715</v>
      </c>
      <c r="O44" t="s">
        <v>716</v>
      </c>
      <c r="P44" t="s">
        <v>398</v>
      </c>
      <c r="Q44" t="s">
        <v>389</v>
      </c>
      <c r="R44" t="s">
        <v>393</v>
      </c>
      <c r="S44" t="s">
        <v>405</v>
      </c>
      <c r="T44" t="s">
        <v>390</v>
      </c>
      <c r="U44" t="s">
        <v>415</v>
      </c>
      <c r="V44" t="s">
        <v>717</v>
      </c>
      <c r="W44" t="s">
        <v>718</v>
      </c>
    </row>
    <row r="45" spans="1:1">
      <c r="A45">
        <v>8</v>
      </c>
    </row>
    <row r="46" spans="1:22">
      <c r="A46">
        <v>9</v>
      </c>
      <c r="B46" t="s">
        <v>60</v>
      </c>
      <c r="C46" t="s">
        <v>708</v>
      </c>
      <c r="D46" t="s">
        <v>94</v>
      </c>
      <c r="E46" t="s">
        <v>114</v>
      </c>
      <c r="F46" t="s">
        <v>102</v>
      </c>
      <c r="G46" t="s">
        <v>138</v>
      </c>
      <c r="H46" t="s">
        <v>134</v>
      </c>
      <c r="I46" t="s">
        <v>709</v>
      </c>
      <c r="J46" t="s">
        <v>710</v>
      </c>
      <c r="K46" t="s">
        <v>711</v>
      </c>
      <c r="L46" t="s">
        <v>719</v>
      </c>
      <c r="M46" t="s">
        <v>720</v>
      </c>
      <c r="N46" t="s">
        <v>169</v>
      </c>
      <c r="O46" t="s">
        <v>162</v>
      </c>
      <c r="P46" t="s">
        <v>194</v>
      </c>
      <c r="Q46" t="s">
        <v>227</v>
      </c>
      <c r="R46" t="s">
        <v>721</v>
      </c>
      <c r="S46" t="s">
        <v>722</v>
      </c>
      <c r="T46" t="s">
        <v>723</v>
      </c>
      <c r="U46" t="s">
        <v>724</v>
      </c>
      <c r="V46" t="s">
        <v>725</v>
      </c>
    </row>
    <row r="47" spans="1:1">
      <c r="A47">
        <v>10</v>
      </c>
    </row>
    <row r="48" spans="1:1">
      <c r="A48">
        <v>11</v>
      </c>
    </row>
    <row r="49" spans="1:1">
      <c r="A49">
        <v>12</v>
      </c>
    </row>
    <row r="50" spans="1:1">
      <c r="A50">
        <v>13</v>
      </c>
    </row>
    <row r="51" spans="1:16">
      <c r="A51">
        <v>14</v>
      </c>
      <c r="B51" t="s">
        <v>313</v>
      </c>
      <c r="C51" t="s">
        <v>726</v>
      </c>
      <c r="D51" t="s">
        <v>374</v>
      </c>
      <c r="E51" t="s">
        <v>309</v>
      </c>
      <c r="F51" t="s">
        <v>331</v>
      </c>
      <c r="G51" t="s">
        <v>339</v>
      </c>
      <c r="H51" t="s">
        <v>419</v>
      </c>
      <c r="I51" t="s">
        <v>727</v>
      </c>
      <c r="J51" t="s">
        <v>728</v>
      </c>
      <c r="K51" t="s">
        <v>394</v>
      </c>
      <c r="L51" t="s">
        <v>388</v>
      </c>
      <c r="M51" t="s">
        <v>729</v>
      </c>
      <c r="N51" t="s">
        <v>397</v>
      </c>
      <c r="O51" t="s">
        <v>412</v>
      </c>
      <c r="P51" t="s">
        <v>730</v>
      </c>
    </row>
    <row r="52" spans="1:1">
      <c r="A52">
        <v>15</v>
      </c>
    </row>
    <row r="53" spans="1:1">
      <c r="A53">
        <v>16</v>
      </c>
    </row>
    <row r="54" spans="1:1">
      <c r="A54">
        <v>17</v>
      </c>
    </row>
    <row r="55" spans="1:24">
      <c r="A55">
        <v>18</v>
      </c>
      <c r="B55" t="s">
        <v>46</v>
      </c>
      <c r="C55" t="s">
        <v>59</v>
      </c>
      <c r="D55" t="s">
        <v>66</v>
      </c>
      <c r="E55" t="s">
        <v>103</v>
      </c>
      <c r="F55" t="s">
        <v>93</v>
      </c>
      <c r="G55" t="s">
        <v>118</v>
      </c>
      <c r="H55" t="s">
        <v>179</v>
      </c>
      <c r="I55" t="s">
        <v>712</v>
      </c>
      <c r="J55" t="s">
        <v>260</v>
      </c>
      <c r="K55" t="s">
        <v>303</v>
      </c>
      <c r="L55" t="s">
        <v>731</v>
      </c>
      <c r="M55" t="s">
        <v>732</v>
      </c>
      <c r="N55" t="s">
        <v>235</v>
      </c>
      <c r="O55" t="s">
        <v>238</v>
      </c>
      <c r="P55" t="s">
        <v>218</v>
      </c>
      <c r="Q55" t="s">
        <v>174</v>
      </c>
      <c r="R55" t="s">
        <v>185</v>
      </c>
      <c r="S55" t="s">
        <v>165</v>
      </c>
      <c r="T55" t="s">
        <v>190</v>
      </c>
      <c r="U55" t="s">
        <v>152</v>
      </c>
      <c r="V55" t="s">
        <v>107</v>
      </c>
      <c r="W55" t="s">
        <v>733</v>
      </c>
      <c r="X55" t="s">
        <v>734</v>
      </c>
    </row>
    <row r="56" spans="1:1">
      <c r="A56">
        <v>19</v>
      </c>
    </row>
    <row r="57" spans="1:1">
      <c r="A57">
        <v>20</v>
      </c>
    </row>
    <row r="58" spans="1:1">
      <c r="A58">
        <v>21</v>
      </c>
    </row>
    <row r="59" spans="1:1">
      <c r="A59">
        <v>22</v>
      </c>
    </row>
    <row r="60" spans="1:1">
      <c r="A60">
        <v>23</v>
      </c>
    </row>
    <row r="61" spans="1:1">
      <c r="A61">
        <v>24</v>
      </c>
    </row>
    <row r="62" spans="1:1">
      <c r="A62">
        <v>25</v>
      </c>
    </row>
    <row r="63" spans="1:1">
      <c r="A63">
        <v>26</v>
      </c>
    </row>
    <row r="64" spans="1:20">
      <c r="A64">
        <v>27</v>
      </c>
      <c r="B64" t="s">
        <v>252</v>
      </c>
      <c r="C64" t="s">
        <v>735</v>
      </c>
      <c r="D64" t="s">
        <v>308</v>
      </c>
      <c r="E64" t="s">
        <v>263</v>
      </c>
      <c r="F64" t="s">
        <v>349</v>
      </c>
      <c r="G64" t="s">
        <v>299</v>
      </c>
      <c r="H64" t="s">
        <v>271</v>
      </c>
      <c r="I64" t="s">
        <v>736</v>
      </c>
      <c r="J64" t="s">
        <v>292</v>
      </c>
      <c r="K64" t="s">
        <v>737</v>
      </c>
      <c r="L64" t="s">
        <v>313</v>
      </c>
      <c r="M64" t="s">
        <v>726</v>
      </c>
      <c r="N64" t="s">
        <v>374</v>
      </c>
      <c r="O64" t="s">
        <v>309</v>
      </c>
      <c r="P64" t="s">
        <v>331</v>
      </c>
      <c r="Q64" t="s">
        <v>339</v>
      </c>
      <c r="R64" t="s">
        <v>419</v>
      </c>
      <c r="S64" t="s">
        <v>727</v>
      </c>
      <c r="T64" t="s">
        <v>728</v>
      </c>
    </row>
    <row r="65" spans="1:1">
      <c r="A65">
        <v>28</v>
      </c>
    </row>
    <row r="66" spans="1:1">
      <c r="A66">
        <v>29</v>
      </c>
    </row>
    <row r="67" spans="1:1">
      <c r="A67">
        <v>30</v>
      </c>
    </row>
    <row r="68" spans="1:1">
      <c r="A68">
        <v>31</v>
      </c>
    </row>
    <row r="69" spans="1:25">
      <c r="A69">
        <v>32</v>
      </c>
      <c r="B69" t="s">
        <v>274</v>
      </c>
      <c r="C69" t="s">
        <v>318</v>
      </c>
      <c r="D69" t="s">
        <v>738</v>
      </c>
      <c r="E69" t="s">
        <v>259</v>
      </c>
      <c r="F69" t="s">
        <v>356</v>
      </c>
      <c r="G69" t="s">
        <v>739</v>
      </c>
      <c r="H69" t="s">
        <v>740</v>
      </c>
      <c r="I69" t="s">
        <v>741</v>
      </c>
      <c r="J69" t="s">
        <v>742</v>
      </c>
      <c r="K69" t="s">
        <v>743</v>
      </c>
      <c r="L69" t="s">
        <v>402</v>
      </c>
      <c r="M69" t="s">
        <v>371</v>
      </c>
      <c r="N69" t="s">
        <v>409</v>
      </c>
      <c r="O69" t="s">
        <v>322</v>
      </c>
      <c r="P69" t="s">
        <v>328</v>
      </c>
      <c r="Q69" t="s">
        <v>321</v>
      </c>
      <c r="R69" t="s">
        <v>324</v>
      </c>
      <c r="S69" t="s">
        <v>713</v>
      </c>
      <c r="T69" t="s">
        <v>353</v>
      </c>
      <c r="U69" t="s">
        <v>425</v>
      </c>
      <c r="V69" t="s">
        <v>714</v>
      </c>
      <c r="W69" t="s">
        <v>350</v>
      </c>
      <c r="X69" t="s">
        <v>744</v>
      </c>
      <c r="Y69" t="s">
        <v>745</v>
      </c>
    </row>
    <row r="70" spans="1:1">
      <c r="A70">
        <v>33</v>
      </c>
    </row>
    <row r="71" spans="1:1">
      <c r="A71">
        <v>34</v>
      </c>
    </row>
    <row r="72" spans="1:24">
      <c r="A72">
        <v>35</v>
      </c>
      <c r="B72" t="s">
        <v>260</v>
      </c>
      <c r="C72" t="s">
        <v>303</v>
      </c>
      <c r="D72" t="s">
        <v>731</v>
      </c>
      <c r="E72" t="s">
        <v>732</v>
      </c>
      <c r="F72" t="s">
        <v>235</v>
      </c>
      <c r="G72" t="s">
        <v>238</v>
      </c>
      <c r="H72" t="s">
        <v>218</v>
      </c>
      <c r="I72" t="s">
        <v>174</v>
      </c>
      <c r="J72" t="s">
        <v>185</v>
      </c>
      <c r="K72" t="s">
        <v>165</v>
      </c>
      <c r="L72" t="s">
        <v>190</v>
      </c>
      <c r="M72" t="s">
        <v>152</v>
      </c>
      <c r="N72" t="s">
        <v>734</v>
      </c>
      <c r="O72" t="s">
        <v>252</v>
      </c>
      <c r="P72" t="s">
        <v>735</v>
      </c>
      <c r="Q72" t="s">
        <v>308</v>
      </c>
      <c r="R72" t="s">
        <v>263</v>
      </c>
      <c r="S72" t="s">
        <v>349</v>
      </c>
      <c r="T72" t="s">
        <v>299</v>
      </c>
      <c r="U72" t="s">
        <v>271</v>
      </c>
      <c r="V72" t="s">
        <v>736</v>
      </c>
      <c r="W72" t="s">
        <v>292</v>
      </c>
      <c r="X72" t="s">
        <v>737</v>
      </c>
    </row>
    <row r="73" spans="1:16">
      <c r="A73">
        <v>36</v>
      </c>
      <c r="B73" t="s">
        <v>169</v>
      </c>
      <c r="C73" t="s">
        <v>162</v>
      </c>
      <c r="D73" t="s">
        <v>194</v>
      </c>
      <c r="E73" t="s">
        <v>227</v>
      </c>
      <c r="F73" t="s">
        <v>721</v>
      </c>
      <c r="G73" t="s">
        <v>722</v>
      </c>
      <c r="H73" t="s">
        <v>723</v>
      </c>
      <c r="I73" t="s">
        <v>274</v>
      </c>
      <c r="J73" t="s">
        <v>318</v>
      </c>
      <c r="K73" t="s">
        <v>738</v>
      </c>
      <c r="L73" t="s">
        <v>259</v>
      </c>
      <c r="M73" t="s">
        <v>356</v>
      </c>
      <c r="N73" t="s">
        <v>739</v>
      </c>
      <c r="O73" t="s">
        <v>740</v>
      </c>
      <c r="P73" t="s">
        <v>741</v>
      </c>
    </row>
    <row r="78" spans="2:4">
      <c r="B78" t="s">
        <v>458</v>
      </c>
      <c r="C78" t="s">
        <v>746</v>
      </c>
      <c r="D78" t="s">
        <v>747</v>
      </c>
    </row>
    <row r="79" spans="2:4">
      <c r="B79" t="s">
        <v>60</v>
      </c>
      <c r="C79" t="s">
        <v>46</v>
      </c>
      <c r="D79" t="s">
        <v>43</v>
      </c>
    </row>
    <row r="80" spans="2:4">
      <c r="B80" t="s">
        <v>708</v>
      </c>
      <c r="C80" t="s">
        <v>59</v>
      </c>
      <c r="D80" t="s">
        <v>45</v>
      </c>
    </row>
    <row r="81" spans="2:4">
      <c r="B81" t="s">
        <v>94</v>
      </c>
      <c r="C81" t="s">
        <v>66</v>
      </c>
      <c r="D81" t="s">
        <v>132</v>
      </c>
    </row>
    <row r="82" spans="2:4">
      <c r="B82" t="s">
        <v>114</v>
      </c>
      <c r="C82" t="s">
        <v>103</v>
      </c>
      <c r="D82" t="s">
        <v>54</v>
      </c>
    </row>
    <row r="83" spans="2:4">
      <c r="B83" t="s">
        <v>102</v>
      </c>
      <c r="C83" t="s">
        <v>93</v>
      </c>
      <c r="D83" t="s">
        <v>64</v>
      </c>
    </row>
    <row r="84" spans="2:4">
      <c r="B84" t="s">
        <v>138</v>
      </c>
      <c r="C84" t="s">
        <v>118</v>
      </c>
      <c r="D84" t="s">
        <v>73</v>
      </c>
    </row>
    <row r="85" spans="2:4">
      <c r="B85" t="s">
        <v>134</v>
      </c>
      <c r="C85" t="s">
        <v>179</v>
      </c>
      <c r="D85" t="s">
        <v>99</v>
      </c>
    </row>
    <row r="86" spans="2:4">
      <c r="B86" t="s">
        <v>709</v>
      </c>
      <c r="C86" t="s">
        <v>260</v>
      </c>
      <c r="D86" t="s">
        <v>82</v>
      </c>
    </row>
    <row r="87" spans="2:4">
      <c r="B87" t="s">
        <v>169</v>
      </c>
      <c r="C87" t="s">
        <v>303</v>
      </c>
      <c r="D87" t="s">
        <v>78</v>
      </c>
    </row>
    <row r="88" spans="2:4">
      <c r="B88" t="s">
        <v>162</v>
      </c>
      <c r="C88" t="s">
        <v>731</v>
      </c>
      <c r="D88" t="s">
        <v>186</v>
      </c>
    </row>
    <row r="89" spans="2:4">
      <c r="B89" t="s">
        <v>194</v>
      </c>
      <c r="C89" t="s">
        <v>732</v>
      </c>
      <c r="D89" t="s">
        <v>695</v>
      </c>
    </row>
    <row r="90" spans="2:4">
      <c r="B90" t="s">
        <v>227</v>
      </c>
      <c r="C90" t="s">
        <v>235</v>
      </c>
      <c r="D90" t="s">
        <v>163</v>
      </c>
    </row>
    <row r="91" spans="2:4">
      <c r="B91" t="s">
        <v>721</v>
      </c>
      <c r="C91" t="s">
        <v>238</v>
      </c>
      <c r="D91" t="s">
        <v>176</v>
      </c>
    </row>
    <row r="92" spans="2:4">
      <c r="B92" t="s">
        <v>274</v>
      </c>
      <c r="C92" t="s">
        <v>218</v>
      </c>
      <c r="D92" t="s">
        <v>181</v>
      </c>
    </row>
    <row r="93" spans="2:4">
      <c r="B93" t="s">
        <v>318</v>
      </c>
      <c r="C93" t="s">
        <v>174</v>
      </c>
      <c r="D93" t="s">
        <v>230</v>
      </c>
    </row>
    <row r="94" spans="2:4">
      <c r="B94" t="s">
        <v>738</v>
      </c>
      <c r="C94" t="s">
        <v>185</v>
      </c>
      <c r="D94" t="s">
        <v>128</v>
      </c>
    </row>
    <row r="95" spans="2:4">
      <c r="B95" t="s">
        <v>259</v>
      </c>
      <c r="C95" t="s">
        <v>165</v>
      </c>
      <c r="D95" t="s">
        <v>310</v>
      </c>
    </row>
    <row r="96" spans="2:4">
      <c r="B96" t="s">
        <v>356</v>
      </c>
      <c r="C96" t="s">
        <v>190</v>
      </c>
      <c r="D96" t="s">
        <v>422</v>
      </c>
    </row>
    <row r="97" spans="2:4">
      <c r="B97" t="s">
        <v>402</v>
      </c>
      <c r="C97" t="s">
        <v>152</v>
      </c>
      <c r="D97" t="s">
        <v>379</v>
      </c>
    </row>
    <row r="98" spans="2:4">
      <c r="B98" t="s">
        <v>371</v>
      </c>
      <c r="C98" t="s">
        <v>107</v>
      </c>
      <c r="D98" t="s">
        <v>251</v>
      </c>
    </row>
    <row r="99" spans="2:4">
      <c r="B99" t="s">
        <v>409</v>
      </c>
      <c r="C99" t="s">
        <v>733</v>
      </c>
      <c r="D99" t="s">
        <v>366</v>
      </c>
    </row>
    <row r="100" spans="2:4">
      <c r="B100" t="s">
        <v>398</v>
      </c>
      <c r="C100" t="s">
        <v>252</v>
      </c>
      <c r="D100" t="s">
        <v>359</v>
      </c>
    </row>
    <row r="101" spans="2:4">
      <c r="B101" t="s">
        <v>710</v>
      </c>
      <c r="C101" t="s">
        <v>735</v>
      </c>
      <c r="D101" t="s">
        <v>300</v>
      </c>
    </row>
    <row r="102" spans="2:4">
      <c r="B102" t="s">
        <v>722</v>
      </c>
      <c r="C102" t="s">
        <v>308</v>
      </c>
      <c r="D102" t="s">
        <v>385</v>
      </c>
    </row>
    <row r="103" spans="2:4">
      <c r="B103" t="s">
        <v>740</v>
      </c>
      <c r="C103" t="s">
        <v>263</v>
      </c>
      <c r="D103" t="s">
        <v>368</v>
      </c>
    </row>
    <row r="104" spans="2:4">
      <c r="B104" t="s">
        <v>715</v>
      </c>
      <c r="C104" t="s">
        <v>349</v>
      </c>
      <c r="D104" t="s">
        <v>416</v>
      </c>
    </row>
    <row r="105" spans="2:4">
      <c r="B105" t="s">
        <v>717</v>
      </c>
      <c r="C105" t="s">
        <v>299</v>
      </c>
      <c r="D105" t="s">
        <v>703</v>
      </c>
    </row>
    <row r="106" spans="2:4">
      <c r="B106" t="s">
        <v>711</v>
      </c>
      <c r="C106" t="s">
        <v>271</v>
      </c>
      <c r="D106" t="s">
        <v>696</v>
      </c>
    </row>
    <row r="107" spans="2:4">
      <c r="B107" t="s">
        <v>723</v>
      </c>
      <c r="C107" t="s">
        <v>748</v>
      </c>
      <c r="D107" t="s">
        <v>698</v>
      </c>
    </row>
    <row r="108" spans="2:4">
      <c r="B108" t="s">
        <v>741</v>
      </c>
      <c r="C108" t="s">
        <v>749</v>
      </c>
      <c r="D108" t="s">
        <v>701</v>
      </c>
    </row>
    <row r="109" spans="2:4">
      <c r="B109" t="s">
        <v>716</v>
      </c>
      <c r="C109" t="s">
        <v>736</v>
      </c>
      <c r="D109" t="s">
        <v>705</v>
      </c>
    </row>
    <row r="110" spans="2:4">
      <c r="B110" t="s">
        <v>718</v>
      </c>
      <c r="C110" t="s">
        <v>313</v>
      </c>
      <c r="D110" t="s">
        <v>704</v>
      </c>
    </row>
    <row r="111" spans="2:4">
      <c r="B111" t="s">
        <v>719</v>
      </c>
      <c r="C111" t="s">
        <v>726</v>
      </c>
      <c r="D111" t="s">
        <v>697</v>
      </c>
    </row>
    <row r="112" spans="2:4">
      <c r="B112" t="s">
        <v>724</v>
      </c>
      <c r="C112" t="s">
        <v>374</v>
      </c>
      <c r="D112" t="s">
        <v>699</v>
      </c>
    </row>
    <row r="113" spans="2:4">
      <c r="B113" t="s">
        <v>750</v>
      </c>
      <c r="C113" t="s">
        <v>309</v>
      </c>
      <c r="D113" t="s">
        <v>702</v>
      </c>
    </row>
    <row r="114" spans="2:4">
      <c r="B114" t="s">
        <v>751</v>
      </c>
      <c r="C114" t="s">
        <v>394</v>
      </c>
      <c r="D114" t="s">
        <v>706</v>
      </c>
    </row>
    <row r="115" spans="2:4">
      <c r="B115" t="s">
        <v>752</v>
      </c>
      <c r="C115" t="s">
        <v>388</v>
      </c>
      <c r="D115" t="s">
        <v>327</v>
      </c>
    </row>
    <row r="116" spans="2:4">
      <c r="B116" t="s">
        <v>720</v>
      </c>
      <c r="C116" t="s">
        <v>729</v>
      </c>
      <c r="D116" t="s">
        <v>334</v>
      </c>
    </row>
    <row r="117" spans="2:4">
      <c r="B117" t="s">
        <v>725</v>
      </c>
      <c r="C117" t="s">
        <v>712</v>
      </c>
      <c r="D117" t="s">
        <v>342</v>
      </c>
    </row>
    <row r="118" spans="2:4">
      <c r="B118" t="s">
        <v>743</v>
      </c>
      <c r="C118" t="s">
        <v>734</v>
      </c>
      <c r="D118" t="s">
        <v>346</v>
      </c>
    </row>
    <row r="119" spans="2:4">
      <c r="B119" t="s">
        <v>745</v>
      </c>
      <c r="C119" t="s">
        <v>737</v>
      </c>
      <c r="D119" t="s">
        <v>401</v>
      </c>
    </row>
    <row r="120" spans="2:4">
      <c r="B120" t="s">
        <v>753</v>
      </c>
      <c r="C120" t="s">
        <v>728</v>
      </c>
      <c r="D120" t="s">
        <v>408</v>
      </c>
    </row>
    <row r="121" spans="2:4">
      <c r="B121" t="s">
        <v>322</v>
      </c>
      <c r="C121" t="s">
        <v>730</v>
      </c>
      <c r="D121" t="s">
        <v>296</v>
      </c>
    </row>
    <row r="122" spans="2:4">
      <c r="B122" t="s">
        <v>328</v>
      </c>
      <c r="C122" t="s">
        <v>331</v>
      </c>
      <c r="D122" t="s">
        <v>700</v>
      </c>
    </row>
    <row r="123" spans="2:3">
      <c r="B123" t="s">
        <v>321</v>
      </c>
      <c r="C123" t="s">
        <v>339</v>
      </c>
    </row>
    <row r="124" spans="2:3">
      <c r="B124" t="s">
        <v>324</v>
      </c>
      <c r="C124" t="s">
        <v>397</v>
      </c>
    </row>
    <row r="125" spans="2:3">
      <c r="B125" t="s">
        <v>713</v>
      </c>
      <c r="C125" t="s">
        <v>412</v>
      </c>
    </row>
    <row r="126" spans="2:3">
      <c r="B126" t="s">
        <v>389</v>
      </c>
      <c r="C126" t="s">
        <v>292</v>
      </c>
    </row>
    <row r="127" spans="2:3">
      <c r="B127" t="s">
        <v>393</v>
      </c>
      <c r="C127" t="s">
        <v>419</v>
      </c>
    </row>
    <row r="128" spans="2:3">
      <c r="B128" t="s">
        <v>405</v>
      </c>
      <c r="C128" t="s">
        <v>727</v>
      </c>
    </row>
    <row r="129" spans="2:2">
      <c r="B129" t="s">
        <v>390</v>
      </c>
    </row>
    <row r="130" spans="2:2">
      <c r="B130" t="s">
        <v>415</v>
      </c>
    </row>
    <row r="131" spans="2:2">
      <c r="B131" t="s">
        <v>739</v>
      </c>
    </row>
    <row r="132" spans="2:2">
      <c r="B132" t="s">
        <v>353</v>
      </c>
    </row>
    <row r="133" spans="2:2">
      <c r="B133" t="s">
        <v>425</v>
      </c>
    </row>
    <row r="134" spans="2:2">
      <c r="B134" t="s">
        <v>714</v>
      </c>
    </row>
    <row r="135" spans="2:2">
      <c r="B135" t="s">
        <v>350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1"/>
  <sheetViews>
    <sheetView topLeftCell="E16" workbookViewId="0">
      <selection activeCell="M42" sqref="M42"/>
    </sheetView>
  </sheetViews>
  <sheetFormatPr defaultColWidth="9" defaultRowHeight="13.5"/>
  <cols>
    <col min="2" max="13" width="8.88333333333333" customWidth="1"/>
  </cols>
  <sheetData>
    <row r="1" customFormat="1" spans="1:11">
      <c r="A1" t="s">
        <v>754</v>
      </c>
      <c r="B1">
        <v>1081</v>
      </c>
      <c r="C1">
        <v>1080</v>
      </c>
      <c r="D1">
        <v>360</v>
      </c>
      <c r="E1">
        <v>180</v>
      </c>
      <c r="F1">
        <v>81</v>
      </c>
      <c r="G1">
        <v>36</v>
      </c>
      <c r="H1">
        <v>35</v>
      </c>
      <c r="I1">
        <v>9</v>
      </c>
      <c r="J1">
        <v>3</v>
      </c>
      <c r="K1">
        <v>1</v>
      </c>
    </row>
    <row r="2" spans="1:4">
      <c r="A2" t="s">
        <v>42</v>
      </c>
      <c r="B2">
        <v>1</v>
      </c>
      <c r="C2" t="s">
        <v>43</v>
      </c>
      <c r="D2" t="s">
        <v>59</v>
      </c>
    </row>
    <row r="3" spans="2:7">
      <c r="B3">
        <v>3</v>
      </c>
      <c r="C3" t="s">
        <v>43</v>
      </c>
      <c r="D3" t="s">
        <v>59</v>
      </c>
      <c r="E3" t="s">
        <v>94</v>
      </c>
      <c r="F3" t="s">
        <v>103</v>
      </c>
      <c r="G3" t="s">
        <v>93</v>
      </c>
    </row>
    <row r="4" spans="2:12">
      <c r="B4">
        <v>9</v>
      </c>
      <c r="C4" t="s">
        <v>43</v>
      </c>
      <c r="D4" t="s">
        <v>59</v>
      </c>
      <c r="E4" t="s">
        <v>94</v>
      </c>
      <c r="F4" t="s">
        <v>103</v>
      </c>
      <c r="G4" t="s">
        <v>93</v>
      </c>
      <c r="H4" t="s">
        <v>695</v>
      </c>
      <c r="I4" t="s">
        <v>169</v>
      </c>
      <c r="J4" t="s">
        <v>303</v>
      </c>
      <c r="K4" t="s">
        <v>731</v>
      </c>
      <c r="L4" t="s">
        <v>732</v>
      </c>
    </row>
    <row r="5" customFormat="1" spans="2:13">
      <c r="B5">
        <v>35</v>
      </c>
      <c r="C5" t="s">
        <v>94</v>
      </c>
      <c r="D5" t="s">
        <v>103</v>
      </c>
      <c r="E5" t="s">
        <v>93</v>
      </c>
      <c r="F5" t="s">
        <v>695</v>
      </c>
      <c r="G5" t="s">
        <v>169</v>
      </c>
      <c r="H5" t="s">
        <v>303</v>
      </c>
      <c r="I5" t="s">
        <v>731</v>
      </c>
      <c r="J5" t="s">
        <v>732</v>
      </c>
      <c r="K5" t="s">
        <v>422</v>
      </c>
      <c r="L5" t="s">
        <v>738</v>
      </c>
      <c r="M5" t="s">
        <v>735</v>
      </c>
    </row>
    <row r="6" spans="2:10">
      <c r="B6">
        <v>36</v>
      </c>
      <c r="C6" t="s">
        <v>695</v>
      </c>
      <c r="D6" t="s">
        <v>169</v>
      </c>
      <c r="E6" t="s">
        <v>303</v>
      </c>
      <c r="F6" t="s">
        <v>731</v>
      </c>
      <c r="G6" t="s">
        <v>732</v>
      </c>
      <c r="H6" t="s">
        <v>422</v>
      </c>
      <c r="I6" t="s">
        <v>738</v>
      </c>
      <c r="J6" t="s">
        <v>735</v>
      </c>
    </row>
    <row r="7" customFormat="1" spans="2:10">
      <c r="B7">
        <v>81</v>
      </c>
      <c r="C7" t="s">
        <v>695</v>
      </c>
      <c r="D7" t="s">
        <v>169</v>
      </c>
      <c r="E7" t="s">
        <v>303</v>
      </c>
      <c r="F7" t="s">
        <v>731</v>
      </c>
      <c r="G7" t="s">
        <v>732</v>
      </c>
      <c r="H7" t="s">
        <v>422</v>
      </c>
      <c r="I7" t="s">
        <v>738</v>
      </c>
      <c r="J7" t="s">
        <v>735</v>
      </c>
    </row>
    <row r="8" spans="2:5">
      <c r="B8">
        <v>180</v>
      </c>
      <c r="C8" t="s">
        <v>422</v>
      </c>
      <c r="D8" t="s">
        <v>738</v>
      </c>
      <c r="E8" t="s">
        <v>735</v>
      </c>
    </row>
    <row r="9" customFormat="1" spans="2:5">
      <c r="B9">
        <v>360</v>
      </c>
      <c r="C9" t="s">
        <v>422</v>
      </c>
      <c r="D9" t="s">
        <v>738</v>
      </c>
      <c r="E9" t="s">
        <v>735</v>
      </c>
    </row>
    <row r="10" spans="2:2">
      <c r="B10">
        <v>1080</v>
      </c>
    </row>
    <row r="11" customFormat="1" spans="2:2">
      <c r="B11">
        <v>1081</v>
      </c>
    </row>
    <row r="12" spans="1:4">
      <c r="A12" t="s">
        <v>53</v>
      </c>
      <c r="B12">
        <v>1</v>
      </c>
      <c r="C12" t="s">
        <v>45</v>
      </c>
      <c r="D12" t="s">
        <v>60</v>
      </c>
    </row>
    <row r="13" spans="2:7">
      <c r="B13">
        <v>3</v>
      </c>
      <c r="C13" t="s">
        <v>45</v>
      </c>
      <c r="D13" t="s">
        <v>60</v>
      </c>
      <c r="E13" t="s">
        <v>54</v>
      </c>
      <c r="F13" t="s">
        <v>114</v>
      </c>
      <c r="G13" t="s">
        <v>102</v>
      </c>
    </row>
    <row r="14" spans="2:11">
      <c r="B14">
        <v>9</v>
      </c>
      <c r="C14" t="s">
        <v>45</v>
      </c>
      <c r="D14" t="s">
        <v>60</v>
      </c>
      <c r="E14" t="s">
        <v>54</v>
      </c>
      <c r="F14" t="s">
        <v>114</v>
      </c>
      <c r="G14" t="s">
        <v>102</v>
      </c>
      <c r="H14" t="s">
        <v>163</v>
      </c>
      <c r="I14" t="s">
        <v>162</v>
      </c>
      <c r="J14" t="s">
        <v>235</v>
      </c>
      <c r="K14" t="s">
        <v>721</v>
      </c>
    </row>
    <row r="15" customFormat="1" spans="2:12">
      <c r="B15">
        <v>35</v>
      </c>
      <c r="C15" t="s">
        <v>54</v>
      </c>
      <c r="D15" t="s">
        <v>114</v>
      </c>
      <c r="E15" t="s">
        <v>102</v>
      </c>
      <c r="F15" t="s">
        <v>163</v>
      </c>
      <c r="G15" t="s">
        <v>162</v>
      </c>
      <c r="H15" t="s">
        <v>235</v>
      </c>
      <c r="I15" t="s">
        <v>721</v>
      </c>
      <c r="J15" t="s">
        <v>379</v>
      </c>
      <c r="K15" t="s">
        <v>308</v>
      </c>
      <c r="L15" t="s">
        <v>263</v>
      </c>
    </row>
    <row r="16" spans="2:9">
      <c r="B16">
        <v>36</v>
      </c>
      <c r="C16" t="s">
        <v>163</v>
      </c>
      <c r="D16" t="s">
        <v>162</v>
      </c>
      <c r="E16" t="s">
        <v>235</v>
      </c>
      <c r="F16" t="s">
        <v>721</v>
      </c>
      <c r="G16" t="s">
        <v>379</v>
      </c>
      <c r="H16" t="s">
        <v>308</v>
      </c>
      <c r="I16" t="s">
        <v>263</v>
      </c>
    </row>
    <row r="17" customFormat="1" spans="2:12">
      <c r="B17">
        <v>81</v>
      </c>
      <c r="C17" t="s">
        <v>163</v>
      </c>
      <c r="D17" t="s">
        <v>162</v>
      </c>
      <c r="E17" t="s">
        <v>235</v>
      </c>
      <c r="F17" t="s">
        <v>721</v>
      </c>
      <c r="G17" t="s">
        <v>379</v>
      </c>
      <c r="H17" t="s">
        <v>308</v>
      </c>
      <c r="I17" t="s">
        <v>263</v>
      </c>
      <c r="J17" t="s">
        <v>371</v>
      </c>
      <c r="K17" t="s">
        <v>409</v>
      </c>
      <c r="L17" t="s">
        <v>346</v>
      </c>
    </row>
    <row r="18" spans="2:8">
      <c r="B18">
        <v>180</v>
      </c>
      <c r="C18" t="s">
        <v>379</v>
      </c>
      <c r="D18" t="s">
        <v>308</v>
      </c>
      <c r="E18" t="s">
        <v>263</v>
      </c>
      <c r="F18" t="s">
        <v>371</v>
      </c>
      <c r="G18" t="s">
        <v>409</v>
      </c>
      <c r="H18" t="s">
        <v>346</v>
      </c>
    </row>
    <row r="19" customFormat="1" spans="2:8">
      <c r="B19">
        <v>360</v>
      </c>
      <c r="C19" t="s">
        <v>379</v>
      </c>
      <c r="D19" t="s">
        <v>308</v>
      </c>
      <c r="E19" t="s">
        <v>263</v>
      </c>
      <c r="F19" t="s">
        <v>371</v>
      </c>
      <c r="G19" t="s">
        <v>409</v>
      </c>
      <c r="H19" t="s">
        <v>346</v>
      </c>
    </row>
    <row r="20" spans="2:5">
      <c r="B20">
        <v>1080</v>
      </c>
      <c r="C20" t="s">
        <v>371</v>
      </c>
      <c r="D20" t="s">
        <v>409</v>
      </c>
      <c r="E20" t="s">
        <v>346</v>
      </c>
    </row>
    <row r="21" customFormat="1" spans="2:2">
      <c r="B21">
        <v>1081</v>
      </c>
    </row>
    <row r="22" spans="1:3">
      <c r="A22" t="s">
        <v>127</v>
      </c>
      <c r="B22">
        <v>1</v>
      </c>
      <c r="C22" t="s">
        <v>709</v>
      </c>
    </row>
    <row r="23" spans="2:5">
      <c r="B23">
        <v>3</v>
      </c>
      <c r="C23" t="s">
        <v>709</v>
      </c>
      <c r="D23" t="s">
        <v>128</v>
      </c>
      <c r="E23" t="s">
        <v>152</v>
      </c>
    </row>
    <row r="24" spans="2:5">
      <c r="B24">
        <v>9</v>
      </c>
      <c r="C24" t="s">
        <v>709</v>
      </c>
      <c r="D24" t="s">
        <v>128</v>
      </c>
      <c r="E24" t="s">
        <v>152</v>
      </c>
    </row>
    <row r="25" spans="2:7">
      <c r="B25">
        <v>35</v>
      </c>
      <c r="C25" t="s">
        <v>709</v>
      </c>
      <c r="D25" t="s">
        <v>128</v>
      </c>
      <c r="E25" t="s">
        <v>152</v>
      </c>
      <c r="F25" t="s">
        <v>310</v>
      </c>
      <c r="G25" t="s">
        <v>318</v>
      </c>
    </row>
    <row r="26" spans="2:6">
      <c r="B26">
        <v>36</v>
      </c>
      <c r="C26" t="s">
        <v>128</v>
      </c>
      <c r="D26" t="s">
        <v>152</v>
      </c>
      <c r="E26" t="s">
        <v>310</v>
      </c>
      <c r="F26" t="s">
        <v>318</v>
      </c>
    </row>
    <row r="27" customFormat="1" spans="2:7">
      <c r="B27">
        <v>81</v>
      </c>
      <c r="C27" t="s">
        <v>128</v>
      </c>
      <c r="D27" t="s">
        <v>152</v>
      </c>
      <c r="E27" t="s">
        <v>310</v>
      </c>
      <c r="F27" t="s">
        <v>318</v>
      </c>
      <c r="G27" t="s">
        <v>350</v>
      </c>
    </row>
    <row r="28" spans="2:5">
      <c r="B28">
        <v>180</v>
      </c>
      <c r="C28" t="s">
        <v>310</v>
      </c>
      <c r="D28" t="s">
        <v>318</v>
      </c>
      <c r="E28" t="s">
        <v>350</v>
      </c>
    </row>
    <row r="29" customFormat="1" spans="2:5">
      <c r="B29">
        <v>360</v>
      </c>
      <c r="C29" t="s">
        <v>310</v>
      </c>
      <c r="D29" t="s">
        <v>318</v>
      </c>
      <c r="E29" t="s">
        <v>350</v>
      </c>
    </row>
    <row r="30" spans="2:3">
      <c r="B30">
        <v>1080</v>
      </c>
      <c r="C30" t="s">
        <v>350</v>
      </c>
    </row>
    <row r="31" customFormat="1" spans="2:2">
      <c r="B31">
        <v>1081</v>
      </c>
    </row>
    <row r="32" spans="1:3">
      <c r="A32" t="s">
        <v>63</v>
      </c>
      <c r="B32">
        <v>1</v>
      </c>
      <c r="C32" t="s">
        <v>708</v>
      </c>
    </row>
    <row r="33" spans="2:13">
      <c r="B33">
        <v>3</v>
      </c>
      <c r="C33" t="s">
        <v>708</v>
      </c>
      <c r="D33" t="s">
        <v>703</v>
      </c>
      <c r="E33" t="s">
        <v>710</v>
      </c>
      <c r="F33" t="s">
        <v>712</v>
      </c>
      <c r="G33" t="s">
        <v>704</v>
      </c>
      <c r="H33" t="s">
        <v>711</v>
      </c>
      <c r="I33" t="s">
        <v>719</v>
      </c>
      <c r="J33" t="s">
        <v>720</v>
      </c>
      <c r="K33" t="s">
        <v>64</v>
      </c>
      <c r="L33" t="s">
        <v>118</v>
      </c>
      <c r="M33" t="s">
        <v>179</v>
      </c>
    </row>
    <row r="34" spans="2:23">
      <c r="B34">
        <v>9</v>
      </c>
      <c r="C34" t="s">
        <v>708</v>
      </c>
      <c r="D34" t="s">
        <v>703</v>
      </c>
      <c r="E34" t="s">
        <v>710</v>
      </c>
      <c r="F34" t="s">
        <v>712</v>
      </c>
      <c r="G34" t="s">
        <v>704</v>
      </c>
      <c r="H34" t="s">
        <v>711</v>
      </c>
      <c r="I34" t="s">
        <v>719</v>
      </c>
      <c r="J34" t="s">
        <v>720</v>
      </c>
      <c r="K34" t="s">
        <v>64</v>
      </c>
      <c r="L34" t="s">
        <v>118</v>
      </c>
      <c r="M34" t="s">
        <v>179</v>
      </c>
      <c r="N34" t="s">
        <v>696</v>
      </c>
      <c r="O34" t="s">
        <v>722</v>
      </c>
      <c r="P34" t="s">
        <v>734</v>
      </c>
      <c r="Q34" t="s">
        <v>697</v>
      </c>
      <c r="R34" t="s">
        <v>723</v>
      </c>
      <c r="S34" t="s">
        <v>724</v>
      </c>
      <c r="T34" t="s">
        <v>725</v>
      </c>
      <c r="U34" t="s">
        <v>194</v>
      </c>
      <c r="V34" t="s">
        <v>238</v>
      </c>
      <c r="W34" t="s">
        <v>218</v>
      </c>
    </row>
    <row r="35" spans="2:33">
      <c r="B35">
        <v>35</v>
      </c>
      <c r="C35" t="s">
        <v>703</v>
      </c>
      <c r="D35" t="s">
        <v>710</v>
      </c>
      <c r="E35" t="s">
        <v>712</v>
      </c>
      <c r="F35" t="s">
        <v>704</v>
      </c>
      <c r="G35" t="s">
        <v>711</v>
      </c>
      <c r="H35" t="s">
        <v>719</v>
      </c>
      <c r="I35" t="s">
        <v>720</v>
      </c>
      <c r="J35" t="s">
        <v>64</v>
      </c>
      <c r="K35" t="s">
        <v>118</v>
      </c>
      <c r="L35" t="s">
        <v>179</v>
      </c>
      <c r="M35" t="s">
        <v>696</v>
      </c>
      <c r="N35" t="s">
        <v>722</v>
      </c>
      <c r="O35" t="s">
        <v>734</v>
      </c>
      <c r="P35" t="s">
        <v>697</v>
      </c>
      <c r="Q35" t="s">
        <v>723</v>
      </c>
      <c r="R35" t="s">
        <v>724</v>
      </c>
      <c r="S35" t="s">
        <v>725</v>
      </c>
      <c r="T35" t="s">
        <v>176</v>
      </c>
      <c r="U35" t="s">
        <v>194</v>
      </c>
      <c r="V35" t="s">
        <v>238</v>
      </c>
      <c r="W35" t="s">
        <v>218</v>
      </c>
      <c r="X35" t="s">
        <v>698</v>
      </c>
      <c r="Y35" t="s">
        <v>740</v>
      </c>
      <c r="Z35" t="s">
        <v>737</v>
      </c>
      <c r="AA35" t="s">
        <v>699</v>
      </c>
      <c r="AB35" t="s">
        <v>741</v>
      </c>
      <c r="AC35" t="s">
        <v>742</v>
      </c>
      <c r="AD35" t="s">
        <v>743</v>
      </c>
      <c r="AE35" t="s">
        <v>251</v>
      </c>
      <c r="AF35" t="s">
        <v>349</v>
      </c>
      <c r="AG35" t="s">
        <v>299</v>
      </c>
    </row>
    <row r="36" spans="2:23">
      <c r="B36">
        <v>36</v>
      </c>
      <c r="C36" t="s">
        <v>696</v>
      </c>
      <c r="D36" t="s">
        <v>722</v>
      </c>
      <c r="E36" t="s">
        <v>734</v>
      </c>
      <c r="F36" t="s">
        <v>697</v>
      </c>
      <c r="G36" t="s">
        <v>723</v>
      </c>
      <c r="H36" t="s">
        <v>724</v>
      </c>
      <c r="I36" t="s">
        <v>725</v>
      </c>
      <c r="J36" t="s">
        <v>176</v>
      </c>
      <c r="K36" t="s">
        <v>194</v>
      </c>
      <c r="L36" t="s">
        <v>238</v>
      </c>
      <c r="M36" t="s">
        <v>218</v>
      </c>
      <c r="N36" t="s">
        <v>698</v>
      </c>
      <c r="O36" t="s">
        <v>740</v>
      </c>
      <c r="P36" t="s">
        <v>737</v>
      </c>
      <c r="Q36" t="s">
        <v>699</v>
      </c>
      <c r="R36" t="s">
        <v>741</v>
      </c>
      <c r="S36" t="s">
        <v>742</v>
      </c>
      <c r="T36" t="s">
        <v>743</v>
      </c>
      <c r="U36" t="s">
        <v>251</v>
      </c>
      <c r="V36" t="s">
        <v>349</v>
      </c>
      <c r="W36" t="s">
        <v>299</v>
      </c>
    </row>
    <row r="37" customFormat="1" spans="2:39">
      <c r="B37">
        <v>81</v>
      </c>
      <c r="C37" t="s">
        <v>696</v>
      </c>
      <c r="D37" t="s">
        <v>722</v>
      </c>
      <c r="E37" t="s">
        <v>734</v>
      </c>
      <c r="F37" t="s">
        <v>697</v>
      </c>
      <c r="G37" t="s">
        <v>723</v>
      </c>
      <c r="H37" t="s">
        <v>724</v>
      </c>
      <c r="I37" t="s">
        <v>725</v>
      </c>
      <c r="J37" t="s">
        <v>176</v>
      </c>
      <c r="K37" t="s">
        <v>194</v>
      </c>
      <c r="L37" t="s">
        <v>238</v>
      </c>
      <c r="M37" t="s">
        <v>218</v>
      </c>
      <c r="N37" t="s">
        <v>698</v>
      </c>
      <c r="O37" t="s">
        <v>740</v>
      </c>
      <c r="P37" t="s">
        <v>737</v>
      </c>
      <c r="Q37" t="s">
        <v>699</v>
      </c>
      <c r="R37" t="s">
        <v>741</v>
      </c>
      <c r="S37" t="s">
        <v>742</v>
      </c>
      <c r="T37" t="s">
        <v>743</v>
      </c>
      <c r="U37" t="s">
        <v>251</v>
      </c>
      <c r="V37" t="s">
        <v>349</v>
      </c>
      <c r="W37" t="s">
        <v>299</v>
      </c>
      <c r="X37" t="s">
        <v>701</v>
      </c>
      <c r="Y37" t="s">
        <v>715</v>
      </c>
      <c r="Z37" t="s">
        <v>728</v>
      </c>
      <c r="AA37" t="s">
        <v>702</v>
      </c>
      <c r="AB37" t="s">
        <v>716</v>
      </c>
      <c r="AC37" t="s">
        <v>744</v>
      </c>
      <c r="AD37" t="s">
        <v>745</v>
      </c>
      <c r="AE37" t="s">
        <v>327</v>
      </c>
      <c r="AF37" t="s">
        <v>322</v>
      </c>
      <c r="AG37" t="s">
        <v>328</v>
      </c>
      <c r="AH37" t="s">
        <v>331</v>
      </c>
      <c r="AI37" t="s">
        <v>334</v>
      </c>
      <c r="AJ37" t="s">
        <v>321</v>
      </c>
      <c r="AK37" t="s">
        <v>353</v>
      </c>
      <c r="AL37" t="s">
        <v>425</v>
      </c>
      <c r="AM37" t="s">
        <v>727</v>
      </c>
    </row>
    <row r="38" spans="2:28">
      <c r="B38">
        <v>180</v>
      </c>
      <c r="C38" t="s">
        <v>698</v>
      </c>
      <c r="D38" t="s">
        <v>740</v>
      </c>
      <c r="E38" t="s">
        <v>737</v>
      </c>
      <c r="F38" t="s">
        <v>699</v>
      </c>
      <c r="G38" t="s">
        <v>741</v>
      </c>
      <c r="H38" t="s">
        <v>742</v>
      </c>
      <c r="I38" t="s">
        <v>743</v>
      </c>
      <c r="J38" t="s">
        <v>251</v>
      </c>
      <c r="K38" t="s">
        <v>349</v>
      </c>
      <c r="L38" t="s">
        <v>299</v>
      </c>
      <c r="M38" t="s">
        <v>701</v>
      </c>
      <c r="N38" t="s">
        <v>715</v>
      </c>
      <c r="O38" t="s">
        <v>728</v>
      </c>
      <c r="P38" t="s">
        <v>702</v>
      </c>
      <c r="Q38" t="s">
        <v>716</v>
      </c>
      <c r="R38" t="s">
        <v>744</v>
      </c>
      <c r="S38" t="s">
        <v>745</v>
      </c>
      <c r="T38" t="s">
        <v>327</v>
      </c>
      <c r="U38" t="s">
        <v>322</v>
      </c>
      <c r="V38" t="s">
        <v>328</v>
      </c>
      <c r="W38" t="s">
        <v>331</v>
      </c>
      <c r="X38" t="s">
        <v>334</v>
      </c>
      <c r="Y38" t="s">
        <v>321</v>
      </c>
      <c r="Z38" t="s">
        <v>353</v>
      </c>
      <c r="AA38" t="s">
        <v>425</v>
      </c>
      <c r="AB38" t="s">
        <v>727</v>
      </c>
    </row>
    <row r="39" customFormat="1" spans="2:39">
      <c r="B39">
        <v>360</v>
      </c>
      <c r="C39" t="s">
        <v>698</v>
      </c>
      <c r="D39" t="s">
        <v>740</v>
      </c>
      <c r="E39" t="s">
        <v>737</v>
      </c>
      <c r="F39" t="s">
        <v>699</v>
      </c>
      <c r="G39" t="s">
        <v>741</v>
      </c>
      <c r="H39" t="s">
        <v>742</v>
      </c>
      <c r="I39" t="s">
        <v>743</v>
      </c>
      <c r="J39" t="s">
        <v>251</v>
      </c>
      <c r="K39" t="s">
        <v>349</v>
      </c>
      <c r="L39" t="s">
        <v>299</v>
      </c>
      <c r="M39" t="s">
        <v>701</v>
      </c>
      <c r="N39" t="s">
        <v>715</v>
      </c>
      <c r="O39" t="s">
        <v>728</v>
      </c>
      <c r="P39" t="s">
        <v>702</v>
      </c>
      <c r="Q39" t="s">
        <v>716</v>
      </c>
      <c r="R39" t="s">
        <v>744</v>
      </c>
      <c r="S39" t="s">
        <v>745</v>
      </c>
      <c r="T39" t="s">
        <v>327</v>
      </c>
      <c r="U39" t="s">
        <v>322</v>
      </c>
      <c r="V39" t="s">
        <v>328</v>
      </c>
      <c r="W39" t="s">
        <v>331</v>
      </c>
      <c r="X39" t="s">
        <v>334</v>
      </c>
      <c r="Y39" t="s">
        <v>321</v>
      </c>
      <c r="Z39" t="s">
        <v>353</v>
      </c>
      <c r="AA39" t="s">
        <v>425</v>
      </c>
      <c r="AB39" t="s">
        <v>727</v>
      </c>
      <c r="AC39" t="s">
        <v>705</v>
      </c>
      <c r="AD39" t="s">
        <v>717</v>
      </c>
      <c r="AE39" t="s">
        <v>730</v>
      </c>
      <c r="AF39" t="s">
        <v>706</v>
      </c>
      <c r="AG39" t="s">
        <v>718</v>
      </c>
      <c r="AH39" t="s">
        <v>388</v>
      </c>
      <c r="AI39" t="s">
        <v>389</v>
      </c>
      <c r="AJ39" t="s">
        <v>393</v>
      </c>
      <c r="AK39" t="s">
        <v>397</v>
      </c>
      <c r="AL39" t="s">
        <v>401</v>
      </c>
      <c r="AM39" t="s">
        <v>405</v>
      </c>
    </row>
    <row r="40" spans="2:31">
      <c r="B40">
        <v>1080</v>
      </c>
      <c r="C40" t="s">
        <v>701</v>
      </c>
      <c r="D40" t="s">
        <v>715</v>
      </c>
      <c r="E40" t="s">
        <v>728</v>
      </c>
      <c r="F40" t="s">
        <v>702</v>
      </c>
      <c r="G40" t="s">
        <v>716</v>
      </c>
      <c r="H40" t="s">
        <v>744</v>
      </c>
      <c r="I40" t="s">
        <v>745</v>
      </c>
      <c r="J40" t="s">
        <v>327</v>
      </c>
      <c r="K40" t="s">
        <v>322</v>
      </c>
      <c r="L40" t="s">
        <v>328</v>
      </c>
      <c r="M40" t="s">
        <v>331</v>
      </c>
      <c r="N40" t="s">
        <v>334</v>
      </c>
      <c r="O40" t="s">
        <v>321</v>
      </c>
      <c r="P40" t="s">
        <v>353</v>
      </c>
      <c r="Q40" t="s">
        <v>425</v>
      </c>
      <c r="R40" t="s">
        <v>727</v>
      </c>
      <c r="S40" t="s">
        <v>705</v>
      </c>
      <c r="T40" t="s">
        <v>717</v>
      </c>
      <c r="U40" t="s">
        <v>730</v>
      </c>
      <c r="V40" t="s">
        <v>706</v>
      </c>
      <c r="W40" t="s">
        <v>718</v>
      </c>
      <c r="X40" t="s">
        <v>755</v>
      </c>
      <c r="Y40" t="s">
        <v>753</v>
      </c>
      <c r="Z40" t="s">
        <v>388</v>
      </c>
      <c r="AA40" t="s">
        <v>389</v>
      </c>
      <c r="AB40" t="s">
        <v>393</v>
      </c>
      <c r="AC40" t="s">
        <v>397</v>
      </c>
      <c r="AD40" t="s">
        <v>401</v>
      </c>
      <c r="AE40" t="s">
        <v>405</v>
      </c>
    </row>
    <row r="41" customFormat="1" spans="2:15">
      <c r="B41">
        <v>1081</v>
      </c>
      <c r="C41" t="s">
        <v>705</v>
      </c>
      <c r="D41" t="s">
        <v>717</v>
      </c>
      <c r="E41" t="s">
        <v>730</v>
      </c>
      <c r="F41" t="s">
        <v>706</v>
      </c>
      <c r="G41" t="s">
        <v>718</v>
      </c>
      <c r="H41" t="s">
        <v>755</v>
      </c>
      <c r="I41" t="s">
        <v>753</v>
      </c>
      <c r="J41" t="s">
        <v>388</v>
      </c>
      <c r="K41" t="s">
        <v>389</v>
      </c>
      <c r="L41" t="s">
        <v>393</v>
      </c>
      <c r="M41" t="s">
        <v>397</v>
      </c>
      <c r="N41" t="s">
        <v>401</v>
      </c>
      <c r="O41" t="s">
        <v>405</v>
      </c>
    </row>
    <row r="42" spans="1:4">
      <c r="A42" t="s">
        <v>106</v>
      </c>
      <c r="B42">
        <v>1</v>
      </c>
      <c r="C42" t="s">
        <v>107</v>
      </c>
      <c r="D42" t="s">
        <v>733</v>
      </c>
    </row>
    <row r="43" spans="2:4">
      <c r="B43">
        <v>3</v>
      </c>
      <c r="C43" t="s">
        <v>107</v>
      </c>
      <c r="D43" t="s">
        <v>733</v>
      </c>
    </row>
    <row r="44" spans="2:4">
      <c r="B44">
        <v>9</v>
      </c>
      <c r="C44" t="s">
        <v>107</v>
      </c>
      <c r="D44" t="s">
        <v>733</v>
      </c>
    </row>
    <row r="45" spans="2:6">
      <c r="B45">
        <v>35</v>
      </c>
      <c r="C45" t="s">
        <v>107</v>
      </c>
      <c r="D45" t="s">
        <v>733</v>
      </c>
      <c r="E45" t="s">
        <v>748</v>
      </c>
      <c r="F45" t="s">
        <v>749</v>
      </c>
    </row>
    <row r="46" spans="2:6">
      <c r="B46">
        <v>36</v>
      </c>
      <c r="C46" t="s">
        <v>107</v>
      </c>
      <c r="D46" t="s">
        <v>733</v>
      </c>
      <c r="E46" t="s">
        <v>748</v>
      </c>
      <c r="F46" t="s">
        <v>749</v>
      </c>
    </row>
    <row r="47" customFormat="1" spans="2:9">
      <c r="B47">
        <v>81</v>
      </c>
      <c r="C47" t="s">
        <v>107</v>
      </c>
      <c r="D47" t="s">
        <v>733</v>
      </c>
      <c r="E47" t="s">
        <v>748</v>
      </c>
      <c r="F47" t="s">
        <v>749</v>
      </c>
      <c r="G47" t="s">
        <v>385</v>
      </c>
      <c r="H47" t="s">
        <v>374</v>
      </c>
      <c r="I47" t="s">
        <v>309</v>
      </c>
    </row>
    <row r="48" spans="2:7">
      <c r="B48">
        <v>180</v>
      </c>
      <c r="C48" t="s">
        <v>748</v>
      </c>
      <c r="D48" t="s">
        <v>749</v>
      </c>
      <c r="E48" t="s">
        <v>385</v>
      </c>
      <c r="F48" t="s">
        <v>374</v>
      </c>
      <c r="G48" t="s">
        <v>309</v>
      </c>
    </row>
    <row r="49" customFormat="1" spans="2:7">
      <c r="B49">
        <v>360</v>
      </c>
      <c r="C49" t="s">
        <v>748</v>
      </c>
      <c r="D49" t="s">
        <v>749</v>
      </c>
      <c r="E49" t="s">
        <v>385</v>
      </c>
      <c r="F49" t="s">
        <v>374</v>
      </c>
      <c r="G49" t="s">
        <v>309</v>
      </c>
    </row>
    <row r="50" spans="2:5">
      <c r="B50">
        <v>1080</v>
      </c>
      <c r="C50" t="s">
        <v>385</v>
      </c>
      <c r="D50" t="s">
        <v>374</v>
      </c>
      <c r="E50" t="s">
        <v>309</v>
      </c>
    </row>
    <row r="51" customFormat="1" spans="2:2">
      <c r="B51">
        <v>1081</v>
      </c>
    </row>
    <row r="52" spans="1:3">
      <c r="A52" t="s">
        <v>295</v>
      </c>
      <c r="B52">
        <v>1</v>
      </c>
      <c r="C52" t="s">
        <v>296</v>
      </c>
    </row>
    <row r="53" spans="2:3">
      <c r="B53">
        <v>3</v>
      </c>
      <c r="C53" t="s">
        <v>296</v>
      </c>
    </row>
    <row r="54" spans="2:3">
      <c r="B54">
        <v>9</v>
      </c>
      <c r="C54" t="s">
        <v>296</v>
      </c>
    </row>
    <row r="55" spans="2:3">
      <c r="B55">
        <v>35</v>
      </c>
      <c r="C55" t="s">
        <v>296</v>
      </c>
    </row>
    <row r="56" spans="2:3">
      <c r="B56">
        <v>36</v>
      </c>
      <c r="C56" t="s">
        <v>296</v>
      </c>
    </row>
    <row r="57" customFormat="1" spans="2:3">
      <c r="B57">
        <v>81</v>
      </c>
      <c r="C57" t="s">
        <v>296</v>
      </c>
    </row>
    <row r="58" spans="2:3">
      <c r="B58">
        <v>180</v>
      </c>
      <c r="C58" t="s">
        <v>296</v>
      </c>
    </row>
    <row r="59" customFormat="1" spans="2:3">
      <c r="B59">
        <v>360</v>
      </c>
      <c r="C59" t="s">
        <v>296</v>
      </c>
    </row>
    <row r="60" spans="2:2">
      <c r="B60">
        <v>1080</v>
      </c>
    </row>
    <row r="61" customFormat="1" spans="2:2">
      <c r="B61">
        <v>1081</v>
      </c>
    </row>
    <row r="62" spans="1:3">
      <c r="A62" t="s">
        <v>291</v>
      </c>
      <c r="B62">
        <v>1</v>
      </c>
      <c r="C62" t="s">
        <v>292</v>
      </c>
    </row>
    <row r="63" spans="2:3">
      <c r="B63">
        <v>3</v>
      </c>
      <c r="C63" t="s">
        <v>292</v>
      </c>
    </row>
    <row r="64" spans="2:3">
      <c r="B64">
        <v>9</v>
      </c>
      <c r="C64" t="s">
        <v>292</v>
      </c>
    </row>
    <row r="65" spans="2:3">
      <c r="B65">
        <v>35</v>
      </c>
      <c r="C65" t="s">
        <v>292</v>
      </c>
    </row>
    <row r="66" spans="2:3">
      <c r="B66">
        <v>36</v>
      </c>
      <c r="C66" t="s">
        <v>292</v>
      </c>
    </row>
    <row r="67" customFormat="1" spans="2:3">
      <c r="B67">
        <v>81</v>
      </c>
      <c r="C67" t="s">
        <v>292</v>
      </c>
    </row>
    <row r="68" spans="2:3">
      <c r="B68">
        <v>180</v>
      </c>
      <c r="C68" t="s">
        <v>292</v>
      </c>
    </row>
    <row r="69" customFormat="1" spans="2:3">
      <c r="B69">
        <v>360</v>
      </c>
      <c r="C69" t="s">
        <v>292</v>
      </c>
    </row>
    <row r="70" spans="2:2">
      <c r="B70">
        <v>1080</v>
      </c>
    </row>
    <row r="71" customFormat="1" spans="2:2">
      <c r="B71">
        <v>1081</v>
      </c>
    </row>
    <row r="72" spans="1:4">
      <c r="A72" t="s">
        <v>81</v>
      </c>
      <c r="B72">
        <v>1</v>
      </c>
      <c r="C72" t="s">
        <v>82</v>
      </c>
      <c r="D72" t="s">
        <v>78</v>
      </c>
    </row>
    <row r="73" spans="2:4">
      <c r="B73">
        <v>3</v>
      </c>
      <c r="C73" t="s">
        <v>82</v>
      </c>
      <c r="D73" t="s">
        <v>78</v>
      </c>
    </row>
    <row r="74" spans="2:7">
      <c r="B74">
        <v>9</v>
      </c>
      <c r="C74" t="s">
        <v>82</v>
      </c>
      <c r="D74" t="s">
        <v>78</v>
      </c>
      <c r="E74" t="s">
        <v>230</v>
      </c>
      <c r="F74" t="s">
        <v>165</v>
      </c>
      <c r="G74" t="s">
        <v>190</v>
      </c>
    </row>
    <row r="75" spans="2:9">
      <c r="B75">
        <v>35</v>
      </c>
      <c r="C75" t="s">
        <v>82</v>
      </c>
      <c r="D75" t="s">
        <v>78</v>
      </c>
      <c r="E75" t="s">
        <v>230</v>
      </c>
      <c r="F75" t="s">
        <v>165</v>
      </c>
      <c r="G75" t="s">
        <v>190</v>
      </c>
      <c r="H75" t="s">
        <v>359</v>
      </c>
      <c r="I75" t="s">
        <v>300</v>
      </c>
    </row>
    <row r="76" spans="2:7">
      <c r="B76">
        <v>36</v>
      </c>
      <c r="C76" t="s">
        <v>230</v>
      </c>
      <c r="D76" t="s">
        <v>165</v>
      </c>
      <c r="E76" t="s">
        <v>190</v>
      </c>
      <c r="F76" t="s">
        <v>359</v>
      </c>
      <c r="G76" t="s">
        <v>300</v>
      </c>
    </row>
    <row r="77" customFormat="1" spans="2:8">
      <c r="B77">
        <v>81</v>
      </c>
      <c r="C77" t="s">
        <v>230</v>
      </c>
      <c r="D77" t="s">
        <v>165</v>
      </c>
      <c r="E77" t="s">
        <v>190</v>
      </c>
      <c r="F77" t="s">
        <v>359</v>
      </c>
      <c r="G77" t="s">
        <v>300</v>
      </c>
      <c r="H77" t="s">
        <v>313</v>
      </c>
    </row>
    <row r="78" spans="2:5">
      <c r="B78">
        <v>180</v>
      </c>
      <c r="C78" t="s">
        <v>359</v>
      </c>
      <c r="D78" t="s">
        <v>300</v>
      </c>
      <c r="E78" t="s">
        <v>313</v>
      </c>
    </row>
    <row r="79" customFormat="1" spans="2:7">
      <c r="B79">
        <v>360</v>
      </c>
      <c r="C79" t="s">
        <v>359</v>
      </c>
      <c r="D79" t="s">
        <v>300</v>
      </c>
      <c r="E79" t="s">
        <v>313</v>
      </c>
      <c r="F79" t="s">
        <v>394</v>
      </c>
      <c r="G79" t="s">
        <v>398</v>
      </c>
    </row>
    <row r="80" spans="2:5">
      <c r="B80">
        <v>1080</v>
      </c>
      <c r="C80" t="s">
        <v>313</v>
      </c>
      <c r="D80" t="s">
        <v>394</v>
      </c>
      <c r="E80" t="s">
        <v>398</v>
      </c>
    </row>
    <row r="81" customFormat="1" spans="2:4">
      <c r="B81">
        <v>1081</v>
      </c>
      <c r="C81" t="s">
        <v>394</v>
      </c>
      <c r="D81" t="s">
        <v>398</v>
      </c>
    </row>
    <row r="82" spans="1:3">
      <c r="A82" t="s">
        <v>69</v>
      </c>
      <c r="B82">
        <v>1</v>
      </c>
      <c r="C82" t="s">
        <v>66</v>
      </c>
    </row>
    <row r="83" spans="2:7">
      <c r="B83">
        <v>3</v>
      </c>
      <c r="C83" t="s">
        <v>66</v>
      </c>
      <c r="D83" t="s">
        <v>73</v>
      </c>
      <c r="E83" t="s">
        <v>99</v>
      </c>
      <c r="F83" t="s">
        <v>138</v>
      </c>
      <c r="G83" t="s">
        <v>134</v>
      </c>
    </row>
    <row r="84" spans="2:11">
      <c r="B84">
        <v>9</v>
      </c>
      <c r="C84" t="s">
        <v>66</v>
      </c>
      <c r="D84" t="s">
        <v>73</v>
      </c>
      <c r="E84" t="s">
        <v>99</v>
      </c>
      <c r="F84" t="s">
        <v>138</v>
      </c>
      <c r="G84" t="s">
        <v>134</v>
      </c>
      <c r="H84" t="s">
        <v>181</v>
      </c>
      <c r="I84" t="s">
        <v>227</v>
      </c>
      <c r="J84" t="s">
        <v>174</v>
      </c>
      <c r="K84" t="s">
        <v>185</v>
      </c>
    </row>
    <row r="85" spans="2:13">
      <c r="B85">
        <v>35</v>
      </c>
      <c r="C85" t="s">
        <v>73</v>
      </c>
      <c r="D85" t="s">
        <v>99</v>
      </c>
      <c r="E85" t="s">
        <v>138</v>
      </c>
      <c r="F85" t="s">
        <v>134</v>
      </c>
      <c r="G85" t="s">
        <v>181</v>
      </c>
      <c r="H85" t="s">
        <v>227</v>
      </c>
      <c r="I85" t="s">
        <v>174</v>
      </c>
      <c r="J85" t="s">
        <v>185</v>
      </c>
      <c r="K85" t="s">
        <v>366</v>
      </c>
      <c r="L85" t="s">
        <v>259</v>
      </c>
      <c r="M85" t="s">
        <v>271</v>
      </c>
    </row>
    <row r="86" spans="2:9">
      <c r="B86">
        <v>36</v>
      </c>
      <c r="C86" t="s">
        <v>181</v>
      </c>
      <c r="D86" t="s">
        <v>227</v>
      </c>
      <c r="E86" t="s">
        <v>174</v>
      </c>
      <c r="F86" t="s">
        <v>185</v>
      </c>
      <c r="G86" t="s">
        <v>366</v>
      </c>
      <c r="H86" t="s">
        <v>259</v>
      </c>
      <c r="I86" t="s">
        <v>271</v>
      </c>
    </row>
    <row r="87" customFormat="1" spans="2:11">
      <c r="B87">
        <v>81</v>
      </c>
      <c r="C87" t="s">
        <v>181</v>
      </c>
      <c r="D87" t="s">
        <v>227</v>
      </c>
      <c r="E87" t="s">
        <v>174</v>
      </c>
      <c r="F87" t="s">
        <v>185</v>
      </c>
      <c r="G87" t="s">
        <v>366</v>
      </c>
      <c r="H87" t="s">
        <v>259</v>
      </c>
      <c r="I87" t="s">
        <v>271</v>
      </c>
      <c r="J87" t="s">
        <v>402</v>
      </c>
      <c r="K87" t="s">
        <v>726</v>
      </c>
    </row>
    <row r="88" spans="2:7">
      <c r="B88">
        <v>180</v>
      </c>
      <c r="C88" t="s">
        <v>366</v>
      </c>
      <c r="D88" t="s">
        <v>259</v>
      </c>
      <c r="E88" t="s">
        <v>271</v>
      </c>
      <c r="F88" t="s">
        <v>402</v>
      </c>
      <c r="G88" t="s">
        <v>726</v>
      </c>
    </row>
    <row r="89" customFormat="1" spans="2:8">
      <c r="B89">
        <v>360</v>
      </c>
      <c r="C89" t="s">
        <v>366</v>
      </c>
      <c r="D89" t="s">
        <v>259</v>
      </c>
      <c r="E89" t="s">
        <v>271</v>
      </c>
      <c r="F89" t="s">
        <v>402</v>
      </c>
      <c r="G89" t="s">
        <v>726</v>
      </c>
      <c r="H89" t="s">
        <v>416</v>
      </c>
    </row>
    <row r="90" spans="2:5">
      <c r="B90">
        <v>1080</v>
      </c>
      <c r="C90" t="s">
        <v>402</v>
      </c>
      <c r="D90" t="s">
        <v>726</v>
      </c>
      <c r="E90" t="s">
        <v>416</v>
      </c>
    </row>
    <row r="91" spans="2:3">
      <c r="B91">
        <v>1081</v>
      </c>
      <c r="C91" t="s">
        <v>416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1"/>
  <sheetViews>
    <sheetView topLeftCell="A205" workbookViewId="0">
      <selection activeCell="H245" sqref="H245"/>
    </sheetView>
  </sheetViews>
  <sheetFormatPr defaultColWidth="9" defaultRowHeight="13.5"/>
  <sheetData>
    <row r="1" spans="1:11">
      <c r="A1" t="s">
        <v>754</v>
      </c>
      <c r="B1">
        <v>2161</v>
      </c>
      <c r="C1">
        <v>2160</v>
      </c>
      <c r="D1">
        <v>360</v>
      </c>
      <c r="E1">
        <v>180</v>
      </c>
      <c r="F1">
        <v>81</v>
      </c>
      <c r="G1">
        <v>36</v>
      </c>
      <c r="H1">
        <v>35</v>
      </c>
      <c r="I1">
        <v>9</v>
      </c>
      <c r="J1">
        <v>3</v>
      </c>
      <c r="K1">
        <v>1</v>
      </c>
    </row>
    <row r="2" spans="1:2">
      <c r="A2" t="s">
        <v>323</v>
      </c>
      <c r="B2">
        <v>1</v>
      </c>
    </row>
    <row r="3" spans="2:2">
      <c r="B3">
        <v>3</v>
      </c>
    </row>
    <row r="4" spans="2:2">
      <c r="B4">
        <v>9</v>
      </c>
    </row>
    <row r="5" spans="2:2">
      <c r="B5">
        <v>35</v>
      </c>
    </row>
    <row r="6" spans="2:2">
      <c r="B6">
        <v>36</v>
      </c>
    </row>
    <row r="7" spans="2:4">
      <c r="B7">
        <v>81</v>
      </c>
      <c r="C7" t="s">
        <v>409</v>
      </c>
      <c r="D7" t="s">
        <v>324</v>
      </c>
    </row>
    <row r="8" spans="2:4">
      <c r="B8">
        <v>180</v>
      </c>
      <c r="C8" t="s">
        <v>409</v>
      </c>
      <c r="D8" t="s">
        <v>324</v>
      </c>
    </row>
    <row r="9" spans="2:5">
      <c r="B9">
        <v>360</v>
      </c>
      <c r="C9" t="s">
        <v>409</v>
      </c>
      <c r="D9" t="s">
        <v>324</v>
      </c>
      <c r="E9" t="s">
        <v>390</v>
      </c>
    </row>
    <row r="10" spans="2:5">
      <c r="B10">
        <v>2160</v>
      </c>
      <c r="C10" t="s">
        <v>409</v>
      </c>
      <c r="D10" t="s">
        <v>324</v>
      </c>
      <c r="E10" t="s">
        <v>390</v>
      </c>
    </row>
    <row r="11" spans="2:3">
      <c r="B11">
        <v>2161</v>
      </c>
      <c r="C11" t="s">
        <v>390</v>
      </c>
    </row>
    <row r="12" spans="1:2">
      <c r="A12" t="s">
        <v>175</v>
      </c>
      <c r="B12">
        <v>1</v>
      </c>
    </row>
    <row r="13" spans="2:2">
      <c r="B13">
        <v>3</v>
      </c>
    </row>
    <row r="14" spans="2:3">
      <c r="B14">
        <v>9</v>
      </c>
      <c r="C14" t="s">
        <v>176</v>
      </c>
    </row>
    <row r="15" spans="2:3">
      <c r="B15">
        <v>35</v>
      </c>
      <c r="C15" t="s">
        <v>176</v>
      </c>
    </row>
    <row r="16" spans="2:3">
      <c r="B16">
        <v>36</v>
      </c>
      <c r="C16" t="s">
        <v>176</v>
      </c>
    </row>
    <row r="17" spans="2:4">
      <c r="B17">
        <v>81</v>
      </c>
      <c r="C17" t="s">
        <v>176</v>
      </c>
      <c r="D17" t="s">
        <v>371</v>
      </c>
    </row>
    <row r="18" spans="2:3">
      <c r="B18">
        <v>180</v>
      </c>
      <c r="C18" t="s">
        <v>371</v>
      </c>
    </row>
    <row r="19" spans="2:3">
      <c r="B19">
        <v>360</v>
      </c>
      <c r="C19" t="s">
        <v>371</v>
      </c>
    </row>
    <row r="20" spans="2:3">
      <c r="B20">
        <v>2160</v>
      </c>
      <c r="C20" t="s">
        <v>371</v>
      </c>
    </row>
    <row r="21" spans="2:2">
      <c r="B21">
        <v>2161</v>
      </c>
    </row>
    <row r="22" spans="1:2">
      <c r="A22" t="s">
        <v>193</v>
      </c>
      <c r="B22">
        <v>1</v>
      </c>
    </row>
    <row r="23" spans="2:2">
      <c r="B23">
        <v>3</v>
      </c>
    </row>
    <row r="24" spans="2:3">
      <c r="B24">
        <v>9</v>
      </c>
      <c r="C24" t="s">
        <v>194</v>
      </c>
    </row>
    <row r="25" spans="2:4">
      <c r="B25">
        <v>35</v>
      </c>
      <c r="C25" t="s">
        <v>194</v>
      </c>
      <c r="D25" t="s">
        <v>263</v>
      </c>
    </row>
    <row r="26" spans="2:4">
      <c r="B26">
        <v>36</v>
      </c>
      <c r="C26" t="s">
        <v>194</v>
      </c>
      <c r="D26" t="s">
        <v>263</v>
      </c>
    </row>
    <row r="27" spans="2:5">
      <c r="B27">
        <v>81</v>
      </c>
      <c r="C27" t="s">
        <v>194</v>
      </c>
      <c r="D27" t="s">
        <v>263</v>
      </c>
      <c r="E27" t="s">
        <v>425</v>
      </c>
    </row>
    <row r="28" spans="2:4">
      <c r="B28">
        <v>180</v>
      </c>
      <c r="C28" t="s">
        <v>263</v>
      </c>
      <c r="D28" t="s">
        <v>425</v>
      </c>
    </row>
    <row r="29" spans="2:4">
      <c r="B29">
        <v>360</v>
      </c>
      <c r="C29" t="s">
        <v>263</v>
      </c>
      <c r="D29" t="s">
        <v>425</v>
      </c>
    </row>
    <row r="30" spans="2:3">
      <c r="B30">
        <v>2160</v>
      </c>
      <c r="C30" t="s">
        <v>425</v>
      </c>
    </row>
    <row r="31" spans="2:2">
      <c r="B31">
        <v>2161</v>
      </c>
    </row>
    <row r="32" spans="1:3">
      <c r="A32" t="s">
        <v>58</v>
      </c>
      <c r="B32">
        <v>1</v>
      </c>
      <c r="C32" t="s">
        <v>59</v>
      </c>
    </row>
    <row r="33" spans="2:4">
      <c r="B33">
        <v>3</v>
      </c>
      <c r="C33" t="s">
        <v>59</v>
      </c>
      <c r="D33" t="s">
        <v>54</v>
      </c>
    </row>
    <row r="34" spans="2:5">
      <c r="B34">
        <v>9</v>
      </c>
      <c r="C34" t="s">
        <v>59</v>
      </c>
      <c r="D34" t="s">
        <v>54</v>
      </c>
      <c r="E34" t="s">
        <v>731</v>
      </c>
    </row>
    <row r="35" spans="2:5">
      <c r="B35">
        <v>35</v>
      </c>
      <c r="C35" t="s">
        <v>54</v>
      </c>
      <c r="D35" t="s">
        <v>731</v>
      </c>
      <c r="E35" t="s">
        <v>738</v>
      </c>
    </row>
    <row r="36" spans="2:4">
      <c r="B36">
        <v>36</v>
      </c>
      <c r="C36" t="s">
        <v>731</v>
      </c>
      <c r="D36" t="s">
        <v>738</v>
      </c>
    </row>
    <row r="37" spans="2:4">
      <c r="B37">
        <v>81</v>
      </c>
      <c r="C37" t="s">
        <v>731</v>
      </c>
      <c r="D37" t="s">
        <v>738</v>
      </c>
    </row>
    <row r="38" spans="2:3">
      <c r="B38">
        <v>180</v>
      </c>
      <c r="C38" t="s">
        <v>738</v>
      </c>
    </row>
    <row r="39" spans="2:3">
      <c r="B39">
        <v>360</v>
      </c>
      <c r="C39" t="s">
        <v>738</v>
      </c>
    </row>
    <row r="40" spans="2:2">
      <c r="B40">
        <v>2160</v>
      </c>
    </row>
    <row r="41" spans="2:2">
      <c r="B41">
        <v>2161</v>
      </c>
    </row>
    <row r="42" spans="1:3">
      <c r="A42" t="s">
        <v>74</v>
      </c>
      <c r="B42">
        <v>1</v>
      </c>
      <c r="C42" t="s">
        <v>60</v>
      </c>
    </row>
    <row r="43" spans="2:4">
      <c r="B43">
        <v>3</v>
      </c>
      <c r="C43" t="s">
        <v>60</v>
      </c>
      <c r="D43" t="s">
        <v>709</v>
      </c>
    </row>
    <row r="44" spans="2:5">
      <c r="B44">
        <v>9</v>
      </c>
      <c r="C44" t="s">
        <v>60</v>
      </c>
      <c r="D44" t="s">
        <v>709</v>
      </c>
      <c r="E44" t="s">
        <v>128</v>
      </c>
    </row>
    <row r="45" spans="2:5">
      <c r="B45">
        <v>35</v>
      </c>
      <c r="C45" t="s">
        <v>709</v>
      </c>
      <c r="D45" t="s">
        <v>128</v>
      </c>
      <c r="E45" t="s">
        <v>274</v>
      </c>
    </row>
    <row r="46" spans="2:4">
      <c r="B46">
        <v>36</v>
      </c>
      <c r="C46" t="s">
        <v>128</v>
      </c>
      <c r="D46" t="s">
        <v>274</v>
      </c>
    </row>
    <row r="47" spans="2:5">
      <c r="B47">
        <v>81</v>
      </c>
      <c r="C47" t="s">
        <v>128</v>
      </c>
      <c r="D47" t="s">
        <v>274</v>
      </c>
      <c r="E47" t="s">
        <v>402</v>
      </c>
    </row>
    <row r="48" spans="2:4">
      <c r="B48">
        <v>180</v>
      </c>
      <c r="C48" t="s">
        <v>274</v>
      </c>
      <c r="D48" t="s">
        <v>402</v>
      </c>
    </row>
    <row r="49" spans="2:4">
      <c r="B49">
        <v>360</v>
      </c>
      <c r="C49" t="s">
        <v>274</v>
      </c>
      <c r="D49" t="s">
        <v>402</v>
      </c>
    </row>
    <row r="50" spans="2:3">
      <c r="B50">
        <v>2160</v>
      </c>
      <c r="C50" t="s">
        <v>402</v>
      </c>
    </row>
    <row r="51" spans="2:2">
      <c r="B51">
        <v>2161</v>
      </c>
    </row>
    <row r="52" spans="1:2">
      <c r="A52" t="s">
        <v>137</v>
      </c>
      <c r="B52">
        <v>1</v>
      </c>
    </row>
    <row r="53" spans="2:3">
      <c r="B53">
        <v>3</v>
      </c>
      <c r="C53" t="s">
        <v>138</v>
      </c>
    </row>
    <row r="54" spans="2:4">
      <c r="B54">
        <v>9</v>
      </c>
      <c r="C54" t="s">
        <v>138</v>
      </c>
      <c r="D54" t="s">
        <v>695</v>
      </c>
    </row>
    <row r="55" spans="2:4">
      <c r="B55">
        <v>35</v>
      </c>
      <c r="C55" t="s">
        <v>138</v>
      </c>
      <c r="D55" t="s">
        <v>695</v>
      </c>
    </row>
    <row r="56" spans="2:3">
      <c r="B56">
        <v>36</v>
      </c>
      <c r="C56" t="s">
        <v>695</v>
      </c>
    </row>
    <row r="57" spans="2:4">
      <c r="B57">
        <v>81</v>
      </c>
      <c r="C57" t="s">
        <v>695</v>
      </c>
      <c r="D57" t="s">
        <v>339</v>
      </c>
    </row>
    <row r="58" spans="2:3">
      <c r="B58">
        <v>180</v>
      </c>
      <c r="C58" t="s">
        <v>339</v>
      </c>
    </row>
    <row r="59" spans="2:4">
      <c r="B59">
        <v>360</v>
      </c>
      <c r="C59" t="s">
        <v>339</v>
      </c>
      <c r="D59" t="s">
        <v>408</v>
      </c>
    </row>
    <row r="60" spans="2:4">
      <c r="B60">
        <v>2160</v>
      </c>
      <c r="C60" t="s">
        <v>339</v>
      </c>
      <c r="D60" t="s">
        <v>408</v>
      </c>
    </row>
    <row r="61" spans="2:3">
      <c r="B61">
        <v>2161</v>
      </c>
      <c r="C61" t="s">
        <v>408</v>
      </c>
    </row>
    <row r="62" spans="1:2">
      <c r="A62" t="s">
        <v>129</v>
      </c>
      <c r="B62">
        <v>1</v>
      </c>
    </row>
    <row r="63" spans="2:3">
      <c r="B63">
        <v>3</v>
      </c>
      <c r="C63" t="s">
        <v>103</v>
      </c>
    </row>
    <row r="64" spans="2:4">
      <c r="B64">
        <v>9</v>
      </c>
      <c r="C64" t="s">
        <v>103</v>
      </c>
      <c r="D64" t="s">
        <v>260</v>
      </c>
    </row>
    <row r="65" spans="2:5">
      <c r="B65">
        <v>35</v>
      </c>
      <c r="C65" t="s">
        <v>103</v>
      </c>
      <c r="D65" t="s">
        <v>260</v>
      </c>
      <c r="E65" t="s">
        <v>310</v>
      </c>
    </row>
    <row r="66" spans="2:4">
      <c r="B66">
        <v>36</v>
      </c>
      <c r="C66" t="s">
        <v>260</v>
      </c>
      <c r="D66" t="s">
        <v>310</v>
      </c>
    </row>
    <row r="67" spans="2:4">
      <c r="B67">
        <v>81</v>
      </c>
      <c r="C67" t="s">
        <v>260</v>
      </c>
      <c r="D67" t="s">
        <v>310</v>
      </c>
    </row>
    <row r="68" spans="2:3">
      <c r="B68">
        <v>180</v>
      </c>
      <c r="C68" t="s">
        <v>310</v>
      </c>
    </row>
    <row r="69" spans="2:3">
      <c r="B69">
        <v>360</v>
      </c>
      <c r="C69" t="s">
        <v>310</v>
      </c>
    </row>
    <row r="70" spans="2:2">
      <c r="B70">
        <v>2160</v>
      </c>
    </row>
    <row r="71" spans="2:2">
      <c r="B71">
        <v>2161</v>
      </c>
    </row>
    <row r="72" spans="1:2">
      <c r="A72" t="s">
        <v>77</v>
      </c>
      <c r="B72">
        <v>1</v>
      </c>
    </row>
    <row r="73" spans="2:3">
      <c r="B73">
        <v>3</v>
      </c>
      <c r="C73" t="s">
        <v>78</v>
      </c>
    </row>
    <row r="74" spans="2:4">
      <c r="B74">
        <v>9</v>
      </c>
      <c r="C74" t="s">
        <v>78</v>
      </c>
      <c r="D74" t="s">
        <v>227</v>
      </c>
    </row>
    <row r="75" spans="2:5">
      <c r="B75">
        <v>35</v>
      </c>
      <c r="C75" t="s">
        <v>78</v>
      </c>
      <c r="D75" t="s">
        <v>227</v>
      </c>
      <c r="E75" t="s">
        <v>736</v>
      </c>
    </row>
    <row r="76" spans="2:4">
      <c r="B76">
        <v>36</v>
      </c>
      <c r="C76" t="s">
        <v>227</v>
      </c>
      <c r="D76" t="s">
        <v>736</v>
      </c>
    </row>
    <row r="77" spans="2:4">
      <c r="B77">
        <v>81</v>
      </c>
      <c r="C77" t="s">
        <v>227</v>
      </c>
      <c r="D77" t="s">
        <v>736</v>
      </c>
    </row>
    <row r="78" spans="2:3">
      <c r="B78">
        <v>180</v>
      </c>
      <c r="C78" t="s">
        <v>736</v>
      </c>
    </row>
    <row r="79" spans="2:3">
      <c r="B79">
        <v>360</v>
      </c>
      <c r="C79" t="s">
        <v>736</v>
      </c>
    </row>
    <row r="80" spans="2:2">
      <c r="B80">
        <v>2160</v>
      </c>
    </row>
    <row r="81" spans="2:2">
      <c r="B81">
        <v>2161</v>
      </c>
    </row>
    <row r="82" spans="1:2">
      <c r="A82" t="s">
        <v>184</v>
      </c>
      <c r="B82">
        <v>1</v>
      </c>
    </row>
    <row r="83" spans="2:2">
      <c r="B83">
        <v>3</v>
      </c>
    </row>
    <row r="84" spans="2:3">
      <c r="B84">
        <v>9</v>
      </c>
      <c r="C84" t="s">
        <v>185</v>
      </c>
    </row>
    <row r="85" spans="2:4">
      <c r="B85">
        <v>35</v>
      </c>
      <c r="C85" t="s">
        <v>185</v>
      </c>
      <c r="D85" t="s">
        <v>349</v>
      </c>
    </row>
    <row r="86" spans="2:4">
      <c r="B86">
        <v>36</v>
      </c>
      <c r="C86" t="s">
        <v>185</v>
      </c>
      <c r="D86" t="s">
        <v>349</v>
      </c>
    </row>
    <row r="87" spans="2:5">
      <c r="B87">
        <v>81</v>
      </c>
      <c r="C87" t="s">
        <v>185</v>
      </c>
      <c r="D87" t="s">
        <v>349</v>
      </c>
      <c r="E87" t="s">
        <v>419</v>
      </c>
    </row>
    <row r="88" spans="2:4">
      <c r="B88">
        <v>180</v>
      </c>
      <c r="C88" t="s">
        <v>349</v>
      </c>
      <c r="D88" t="s">
        <v>419</v>
      </c>
    </row>
    <row r="89" spans="2:4">
      <c r="B89">
        <v>360</v>
      </c>
      <c r="C89" t="s">
        <v>349</v>
      </c>
      <c r="D89" t="s">
        <v>419</v>
      </c>
    </row>
    <row r="90" spans="2:3">
      <c r="B90">
        <v>2160</v>
      </c>
      <c r="C90" t="s">
        <v>419</v>
      </c>
    </row>
    <row r="91" spans="2:2">
      <c r="B91">
        <v>2161</v>
      </c>
    </row>
    <row r="92" spans="1:2">
      <c r="A92" t="s">
        <v>345</v>
      </c>
      <c r="B92">
        <v>1</v>
      </c>
    </row>
    <row r="93" spans="2:2">
      <c r="B93">
        <v>3</v>
      </c>
    </row>
    <row r="94" spans="2:2">
      <c r="B94">
        <v>9</v>
      </c>
    </row>
    <row r="95" spans="2:2">
      <c r="B95">
        <v>35</v>
      </c>
    </row>
    <row r="96" spans="2:2">
      <c r="B96">
        <v>36</v>
      </c>
    </row>
    <row r="97" spans="2:4">
      <c r="B97">
        <v>81</v>
      </c>
      <c r="C97" t="s">
        <v>346</v>
      </c>
      <c r="D97" t="s">
        <v>713</v>
      </c>
    </row>
    <row r="98" spans="2:4">
      <c r="B98">
        <v>180</v>
      </c>
      <c r="C98" t="s">
        <v>346</v>
      </c>
      <c r="D98" t="s">
        <v>713</v>
      </c>
    </row>
    <row r="99" spans="2:5">
      <c r="B99">
        <v>360</v>
      </c>
      <c r="C99" t="s">
        <v>346</v>
      </c>
      <c r="D99" t="s">
        <v>713</v>
      </c>
      <c r="E99" t="s">
        <v>415</v>
      </c>
    </row>
    <row r="100" spans="2:5">
      <c r="B100">
        <v>2160</v>
      </c>
      <c r="C100" t="s">
        <v>346</v>
      </c>
      <c r="D100" t="s">
        <v>713</v>
      </c>
      <c r="E100" t="s">
        <v>415</v>
      </c>
    </row>
    <row r="101" spans="2:3">
      <c r="B101">
        <v>2161</v>
      </c>
      <c r="C101" t="s">
        <v>415</v>
      </c>
    </row>
    <row r="102" spans="1:2">
      <c r="A102" t="s">
        <v>164</v>
      </c>
      <c r="B102">
        <v>1</v>
      </c>
    </row>
    <row r="103" spans="2:4">
      <c r="B103">
        <v>3</v>
      </c>
      <c r="C103" t="s">
        <v>64</v>
      </c>
      <c r="D103" t="s">
        <v>719</v>
      </c>
    </row>
    <row r="104" spans="2:7">
      <c r="B104">
        <v>9</v>
      </c>
      <c r="C104" t="s">
        <v>64</v>
      </c>
      <c r="D104" t="s">
        <v>162</v>
      </c>
      <c r="E104" t="s">
        <v>733</v>
      </c>
      <c r="F104" t="s">
        <v>719</v>
      </c>
      <c r="G104" t="s">
        <v>724</v>
      </c>
    </row>
    <row r="105" spans="2:9">
      <c r="B105">
        <v>35</v>
      </c>
      <c r="C105" t="s">
        <v>64</v>
      </c>
      <c r="D105" t="s">
        <v>162</v>
      </c>
      <c r="E105" t="s">
        <v>733</v>
      </c>
      <c r="F105" t="s">
        <v>251</v>
      </c>
      <c r="G105" t="s">
        <v>749</v>
      </c>
      <c r="H105" t="s">
        <v>724</v>
      </c>
      <c r="I105" t="s">
        <v>742</v>
      </c>
    </row>
    <row r="106" spans="2:8">
      <c r="B106">
        <v>36</v>
      </c>
      <c r="C106" t="s">
        <v>162</v>
      </c>
      <c r="D106" t="s">
        <v>733</v>
      </c>
      <c r="E106" t="s">
        <v>251</v>
      </c>
      <c r="F106" t="s">
        <v>749</v>
      </c>
      <c r="G106" t="s">
        <v>724</v>
      </c>
      <c r="H106" t="s">
        <v>742</v>
      </c>
    </row>
    <row r="107" spans="2:10">
      <c r="B107">
        <v>81</v>
      </c>
      <c r="C107" t="s">
        <v>162</v>
      </c>
      <c r="D107" t="s">
        <v>733</v>
      </c>
      <c r="E107" t="s">
        <v>251</v>
      </c>
      <c r="F107" t="s">
        <v>749</v>
      </c>
      <c r="G107" t="s">
        <v>327</v>
      </c>
      <c r="H107" t="s">
        <v>309</v>
      </c>
      <c r="I107" t="s">
        <v>742</v>
      </c>
      <c r="J107" t="s">
        <v>744</v>
      </c>
    </row>
    <row r="108" spans="2:8">
      <c r="B108">
        <v>180</v>
      </c>
      <c r="C108" t="s">
        <v>251</v>
      </c>
      <c r="D108" t="s">
        <v>749</v>
      </c>
      <c r="E108" t="s">
        <v>327</v>
      </c>
      <c r="F108" t="s">
        <v>309</v>
      </c>
      <c r="G108" t="s">
        <v>742</v>
      </c>
      <c r="H108" t="s">
        <v>744</v>
      </c>
    </row>
    <row r="109" spans="2:9">
      <c r="B109">
        <v>360</v>
      </c>
      <c r="C109" t="s">
        <v>251</v>
      </c>
      <c r="D109" t="s">
        <v>749</v>
      </c>
      <c r="E109" t="s">
        <v>327</v>
      </c>
      <c r="F109" t="s">
        <v>309</v>
      </c>
      <c r="G109" t="s">
        <v>416</v>
      </c>
      <c r="H109" t="s">
        <v>744</v>
      </c>
      <c r="I109" t="s">
        <v>755</v>
      </c>
    </row>
    <row r="110" spans="2:7">
      <c r="B110">
        <v>2160</v>
      </c>
      <c r="C110" t="s">
        <v>327</v>
      </c>
      <c r="D110" t="s">
        <v>309</v>
      </c>
      <c r="E110" t="s">
        <v>416</v>
      </c>
      <c r="F110" t="s">
        <v>744</v>
      </c>
      <c r="G110" t="s">
        <v>755</v>
      </c>
    </row>
    <row r="111" spans="2:5">
      <c r="B111">
        <v>2161</v>
      </c>
      <c r="C111" t="s">
        <v>416</v>
      </c>
      <c r="D111" t="s">
        <v>744</v>
      </c>
      <c r="E111" t="s">
        <v>755</v>
      </c>
    </row>
    <row r="112" spans="1:4">
      <c r="A112" t="s">
        <v>70</v>
      </c>
      <c r="B112">
        <v>1</v>
      </c>
      <c r="C112" t="s">
        <v>46</v>
      </c>
      <c r="D112" t="s">
        <v>43</v>
      </c>
    </row>
    <row r="113" spans="2:5">
      <c r="B113">
        <v>3</v>
      </c>
      <c r="C113" t="s">
        <v>46</v>
      </c>
      <c r="D113" t="s">
        <v>43</v>
      </c>
      <c r="E113" t="s">
        <v>179</v>
      </c>
    </row>
    <row r="114" spans="2:6">
      <c r="B114">
        <v>9</v>
      </c>
      <c r="C114" t="s">
        <v>46</v>
      </c>
      <c r="D114" t="s">
        <v>43</v>
      </c>
      <c r="E114" t="s">
        <v>179</v>
      </c>
      <c r="F114" t="s">
        <v>732</v>
      </c>
    </row>
    <row r="115" spans="2:4">
      <c r="B115">
        <v>35</v>
      </c>
      <c r="C115" t="s">
        <v>179</v>
      </c>
      <c r="D115" t="s">
        <v>732</v>
      </c>
    </row>
    <row r="116" spans="2:3">
      <c r="B116">
        <v>36</v>
      </c>
      <c r="C116" t="s">
        <v>732</v>
      </c>
    </row>
    <row r="117" spans="2:4">
      <c r="B117">
        <v>81</v>
      </c>
      <c r="C117" t="s">
        <v>732</v>
      </c>
      <c r="D117" t="s">
        <v>342</v>
      </c>
    </row>
    <row r="118" spans="2:3">
      <c r="B118">
        <v>180</v>
      </c>
      <c r="C118" t="s">
        <v>342</v>
      </c>
    </row>
    <row r="119" spans="2:4">
      <c r="B119">
        <v>360</v>
      </c>
      <c r="C119" t="s">
        <v>342</v>
      </c>
      <c r="D119" t="s">
        <v>412</v>
      </c>
    </row>
    <row r="120" spans="2:4">
      <c r="B120">
        <v>2160</v>
      </c>
      <c r="C120" t="s">
        <v>342</v>
      </c>
      <c r="D120" t="s">
        <v>412</v>
      </c>
    </row>
    <row r="121" spans="2:3">
      <c r="B121">
        <v>2161</v>
      </c>
      <c r="C121" t="s">
        <v>412</v>
      </c>
    </row>
    <row r="122" spans="1:2">
      <c r="A122" t="s">
        <v>217</v>
      </c>
      <c r="B122">
        <v>1</v>
      </c>
    </row>
    <row r="123" spans="2:2">
      <c r="B123">
        <v>3</v>
      </c>
    </row>
    <row r="124" spans="2:3">
      <c r="B124">
        <v>9</v>
      </c>
      <c r="C124" t="s">
        <v>218</v>
      </c>
    </row>
    <row r="125" spans="2:5">
      <c r="B125">
        <v>35</v>
      </c>
      <c r="C125" t="s">
        <v>218</v>
      </c>
      <c r="D125" t="s">
        <v>318</v>
      </c>
      <c r="E125" t="s">
        <v>356</v>
      </c>
    </row>
    <row r="126" spans="2:5">
      <c r="B126">
        <v>36</v>
      </c>
      <c r="C126" t="s">
        <v>218</v>
      </c>
      <c r="D126" t="s">
        <v>318</v>
      </c>
      <c r="E126" t="s">
        <v>356</v>
      </c>
    </row>
    <row r="127" spans="2:5">
      <c r="B127">
        <v>81</v>
      </c>
      <c r="C127" t="s">
        <v>218</v>
      </c>
      <c r="D127" t="s">
        <v>318</v>
      </c>
      <c r="E127" t="s">
        <v>356</v>
      </c>
    </row>
    <row r="128" spans="2:4">
      <c r="B128">
        <v>180</v>
      </c>
      <c r="C128" t="s">
        <v>318</v>
      </c>
      <c r="D128" t="s">
        <v>356</v>
      </c>
    </row>
    <row r="129" spans="2:4">
      <c r="B129">
        <v>360</v>
      </c>
      <c r="C129" t="s">
        <v>318</v>
      </c>
      <c r="D129" t="s">
        <v>356</v>
      </c>
    </row>
    <row r="130" spans="2:2">
      <c r="B130">
        <v>2160</v>
      </c>
    </row>
    <row r="131" spans="2:2">
      <c r="B131">
        <v>2161</v>
      </c>
    </row>
    <row r="132" spans="1:3">
      <c r="A132" t="s">
        <v>44</v>
      </c>
      <c r="B132">
        <v>1</v>
      </c>
      <c r="C132" t="s">
        <v>45</v>
      </c>
    </row>
    <row r="133" spans="2:4">
      <c r="B133">
        <v>3</v>
      </c>
      <c r="C133" t="s">
        <v>45</v>
      </c>
      <c r="D133" t="s">
        <v>102</v>
      </c>
    </row>
    <row r="134" spans="2:5">
      <c r="B134">
        <v>9</v>
      </c>
      <c r="C134" t="s">
        <v>45</v>
      </c>
      <c r="D134" t="s">
        <v>102</v>
      </c>
      <c r="E134" t="s">
        <v>303</v>
      </c>
    </row>
    <row r="135" spans="2:5">
      <c r="B135">
        <v>35</v>
      </c>
      <c r="C135" t="s">
        <v>102</v>
      </c>
      <c r="D135" t="s">
        <v>303</v>
      </c>
      <c r="E135" t="s">
        <v>308</v>
      </c>
    </row>
    <row r="136" spans="2:4">
      <c r="B136">
        <v>36</v>
      </c>
      <c r="C136" t="s">
        <v>303</v>
      </c>
      <c r="D136" t="s">
        <v>308</v>
      </c>
    </row>
    <row r="137" spans="2:4">
      <c r="B137">
        <v>81</v>
      </c>
      <c r="C137" t="s">
        <v>303</v>
      </c>
      <c r="D137" t="s">
        <v>308</v>
      </c>
    </row>
    <row r="138" spans="2:3">
      <c r="B138">
        <v>180</v>
      </c>
      <c r="C138" t="s">
        <v>308</v>
      </c>
    </row>
    <row r="139" spans="2:3">
      <c r="B139">
        <v>360</v>
      </c>
      <c r="C139" t="s">
        <v>308</v>
      </c>
    </row>
    <row r="140" spans="2:2">
      <c r="B140">
        <v>2160</v>
      </c>
    </row>
    <row r="141" spans="2:2">
      <c r="B141">
        <v>2161</v>
      </c>
    </row>
    <row r="142" spans="1:2">
      <c r="A142" t="s">
        <v>110</v>
      </c>
      <c r="B142">
        <v>1</v>
      </c>
    </row>
    <row r="143" spans="2:4">
      <c r="B143">
        <v>3</v>
      </c>
      <c r="C143" t="s">
        <v>94</v>
      </c>
      <c r="D143" t="s">
        <v>703</v>
      </c>
    </row>
    <row r="144" spans="2:6">
      <c r="B144">
        <v>9</v>
      </c>
      <c r="C144" t="s">
        <v>94</v>
      </c>
      <c r="D144" t="s">
        <v>703</v>
      </c>
      <c r="E144" t="s">
        <v>169</v>
      </c>
      <c r="F144" t="s">
        <v>696</v>
      </c>
    </row>
    <row r="145" spans="2:8">
      <c r="B145">
        <v>35</v>
      </c>
      <c r="C145" t="s">
        <v>94</v>
      </c>
      <c r="D145" t="s">
        <v>703</v>
      </c>
      <c r="E145" t="s">
        <v>169</v>
      </c>
      <c r="F145" t="s">
        <v>696</v>
      </c>
      <c r="G145" t="s">
        <v>735</v>
      </c>
      <c r="H145" t="s">
        <v>698</v>
      </c>
    </row>
    <row r="146" spans="2:6">
      <c r="B146">
        <v>36</v>
      </c>
      <c r="C146" t="s">
        <v>169</v>
      </c>
      <c r="D146" t="s">
        <v>696</v>
      </c>
      <c r="E146" t="s">
        <v>735</v>
      </c>
      <c r="F146" t="s">
        <v>698</v>
      </c>
    </row>
    <row r="147" spans="2:8">
      <c r="B147">
        <v>81</v>
      </c>
      <c r="C147" t="s">
        <v>169</v>
      </c>
      <c r="D147" t="s">
        <v>696</v>
      </c>
      <c r="E147" t="s">
        <v>735</v>
      </c>
      <c r="F147" t="s">
        <v>698</v>
      </c>
      <c r="G147" t="s">
        <v>322</v>
      </c>
      <c r="H147" t="s">
        <v>701</v>
      </c>
    </row>
    <row r="148" spans="2:6">
      <c r="B148">
        <v>180</v>
      </c>
      <c r="C148" t="s">
        <v>735</v>
      </c>
      <c r="D148" t="s">
        <v>698</v>
      </c>
      <c r="E148" t="s">
        <v>322</v>
      </c>
      <c r="F148" t="s">
        <v>701</v>
      </c>
    </row>
    <row r="149" spans="2:8">
      <c r="B149">
        <v>360</v>
      </c>
      <c r="C149" t="s">
        <v>735</v>
      </c>
      <c r="D149" t="s">
        <v>698</v>
      </c>
      <c r="E149" t="s">
        <v>322</v>
      </c>
      <c r="F149" t="s">
        <v>701</v>
      </c>
      <c r="G149" t="s">
        <v>389</v>
      </c>
      <c r="H149" t="s">
        <v>705</v>
      </c>
    </row>
    <row r="150" spans="2:6">
      <c r="B150">
        <v>2160</v>
      </c>
      <c r="C150" t="s">
        <v>322</v>
      </c>
      <c r="D150" t="s">
        <v>701</v>
      </c>
      <c r="E150" t="s">
        <v>389</v>
      </c>
      <c r="F150" t="s">
        <v>705</v>
      </c>
    </row>
    <row r="151" spans="2:4">
      <c r="B151">
        <v>2161</v>
      </c>
      <c r="C151" t="s">
        <v>389</v>
      </c>
      <c r="D151" t="s">
        <v>705</v>
      </c>
    </row>
    <row r="152" spans="1:2">
      <c r="A152" t="s">
        <v>113</v>
      </c>
      <c r="B152">
        <v>1</v>
      </c>
    </row>
    <row r="153" spans="2:4">
      <c r="B153">
        <v>3</v>
      </c>
      <c r="C153" t="s">
        <v>114</v>
      </c>
      <c r="D153" t="s">
        <v>710</v>
      </c>
    </row>
    <row r="154" spans="2:6">
      <c r="B154">
        <v>9</v>
      </c>
      <c r="C154" t="s">
        <v>114</v>
      </c>
      <c r="D154" t="s">
        <v>710</v>
      </c>
      <c r="E154" t="s">
        <v>235</v>
      </c>
      <c r="F154" t="s">
        <v>722</v>
      </c>
    </row>
    <row r="155" spans="2:8">
      <c r="B155">
        <v>35</v>
      </c>
      <c r="C155" t="s">
        <v>114</v>
      </c>
      <c r="D155" t="s">
        <v>710</v>
      </c>
      <c r="E155" t="s">
        <v>235</v>
      </c>
      <c r="F155" t="s">
        <v>722</v>
      </c>
      <c r="G155" t="s">
        <v>379</v>
      </c>
      <c r="H155" t="s">
        <v>740</v>
      </c>
    </row>
    <row r="156" spans="2:6">
      <c r="B156">
        <v>36</v>
      </c>
      <c r="C156" t="s">
        <v>235</v>
      </c>
      <c r="D156" t="s">
        <v>722</v>
      </c>
      <c r="E156" t="s">
        <v>379</v>
      </c>
      <c r="F156" t="s">
        <v>740</v>
      </c>
    </row>
    <row r="157" spans="2:8">
      <c r="B157">
        <v>81</v>
      </c>
      <c r="C157" t="s">
        <v>235</v>
      </c>
      <c r="D157" t="s">
        <v>722</v>
      </c>
      <c r="E157" t="s">
        <v>379</v>
      </c>
      <c r="F157" t="s">
        <v>740</v>
      </c>
      <c r="G157" t="s">
        <v>328</v>
      </c>
      <c r="H157" t="s">
        <v>715</v>
      </c>
    </row>
    <row r="158" spans="2:6">
      <c r="B158">
        <v>180</v>
      </c>
      <c r="C158" t="s">
        <v>379</v>
      </c>
      <c r="D158" t="s">
        <v>740</v>
      </c>
      <c r="E158" t="s">
        <v>328</v>
      </c>
      <c r="F158" t="s">
        <v>715</v>
      </c>
    </row>
    <row r="159" spans="2:8">
      <c r="B159">
        <v>360</v>
      </c>
      <c r="C159" t="s">
        <v>379</v>
      </c>
      <c r="D159" t="s">
        <v>740</v>
      </c>
      <c r="E159" t="s">
        <v>328</v>
      </c>
      <c r="F159" t="s">
        <v>715</v>
      </c>
      <c r="G159" t="s">
        <v>393</v>
      </c>
      <c r="H159" t="s">
        <v>717</v>
      </c>
    </row>
    <row r="160" spans="2:6">
      <c r="B160">
        <v>2160</v>
      </c>
      <c r="C160" t="s">
        <v>328</v>
      </c>
      <c r="D160" t="s">
        <v>715</v>
      </c>
      <c r="E160" t="s">
        <v>393</v>
      </c>
      <c r="F160" t="s">
        <v>717</v>
      </c>
    </row>
    <row r="161" spans="2:4">
      <c r="B161">
        <v>2161</v>
      </c>
      <c r="C161" t="s">
        <v>393</v>
      </c>
      <c r="D161" t="s">
        <v>717</v>
      </c>
    </row>
    <row r="162" spans="1:2">
      <c r="A162" t="s">
        <v>117</v>
      </c>
      <c r="B162">
        <v>1</v>
      </c>
    </row>
    <row r="163" spans="2:4">
      <c r="B163">
        <v>3</v>
      </c>
      <c r="C163" t="s">
        <v>118</v>
      </c>
      <c r="D163" t="s">
        <v>712</v>
      </c>
    </row>
    <row r="164" spans="2:6">
      <c r="B164">
        <v>9</v>
      </c>
      <c r="C164" t="s">
        <v>118</v>
      </c>
      <c r="D164" t="s">
        <v>712</v>
      </c>
      <c r="E164" t="s">
        <v>238</v>
      </c>
      <c r="F164" t="s">
        <v>734</v>
      </c>
    </row>
    <row r="165" spans="2:8">
      <c r="B165">
        <v>35</v>
      </c>
      <c r="C165" t="s">
        <v>118</v>
      </c>
      <c r="D165" t="s">
        <v>712</v>
      </c>
      <c r="E165" t="s">
        <v>238</v>
      </c>
      <c r="F165" t="s">
        <v>734</v>
      </c>
      <c r="G165" t="s">
        <v>299</v>
      </c>
      <c r="H165" t="s">
        <v>737</v>
      </c>
    </row>
    <row r="166" spans="2:6">
      <c r="B166">
        <v>36</v>
      </c>
      <c r="C166" t="s">
        <v>238</v>
      </c>
      <c r="D166" t="s">
        <v>734</v>
      </c>
      <c r="E166" t="s">
        <v>299</v>
      </c>
      <c r="F166" t="s">
        <v>737</v>
      </c>
    </row>
    <row r="167" spans="2:8">
      <c r="B167">
        <v>81</v>
      </c>
      <c r="C167" t="s">
        <v>238</v>
      </c>
      <c r="D167" t="s">
        <v>734</v>
      </c>
      <c r="E167" t="s">
        <v>299</v>
      </c>
      <c r="F167" t="s">
        <v>737</v>
      </c>
      <c r="G167" t="s">
        <v>331</v>
      </c>
      <c r="H167" t="s">
        <v>728</v>
      </c>
    </row>
    <row r="168" spans="2:6">
      <c r="B168">
        <v>180</v>
      </c>
      <c r="C168" t="s">
        <v>299</v>
      </c>
      <c r="D168" t="s">
        <v>737</v>
      </c>
      <c r="E168" t="s">
        <v>331</v>
      </c>
      <c r="F168" t="s">
        <v>728</v>
      </c>
    </row>
    <row r="169" spans="2:8">
      <c r="B169">
        <v>360</v>
      </c>
      <c r="C169" t="s">
        <v>299</v>
      </c>
      <c r="D169" t="s">
        <v>737</v>
      </c>
      <c r="E169" t="s">
        <v>331</v>
      </c>
      <c r="F169" t="s">
        <v>728</v>
      </c>
      <c r="G169" t="s">
        <v>397</v>
      </c>
      <c r="H169" t="s">
        <v>730</v>
      </c>
    </row>
    <row r="170" spans="2:6">
      <c r="B170">
        <v>2160</v>
      </c>
      <c r="C170" t="s">
        <v>331</v>
      </c>
      <c r="D170" t="s">
        <v>728</v>
      </c>
      <c r="E170" t="s">
        <v>397</v>
      </c>
      <c r="F170" t="s">
        <v>730</v>
      </c>
    </row>
    <row r="171" spans="2:4">
      <c r="B171">
        <v>2161</v>
      </c>
      <c r="C171" t="s">
        <v>397</v>
      </c>
      <c r="D171" t="s">
        <v>730</v>
      </c>
    </row>
    <row r="172" spans="1:2">
      <c r="A172" t="s">
        <v>121</v>
      </c>
      <c r="B172">
        <v>1</v>
      </c>
    </row>
    <row r="173" spans="2:4">
      <c r="B173">
        <v>3</v>
      </c>
      <c r="C173" t="s">
        <v>73</v>
      </c>
      <c r="D173" t="s">
        <v>704</v>
      </c>
    </row>
    <row r="174" spans="2:6">
      <c r="B174">
        <v>9</v>
      </c>
      <c r="C174" t="s">
        <v>73</v>
      </c>
      <c r="D174" t="s">
        <v>704</v>
      </c>
      <c r="E174" t="s">
        <v>181</v>
      </c>
      <c r="F174" t="s">
        <v>697</v>
      </c>
    </row>
    <row r="175" spans="2:8">
      <c r="B175">
        <v>35</v>
      </c>
      <c r="C175" t="s">
        <v>73</v>
      </c>
      <c r="D175" t="s">
        <v>704</v>
      </c>
      <c r="E175" t="s">
        <v>181</v>
      </c>
      <c r="F175" t="s">
        <v>697</v>
      </c>
      <c r="G175" t="s">
        <v>366</v>
      </c>
      <c r="H175" t="s">
        <v>699</v>
      </c>
    </row>
    <row r="176" spans="2:6">
      <c r="B176">
        <v>36</v>
      </c>
      <c r="C176" t="s">
        <v>181</v>
      </c>
      <c r="D176" t="s">
        <v>697</v>
      </c>
      <c r="E176" t="s">
        <v>366</v>
      </c>
      <c r="F176" t="s">
        <v>699</v>
      </c>
    </row>
    <row r="177" spans="2:8">
      <c r="B177">
        <v>81</v>
      </c>
      <c r="C177" t="s">
        <v>181</v>
      </c>
      <c r="D177" t="s">
        <v>697</v>
      </c>
      <c r="E177" t="s">
        <v>366</v>
      </c>
      <c r="F177" t="s">
        <v>699</v>
      </c>
      <c r="G177" t="s">
        <v>334</v>
      </c>
      <c r="H177" t="s">
        <v>702</v>
      </c>
    </row>
    <row r="178" spans="2:6">
      <c r="B178">
        <v>180</v>
      </c>
      <c r="C178" t="s">
        <v>366</v>
      </c>
      <c r="D178" t="s">
        <v>699</v>
      </c>
      <c r="E178" t="s">
        <v>334</v>
      </c>
      <c r="F178" t="s">
        <v>702</v>
      </c>
    </row>
    <row r="179" spans="2:8">
      <c r="B179">
        <v>360</v>
      </c>
      <c r="C179" t="s">
        <v>366</v>
      </c>
      <c r="D179" t="s">
        <v>699</v>
      </c>
      <c r="E179" t="s">
        <v>334</v>
      </c>
      <c r="F179" t="s">
        <v>702</v>
      </c>
      <c r="G179" t="s">
        <v>401</v>
      </c>
      <c r="H179" t="s">
        <v>706</v>
      </c>
    </row>
    <row r="180" spans="2:6">
      <c r="B180">
        <v>2160</v>
      </c>
      <c r="C180" t="s">
        <v>334</v>
      </c>
      <c r="D180" t="s">
        <v>702</v>
      </c>
      <c r="E180" t="s">
        <v>401</v>
      </c>
      <c r="F180" t="s">
        <v>706</v>
      </c>
    </row>
    <row r="181" spans="2:4">
      <c r="B181">
        <v>2161</v>
      </c>
      <c r="C181" t="s">
        <v>401</v>
      </c>
      <c r="D181" t="s">
        <v>706</v>
      </c>
    </row>
    <row r="182" spans="1:2">
      <c r="A182" t="s">
        <v>124</v>
      </c>
      <c r="B182">
        <v>1</v>
      </c>
    </row>
    <row r="183" spans="2:4">
      <c r="B183">
        <v>3</v>
      </c>
      <c r="C183" t="s">
        <v>82</v>
      </c>
      <c r="D183" t="s">
        <v>711</v>
      </c>
    </row>
    <row r="184" spans="2:6">
      <c r="B184">
        <v>9</v>
      </c>
      <c r="C184" t="s">
        <v>82</v>
      </c>
      <c r="D184" t="s">
        <v>711</v>
      </c>
      <c r="E184" t="s">
        <v>165</v>
      </c>
      <c r="F184" t="s">
        <v>723</v>
      </c>
    </row>
    <row r="185" spans="2:8">
      <c r="B185">
        <v>35</v>
      </c>
      <c r="C185" t="s">
        <v>82</v>
      </c>
      <c r="D185" t="s">
        <v>711</v>
      </c>
      <c r="E185" t="s">
        <v>165</v>
      </c>
      <c r="F185" t="s">
        <v>723</v>
      </c>
      <c r="G185" t="s">
        <v>300</v>
      </c>
      <c r="H185" t="s">
        <v>741</v>
      </c>
    </row>
    <row r="186" spans="2:6">
      <c r="B186">
        <v>36</v>
      </c>
      <c r="C186" t="s">
        <v>165</v>
      </c>
      <c r="D186" t="s">
        <v>723</v>
      </c>
      <c r="E186" t="s">
        <v>300</v>
      </c>
      <c r="F186" t="s">
        <v>741</v>
      </c>
    </row>
    <row r="187" spans="2:8">
      <c r="B187">
        <v>81</v>
      </c>
      <c r="C187" t="s">
        <v>165</v>
      </c>
      <c r="D187" t="s">
        <v>723</v>
      </c>
      <c r="E187" t="s">
        <v>300</v>
      </c>
      <c r="F187" t="s">
        <v>741</v>
      </c>
      <c r="G187" t="s">
        <v>321</v>
      </c>
      <c r="H187" t="s">
        <v>716</v>
      </c>
    </row>
    <row r="188" spans="2:6">
      <c r="B188">
        <v>180</v>
      </c>
      <c r="C188" t="s">
        <v>300</v>
      </c>
      <c r="D188" t="s">
        <v>741</v>
      </c>
      <c r="E188" t="s">
        <v>321</v>
      </c>
      <c r="F188" t="s">
        <v>716</v>
      </c>
    </row>
    <row r="189" spans="2:8">
      <c r="B189">
        <v>360</v>
      </c>
      <c r="C189" t="s">
        <v>300</v>
      </c>
      <c r="D189" t="s">
        <v>741</v>
      </c>
      <c r="E189" t="s">
        <v>321</v>
      </c>
      <c r="F189" t="s">
        <v>716</v>
      </c>
      <c r="G189" t="s">
        <v>405</v>
      </c>
      <c r="H189" t="s">
        <v>718</v>
      </c>
    </row>
    <row r="190" spans="2:6">
      <c r="B190">
        <v>2160</v>
      </c>
      <c r="C190" t="s">
        <v>321</v>
      </c>
      <c r="D190" t="s">
        <v>716</v>
      </c>
      <c r="E190" t="s">
        <v>405</v>
      </c>
      <c r="F190" t="s">
        <v>718</v>
      </c>
    </row>
    <row r="191" spans="2:4">
      <c r="B191">
        <v>2161</v>
      </c>
      <c r="C191" t="s">
        <v>405</v>
      </c>
      <c r="D191" t="s">
        <v>718</v>
      </c>
    </row>
    <row r="192" spans="1:3">
      <c r="A192" t="s">
        <v>65</v>
      </c>
      <c r="B192">
        <v>1</v>
      </c>
      <c r="C192" t="s">
        <v>66</v>
      </c>
    </row>
    <row r="193" spans="2:4">
      <c r="B193">
        <v>3</v>
      </c>
      <c r="C193" t="s">
        <v>66</v>
      </c>
      <c r="D193" t="s">
        <v>132</v>
      </c>
    </row>
    <row r="194" spans="2:5">
      <c r="B194">
        <v>9</v>
      </c>
      <c r="C194" t="s">
        <v>66</v>
      </c>
      <c r="D194" t="s">
        <v>132</v>
      </c>
      <c r="E194" t="s">
        <v>174</v>
      </c>
    </row>
    <row r="195" spans="2:5">
      <c r="B195">
        <v>35</v>
      </c>
      <c r="C195" t="s">
        <v>132</v>
      </c>
      <c r="D195" t="s">
        <v>174</v>
      </c>
      <c r="E195" t="s">
        <v>271</v>
      </c>
    </row>
    <row r="196" spans="2:4">
      <c r="B196">
        <v>36</v>
      </c>
      <c r="C196" t="s">
        <v>174</v>
      </c>
      <c r="D196" t="s">
        <v>271</v>
      </c>
    </row>
    <row r="197" spans="2:6">
      <c r="B197">
        <v>81</v>
      </c>
      <c r="C197" t="s">
        <v>174</v>
      </c>
      <c r="D197" t="s">
        <v>271</v>
      </c>
      <c r="E197" t="s">
        <v>726</v>
      </c>
      <c r="F197" t="s">
        <v>714</v>
      </c>
    </row>
    <row r="198" spans="2:5">
      <c r="B198">
        <v>180</v>
      </c>
      <c r="C198" t="s">
        <v>271</v>
      </c>
      <c r="D198" t="s">
        <v>726</v>
      </c>
      <c r="E198" t="s">
        <v>714</v>
      </c>
    </row>
    <row r="199" spans="2:5">
      <c r="B199">
        <v>360</v>
      </c>
      <c r="C199" t="s">
        <v>271</v>
      </c>
      <c r="D199" t="s">
        <v>726</v>
      </c>
      <c r="E199" t="s">
        <v>714</v>
      </c>
    </row>
    <row r="200" spans="2:4">
      <c r="B200">
        <v>2160</v>
      </c>
      <c r="C200" t="s">
        <v>726</v>
      </c>
      <c r="D200" t="s">
        <v>714</v>
      </c>
    </row>
    <row r="201" spans="2:2">
      <c r="B201">
        <v>2161</v>
      </c>
    </row>
    <row r="202" spans="1:2">
      <c r="A202" t="s">
        <v>98</v>
      </c>
      <c r="B202">
        <v>1</v>
      </c>
    </row>
    <row r="203" spans="2:3">
      <c r="B203">
        <v>3</v>
      </c>
      <c r="C203" t="s">
        <v>99</v>
      </c>
    </row>
    <row r="204" spans="2:4">
      <c r="B204">
        <v>9</v>
      </c>
      <c r="C204" t="s">
        <v>99</v>
      </c>
      <c r="D204" t="s">
        <v>186</v>
      </c>
    </row>
    <row r="205" spans="2:5">
      <c r="B205">
        <v>35</v>
      </c>
      <c r="C205" t="s">
        <v>99</v>
      </c>
      <c r="D205" t="s">
        <v>186</v>
      </c>
      <c r="E205" t="s">
        <v>359</v>
      </c>
    </row>
    <row r="206" spans="2:4">
      <c r="B206">
        <v>36</v>
      </c>
      <c r="C206" t="s">
        <v>186</v>
      </c>
      <c r="D206" t="s">
        <v>359</v>
      </c>
    </row>
    <row r="207" spans="2:5">
      <c r="B207">
        <v>81</v>
      </c>
      <c r="C207" t="s">
        <v>186</v>
      </c>
      <c r="D207" t="s">
        <v>359</v>
      </c>
      <c r="E207" t="s">
        <v>727</v>
      </c>
    </row>
    <row r="208" spans="2:4">
      <c r="B208">
        <v>180</v>
      </c>
      <c r="C208" t="s">
        <v>359</v>
      </c>
      <c r="D208" t="s">
        <v>727</v>
      </c>
    </row>
    <row r="209" spans="2:4">
      <c r="B209">
        <v>360</v>
      </c>
      <c r="C209" t="s">
        <v>359</v>
      </c>
      <c r="D209" t="s">
        <v>727</v>
      </c>
    </row>
    <row r="210" spans="2:3">
      <c r="B210">
        <v>2160</v>
      </c>
      <c r="C210" t="s">
        <v>727</v>
      </c>
    </row>
    <row r="211" spans="2:2">
      <c r="B211">
        <v>2161</v>
      </c>
    </row>
    <row r="212" spans="1:2">
      <c r="A212" t="s">
        <v>133</v>
      </c>
      <c r="B212">
        <v>1</v>
      </c>
    </row>
    <row r="213" spans="2:3">
      <c r="B213">
        <v>3</v>
      </c>
      <c r="C213" t="s">
        <v>134</v>
      </c>
    </row>
    <row r="214" spans="2:4">
      <c r="B214">
        <v>9</v>
      </c>
      <c r="C214" t="s">
        <v>134</v>
      </c>
      <c r="D214" t="s">
        <v>230</v>
      </c>
    </row>
    <row r="215" spans="2:4">
      <c r="B215">
        <v>35</v>
      </c>
      <c r="C215" t="s">
        <v>134</v>
      </c>
      <c r="D215" t="s">
        <v>230</v>
      </c>
    </row>
    <row r="216" spans="2:3">
      <c r="B216">
        <v>36</v>
      </c>
      <c r="C216" t="s">
        <v>230</v>
      </c>
    </row>
    <row r="217" spans="2:4">
      <c r="B217">
        <v>81</v>
      </c>
      <c r="C217" t="s">
        <v>230</v>
      </c>
      <c r="D217" t="s">
        <v>350</v>
      </c>
    </row>
    <row r="218" spans="2:3">
      <c r="B218">
        <v>180</v>
      </c>
      <c r="C218" t="s">
        <v>350</v>
      </c>
    </row>
    <row r="219" spans="2:3">
      <c r="B219">
        <v>360</v>
      </c>
      <c r="C219" t="s">
        <v>350</v>
      </c>
    </row>
    <row r="220" spans="2:3">
      <c r="B220">
        <v>2160</v>
      </c>
      <c r="C220" t="s">
        <v>350</v>
      </c>
    </row>
    <row r="221" spans="2:2">
      <c r="B221">
        <v>2161</v>
      </c>
    </row>
    <row r="222" spans="1:2">
      <c r="A222" t="s">
        <v>189</v>
      </c>
      <c r="B222">
        <v>1</v>
      </c>
    </row>
    <row r="223" spans="2:2">
      <c r="B223">
        <v>3</v>
      </c>
    </row>
    <row r="224" spans="2:3">
      <c r="B224">
        <v>9</v>
      </c>
      <c r="C224" t="s">
        <v>190</v>
      </c>
    </row>
    <row r="225" spans="2:5">
      <c r="B225">
        <v>35</v>
      </c>
      <c r="C225" t="s">
        <v>190</v>
      </c>
      <c r="D225" t="s">
        <v>422</v>
      </c>
      <c r="E225" t="s">
        <v>739</v>
      </c>
    </row>
    <row r="226" spans="2:5">
      <c r="B226">
        <v>36</v>
      </c>
      <c r="C226" t="s">
        <v>190</v>
      </c>
      <c r="D226" t="s">
        <v>422</v>
      </c>
      <c r="E226" t="s">
        <v>739</v>
      </c>
    </row>
    <row r="227" spans="2:6">
      <c r="B227">
        <v>81</v>
      </c>
      <c r="C227" t="s">
        <v>190</v>
      </c>
      <c r="D227" t="s">
        <v>422</v>
      </c>
      <c r="E227" t="s">
        <v>739</v>
      </c>
      <c r="F227" t="s">
        <v>353</v>
      </c>
    </row>
    <row r="228" spans="2:5">
      <c r="B228">
        <v>180</v>
      </c>
      <c r="C228" t="s">
        <v>422</v>
      </c>
      <c r="D228" t="s">
        <v>739</v>
      </c>
      <c r="E228" t="s">
        <v>353</v>
      </c>
    </row>
    <row r="229" spans="2:5">
      <c r="B229">
        <v>360</v>
      </c>
      <c r="C229" t="s">
        <v>422</v>
      </c>
      <c r="D229" t="s">
        <v>739</v>
      </c>
      <c r="E229" t="s">
        <v>353</v>
      </c>
    </row>
    <row r="230" spans="2:3">
      <c r="B230">
        <v>2160</v>
      </c>
      <c r="C230" t="s">
        <v>353</v>
      </c>
    </row>
    <row r="231" spans="2:2">
      <c r="B231">
        <v>2161</v>
      </c>
    </row>
    <row r="232" spans="1:2">
      <c r="A232" t="s">
        <v>180</v>
      </c>
      <c r="B232">
        <v>1</v>
      </c>
    </row>
    <row r="233" spans="2:3">
      <c r="B233">
        <v>3</v>
      </c>
      <c r="C233" t="s">
        <v>720</v>
      </c>
    </row>
    <row r="234" spans="2:6">
      <c r="B234">
        <v>9</v>
      </c>
      <c r="C234" t="s">
        <v>107</v>
      </c>
      <c r="D234" t="s">
        <v>721</v>
      </c>
      <c r="E234" t="s">
        <v>720</v>
      </c>
      <c r="F234" t="s">
        <v>725</v>
      </c>
    </row>
    <row r="235" spans="2:8">
      <c r="B235">
        <v>35</v>
      </c>
      <c r="C235" t="s">
        <v>107</v>
      </c>
      <c r="D235" t="s">
        <v>721</v>
      </c>
      <c r="E235" t="s">
        <v>259</v>
      </c>
      <c r="F235" t="s">
        <v>748</v>
      </c>
      <c r="G235" t="s">
        <v>725</v>
      </c>
      <c r="H235" t="s">
        <v>743</v>
      </c>
    </row>
    <row r="236" spans="2:8">
      <c r="B236">
        <v>36</v>
      </c>
      <c r="C236" t="s">
        <v>107</v>
      </c>
      <c r="D236" t="s">
        <v>721</v>
      </c>
      <c r="E236" t="s">
        <v>259</v>
      </c>
      <c r="F236" t="s">
        <v>748</v>
      </c>
      <c r="G236" t="s">
        <v>725</v>
      </c>
      <c r="H236" t="s">
        <v>743</v>
      </c>
    </row>
    <row r="237" spans="2:10">
      <c r="B237">
        <v>81</v>
      </c>
      <c r="C237" t="s">
        <v>107</v>
      </c>
      <c r="D237" t="s">
        <v>721</v>
      </c>
      <c r="E237" t="s">
        <v>259</v>
      </c>
      <c r="F237" t="s">
        <v>748</v>
      </c>
      <c r="G237" t="s">
        <v>385</v>
      </c>
      <c r="H237" t="s">
        <v>374</v>
      </c>
      <c r="I237" t="s">
        <v>743</v>
      </c>
      <c r="J237" t="s">
        <v>745</v>
      </c>
    </row>
    <row r="238" spans="2:8">
      <c r="B238">
        <v>180</v>
      </c>
      <c r="C238" t="s">
        <v>259</v>
      </c>
      <c r="D238" t="s">
        <v>748</v>
      </c>
      <c r="E238" t="s">
        <v>385</v>
      </c>
      <c r="F238" t="s">
        <v>374</v>
      </c>
      <c r="G238" t="s">
        <v>743</v>
      </c>
      <c r="H238" t="s">
        <v>745</v>
      </c>
    </row>
    <row r="239" spans="2:9">
      <c r="B239">
        <v>360</v>
      </c>
      <c r="C239" t="s">
        <v>259</v>
      </c>
      <c r="D239" t="s">
        <v>748</v>
      </c>
      <c r="E239" t="s">
        <v>385</v>
      </c>
      <c r="F239" t="s">
        <v>374</v>
      </c>
      <c r="G239" t="s">
        <v>398</v>
      </c>
      <c r="H239" t="s">
        <v>745</v>
      </c>
      <c r="I239" t="s">
        <v>753</v>
      </c>
    </row>
    <row r="240" spans="2:7">
      <c r="B240">
        <v>2160</v>
      </c>
      <c r="C240" t="s">
        <v>385</v>
      </c>
      <c r="D240" t="s">
        <v>374</v>
      </c>
      <c r="E240" t="s">
        <v>398</v>
      </c>
      <c r="F240" t="s">
        <v>745</v>
      </c>
      <c r="G240" t="s">
        <v>753</v>
      </c>
    </row>
    <row r="241" spans="2:5">
      <c r="B241">
        <v>2161</v>
      </c>
      <c r="C241" t="s">
        <v>398</v>
      </c>
      <c r="D241" t="s">
        <v>745</v>
      </c>
      <c r="E241" t="s">
        <v>753</v>
      </c>
    </row>
    <row r="242" spans="1:3">
      <c r="A242" t="s">
        <v>92</v>
      </c>
      <c r="B242">
        <v>1</v>
      </c>
      <c r="C242" t="s">
        <v>708</v>
      </c>
    </row>
    <row r="243" spans="2:4">
      <c r="B243">
        <v>3</v>
      </c>
      <c r="C243" t="s">
        <v>708</v>
      </c>
      <c r="D243" t="s">
        <v>93</v>
      </c>
    </row>
    <row r="244" spans="2:5">
      <c r="B244">
        <v>9</v>
      </c>
      <c r="C244" t="s">
        <v>708</v>
      </c>
      <c r="D244" t="s">
        <v>93</v>
      </c>
      <c r="E244" t="s">
        <v>163</v>
      </c>
    </row>
    <row r="245" spans="2:4">
      <c r="B245">
        <v>35</v>
      </c>
      <c r="C245" t="s">
        <v>93</v>
      </c>
      <c r="D245" t="s">
        <v>163</v>
      </c>
    </row>
    <row r="246" spans="2:3">
      <c r="B246">
        <v>36</v>
      </c>
      <c r="C246" t="s">
        <v>163</v>
      </c>
    </row>
    <row r="247" spans="2:3">
      <c r="B247">
        <v>81</v>
      </c>
      <c r="C247" t="s">
        <v>163</v>
      </c>
    </row>
    <row r="248" spans="2:2">
      <c r="B248">
        <v>180</v>
      </c>
    </row>
    <row r="249" spans="2:2">
      <c r="B249">
        <v>360</v>
      </c>
    </row>
    <row r="250" spans="2:2">
      <c r="B250">
        <v>2160</v>
      </c>
    </row>
    <row r="251" spans="2:2">
      <c r="B251">
        <v>2161</v>
      </c>
    </row>
    <row r="252" spans="1:2">
      <c r="A252" t="s">
        <v>151</v>
      </c>
      <c r="B252">
        <v>1</v>
      </c>
    </row>
    <row r="253" spans="2:2">
      <c r="B253">
        <v>3</v>
      </c>
    </row>
    <row r="254" spans="2:3">
      <c r="B254">
        <v>9</v>
      </c>
      <c r="C254" t="s">
        <v>152</v>
      </c>
    </row>
    <row r="255" spans="2:4">
      <c r="B255">
        <v>35</v>
      </c>
      <c r="C255" t="s">
        <v>152</v>
      </c>
      <c r="D255" t="s">
        <v>252</v>
      </c>
    </row>
    <row r="256" spans="2:4">
      <c r="B256">
        <v>36</v>
      </c>
      <c r="C256" t="s">
        <v>152</v>
      </c>
      <c r="D256" t="s">
        <v>252</v>
      </c>
    </row>
    <row r="257" spans="2:6">
      <c r="B257">
        <v>81</v>
      </c>
      <c r="C257" t="s">
        <v>152</v>
      </c>
      <c r="D257" t="s">
        <v>252</v>
      </c>
      <c r="E257" t="s">
        <v>313</v>
      </c>
      <c r="F257" t="s">
        <v>700</v>
      </c>
    </row>
    <row r="258" spans="2:5">
      <c r="B258">
        <v>180</v>
      </c>
      <c r="C258" t="s">
        <v>252</v>
      </c>
      <c r="D258" t="s">
        <v>313</v>
      </c>
      <c r="E258" t="s">
        <v>700</v>
      </c>
    </row>
    <row r="259" spans="2:6">
      <c r="B259">
        <v>360</v>
      </c>
      <c r="C259" t="s">
        <v>252</v>
      </c>
      <c r="D259" t="s">
        <v>313</v>
      </c>
      <c r="E259" t="s">
        <v>700</v>
      </c>
      <c r="F259" t="s">
        <v>394</v>
      </c>
    </row>
    <row r="260" spans="2:5">
      <c r="B260">
        <v>2160</v>
      </c>
      <c r="C260" t="s">
        <v>313</v>
      </c>
      <c r="D260" t="s">
        <v>700</v>
      </c>
      <c r="E260" t="s">
        <v>394</v>
      </c>
    </row>
    <row r="261" spans="2:3">
      <c r="B261">
        <v>2161</v>
      </c>
      <c r="C261" t="s">
        <v>394</v>
      </c>
    </row>
    <row r="262" spans="1:2">
      <c r="A262" t="s">
        <v>367</v>
      </c>
      <c r="B262">
        <v>1</v>
      </c>
    </row>
    <row r="263" spans="2:2">
      <c r="B263">
        <v>3</v>
      </c>
    </row>
    <row r="264" spans="2:2">
      <c r="B264">
        <v>9</v>
      </c>
    </row>
    <row r="265" spans="2:2">
      <c r="B265">
        <v>35</v>
      </c>
    </row>
    <row r="266" spans="2:2">
      <c r="B266">
        <v>36</v>
      </c>
    </row>
    <row r="267" spans="2:3">
      <c r="B267">
        <v>81</v>
      </c>
      <c r="C267" t="s">
        <v>368</v>
      </c>
    </row>
    <row r="268" spans="2:3">
      <c r="B268">
        <v>180</v>
      </c>
      <c r="C268" t="s">
        <v>368</v>
      </c>
    </row>
    <row r="269" spans="2:4">
      <c r="B269">
        <v>360</v>
      </c>
      <c r="C269" t="s">
        <v>368</v>
      </c>
      <c r="D269" t="s">
        <v>388</v>
      </c>
    </row>
    <row r="270" spans="2:4">
      <c r="B270">
        <v>2160</v>
      </c>
      <c r="C270" t="s">
        <v>368</v>
      </c>
      <c r="D270" t="s">
        <v>388</v>
      </c>
    </row>
    <row r="271" spans="2:3">
      <c r="B271">
        <v>2161</v>
      </c>
      <c r="C271" t="s">
        <v>388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简明版药方</vt:lpstr>
      <vt:lpstr>药方模拟器</vt:lpstr>
      <vt:lpstr>药材与丹炉</vt:lpstr>
      <vt:lpstr>附1-寒热表</vt:lpstr>
      <vt:lpstr>附2-主药表</vt:lpstr>
      <vt:lpstr>附3-辅药表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Administrator; 1015510750@qq.com</dc:creator>
  <cp:lastModifiedBy>larry</cp:lastModifiedBy>
  <dcterms:created xsi:type="dcterms:W3CDTF">2020-07-07T01:23:00Z</dcterms:created>
  <dcterms:modified xsi:type="dcterms:W3CDTF">2022-01-28T02:36:58Z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CB52F645565B45A2A824977914D02862</vt:lpwstr>
  </property>
  <property fmtid="{D5CDD505-2E9C-101B-9397-08002B2CF9AE}" pid="3" name="KSOProductBuildVer">
    <vt:lpwstr>2052-11.8.2.8053</vt:lpwstr>
  </property>
</Properties>
</file>