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Chapter_14\Examples\"/>
    </mc:Choice>
  </mc:AlternateContent>
  <xr:revisionPtr revIDLastSave="0" documentId="13_ncr:1_{2C16F32F-B477-4A06-93BA-60006A6087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Extra Sheet" sheetId="2" r:id="rId2"/>
  </sheets>
  <definedNames>
    <definedName name="x">Data!$C$22:$C$31</definedName>
    <definedName name="xbar">Data!$C$34</definedName>
    <definedName name="y">Data!$E$22:$E$31</definedName>
    <definedName name="ybar">Data!$E$34</definedName>
    <definedName name="yhat">Data!$M$22:$M$31</definedName>
  </definedNames>
  <calcPr calcId="191029"/>
</workbook>
</file>

<file path=xl/calcChain.xml><?xml version="1.0" encoding="utf-8"?>
<calcChain xmlns="http://schemas.openxmlformats.org/spreadsheetml/2006/main">
  <c r="L15" i="1" l="1"/>
  <c r="L16" i="1"/>
  <c r="L14" i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22" i="1"/>
  <c r="L22" i="1"/>
  <c r="C34" i="1"/>
  <c r="F22" i="1" s="1"/>
  <c r="D34" i="1"/>
  <c r="D33" i="1"/>
  <c r="C33" i="1"/>
  <c r="F27" i="1" l="1"/>
  <c r="H27" i="1" s="1"/>
  <c r="E33" i="1"/>
  <c r="F25" i="1"/>
  <c r="H25" i="1" s="1"/>
  <c r="F31" i="1"/>
  <c r="H31" i="1" s="1"/>
  <c r="F23" i="1"/>
  <c r="H23" i="1" s="1"/>
  <c r="F30" i="1"/>
  <c r="H30" i="1" s="1"/>
  <c r="F28" i="1"/>
  <c r="H28" i="1" s="1"/>
  <c r="H22" i="1"/>
  <c r="L33" i="1"/>
  <c r="F29" i="1"/>
  <c r="F24" i="1"/>
  <c r="E34" i="1"/>
  <c r="P25" i="1" s="1"/>
  <c r="F26" i="1"/>
  <c r="H26" i="1" l="1"/>
  <c r="G25" i="1"/>
  <c r="I25" i="1" s="1"/>
  <c r="P27" i="1"/>
  <c r="P31" i="1"/>
  <c r="G30" i="1"/>
  <c r="I30" i="1" s="1"/>
  <c r="G23" i="1"/>
  <c r="I23" i="1" s="1"/>
  <c r="G31" i="1"/>
  <c r="I31" i="1" s="1"/>
  <c r="P24" i="1"/>
  <c r="P28" i="1"/>
  <c r="P22" i="1"/>
  <c r="G26" i="1"/>
  <c r="I26" i="1" s="1"/>
  <c r="G22" i="1"/>
  <c r="G24" i="1"/>
  <c r="G27" i="1"/>
  <c r="I27" i="1" s="1"/>
  <c r="P23" i="1"/>
  <c r="P26" i="1"/>
  <c r="P30" i="1"/>
  <c r="G28" i="1"/>
  <c r="I28" i="1" s="1"/>
  <c r="P29" i="1"/>
  <c r="F33" i="1"/>
  <c r="I24" i="1"/>
  <c r="H24" i="1"/>
  <c r="H29" i="1"/>
  <c r="G29" i="1"/>
  <c r="I29" i="1" s="1"/>
  <c r="H33" i="1" l="1"/>
  <c r="P33" i="1"/>
  <c r="G33" i="1"/>
  <c r="I22" i="1"/>
  <c r="I33" i="1" s="1"/>
  <c r="I36" i="1" s="1"/>
  <c r="I37" i="1" s="1"/>
  <c r="M24" i="1" l="1"/>
  <c r="N24" i="1" s="1"/>
  <c r="O24" i="1" s="1"/>
  <c r="M27" i="1"/>
  <c r="N27" i="1" s="1"/>
  <c r="O27" i="1" s="1"/>
  <c r="M30" i="1"/>
  <c r="N30" i="1" s="1"/>
  <c r="O30" i="1" s="1"/>
  <c r="M25" i="1"/>
  <c r="N25" i="1" s="1"/>
  <c r="O25" i="1" s="1"/>
  <c r="I38" i="1"/>
  <c r="M28" i="1"/>
  <c r="N28" i="1" s="1"/>
  <c r="O28" i="1" s="1"/>
  <c r="M31" i="1"/>
  <c r="N31" i="1" s="1"/>
  <c r="O31" i="1" s="1"/>
  <c r="M26" i="1"/>
  <c r="N26" i="1" s="1"/>
  <c r="O26" i="1" s="1"/>
  <c r="M29" i="1"/>
  <c r="N29" i="1" s="1"/>
  <c r="O29" i="1" s="1"/>
  <c r="M23" i="1"/>
  <c r="N23" i="1" s="1"/>
  <c r="O23" i="1" s="1"/>
  <c r="M22" i="1"/>
  <c r="M33" i="1" l="1"/>
  <c r="N22" i="1"/>
  <c r="N33" i="1" l="1"/>
  <c r="O22" i="1"/>
  <c r="O33" i="1" s="1"/>
  <c r="O35" i="1" s="1"/>
</calcChain>
</file>

<file path=xl/sharedStrings.xml><?xml version="1.0" encoding="utf-8"?>
<sst xmlns="http://schemas.openxmlformats.org/spreadsheetml/2006/main" count="30" uniqueCount="26">
  <si>
    <t>Year</t>
  </si>
  <si>
    <t>yt</t>
  </si>
  <si>
    <t>y-y-hat</t>
  </si>
  <si>
    <t>xt</t>
  </si>
  <si>
    <t>Sum</t>
  </si>
  <si>
    <t>Sum:</t>
  </si>
  <si>
    <t>Mean</t>
  </si>
  <si>
    <t>b</t>
  </si>
  <si>
    <t>ln(a)</t>
  </si>
  <si>
    <t>a</t>
  </si>
  <si>
    <t>xt-xbar</t>
  </si>
  <si>
    <t>(xt-xbar)2</t>
  </si>
  <si>
    <t>y-est=1.340178+.389373 xt</t>
  </si>
  <si>
    <t>z=ln(yt)</t>
  </si>
  <si>
    <t>z-zbar</t>
  </si>
  <si>
    <t>(zt-zbar)(xt-xbar)</t>
  </si>
  <si>
    <t>zt</t>
  </si>
  <si>
    <t>Revenue</t>
  </si>
  <si>
    <t>Sums for calculating the least-squares slope and intercept:</t>
  </si>
  <si>
    <r>
      <t>Sums for calculating R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:</t>
    </r>
  </si>
  <si>
    <r>
      <t>R</t>
    </r>
    <r>
      <rPr>
        <vertAlign val="superscript"/>
        <sz val="10"/>
        <rFont val="Arial"/>
        <family val="2"/>
      </rPr>
      <t>2</t>
    </r>
  </si>
  <si>
    <t>Revenue of Dolon Internet Security, Inc., 2002-2011</t>
  </si>
  <si>
    <r>
      <t>(y-yhat)</t>
    </r>
    <r>
      <rPr>
        <b/>
        <i/>
        <vertAlign val="superscript"/>
        <sz val="10"/>
        <color theme="0"/>
        <rFont val="Arial"/>
        <family val="2"/>
      </rPr>
      <t>2</t>
    </r>
  </si>
  <si>
    <r>
      <t>(y-ybar)</t>
    </r>
    <r>
      <rPr>
        <b/>
        <i/>
        <vertAlign val="superscript"/>
        <sz val="10"/>
        <color theme="0"/>
        <rFont val="Arial"/>
        <family val="2"/>
      </rPr>
      <t>2</t>
    </r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</si>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</sst>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#,##0.0"/>
    <numFmt numFmtId="167" formatCode="#,##0.00000"/>
    <numFmt numFmtId="168" formatCode="0.000000"/>
    <numFmt numFmtId="169" formatCode="#,##0.000000"/>
    <numFmt numFmtId="170" formatCode="0.0000000"/>
  </numFmts>
  <fonts count="8" x14ac:knownFonts="1">
    <font>
      <sz val="10"/>
      <name val="Arial"/>
    </font>
    <font>
      <b/>
      <i/>
      <sz val="11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i/>
      <sz val="10"/>
      <color theme="0"/>
      <name val="Arial"/>
      <family val="2"/>
    </font>
    <font>
      <b/>
      <i/>
      <vertAlign val="superscript"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3" fontId="0" fillId="2" borderId="2" xfId="0" applyNumberForma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/>
    <xf numFmtId="166" fontId="0" fillId="2" borderId="0" xfId="0" applyNumberFormat="1" applyFill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8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2" fillId="2" borderId="4" xfId="0" applyFont="1" applyFill="1" applyBorder="1"/>
    <xf numFmtId="0" fontId="7" fillId="0" borderId="0" xfId="0" applyFont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of Dolon Internet Security, 2008-2017</a:t>
            </a:r>
          </a:p>
        </c:rich>
      </c:tx>
      <c:layout>
        <c:manualLayout>
          <c:xMode val="edge"/>
          <c:yMode val="edge"/>
          <c:x val="0.1875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1724137931033"/>
          <c:y val="0.22265667468390404"/>
          <c:w val="0.80818965517241381"/>
          <c:h val="0.55859481543505751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>
                <c:manualLayout>
                  <c:x val="-0.14072540501402842"/>
                  <c:y val="-4.214559510766292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y = 3.8197e0.38937x</a:t>
                    </a:r>
                  </a:p>
                  <a:p>
                    <a:pPr>
                      <a:defRPr/>
                    </a:pPr>
                    <a:r>
                      <a:rPr lang="en-US"/>
                      <a:t>R2 = 0.9526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cat>
            <c:numRef>
              <c:f>Data!$B$4:$B$13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Data!$C$4:$C$13</c:f>
              <c:numCache>
                <c:formatCode>0.0</c:formatCode>
                <c:ptCount val="10"/>
                <c:pt idx="0">
                  <c:v>8.1999999999999993</c:v>
                </c:pt>
                <c:pt idx="1">
                  <c:v>9.4</c:v>
                </c:pt>
                <c:pt idx="2">
                  <c:v>11.8</c:v>
                </c:pt>
                <c:pt idx="3">
                  <c:v>14.2</c:v>
                </c:pt>
                <c:pt idx="4">
                  <c:v>22.2</c:v>
                </c:pt>
                <c:pt idx="5">
                  <c:v>26</c:v>
                </c:pt>
                <c:pt idx="6">
                  <c:v>45.9</c:v>
                </c:pt>
                <c:pt idx="7">
                  <c:v>110.5</c:v>
                </c:pt>
                <c:pt idx="8">
                  <c:v>159.69999999999999</c:v>
                </c:pt>
                <c:pt idx="9">
                  <c:v>218.8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5-482F-A6EA-EA896284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693952"/>
        <c:axId val="41695488"/>
      </c:barChart>
      <c:catAx>
        <c:axId val="416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1695488"/>
        <c:crosses val="autoZero"/>
        <c:auto val="1"/>
        <c:lblAlgn val="ctr"/>
        <c:lblOffset val="100"/>
        <c:tickMarkSkip val="1"/>
        <c:noMultiLvlLbl val="0"/>
      </c:catAx>
      <c:valAx>
        <c:axId val="416954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  .</a:t>
                </a:r>
              </a:p>
            </c:rich>
          </c:tx>
          <c:layout>
            <c:manualLayout>
              <c:xMode val="edge"/>
              <c:yMode val="edge"/>
              <c:x val="3.6637931034482756E-2"/>
              <c:y val="0.253906660104986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1693952"/>
        <c:crosses val="autoZero"/>
        <c:crossBetween val="between"/>
      </c:valAx>
      <c:dTable>
        <c:showHorzBorder val="0"/>
        <c:showVertBorder val="0"/>
        <c:showOutline val="0"/>
        <c:showKeys val="0"/>
        <c:spPr>
          <a:ln w="25400">
            <a:noFill/>
          </a:ln>
        </c:spPr>
      </c:dTable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39738565243385E-2"/>
                  <c:y val="0.35174443301898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8854767467573"/>
                  <c:y val="0.10640030702255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Data!$K$4:$K$13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Data!$L$4:$L$13</c:f>
              <c:numCache>
                <c:formatCode>0.0</c:formatCode>
                <c:ptCount val="10"/>
                <c:pt idx="0">
                  <c:v>8.1999999999999993</c:v>
                </c:pt>
                <c:pt idx="1">
                  <c:v>9.4</c:v>
                </c:pt>
                <c:pt idx="2">
                  <c:v>11.8</c:v>
                </c:pt>
                <c:pt idx="3">
                  <c:v>14.2</c:v>
                </c:pt>
                <c:pt idx="4">
                  <c:v>22.2</c:v>
                </c:pt>
                <c:pt idx="5">
                  <c:v>26</c:v>
                </c:pt>
                <c:pt idx="6">
                  <c:v>45.9</c:v>
                </c:pt>
                <c:pt idx="7">
                  <c:v>110.5</c:v>
                </c:pt>
                <c:pt idx="8">
                  <c:v>159.69999999999999</c:v>
                </c:pt>
                <c:pt idx="9">
                  <c:v>218.8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2-47B4-BAD1-29F6D153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82544"/>
        <c:axId val="947980048"/>
      </c:scatterChart>
      <c:valAx>
        <c:axId val="9479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80048"/>
        <c:crosses val="autoZero"/>
        <c:crossBetween val="midCat"/>
      </c:valAx>
      <c:valAx>
        <c:axId val="9479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133350</xdr:rowOff>
    </xdr:from>
    <xdr:to>
      <xdr:col>9</xdr:col>
      <xdr:colOff>295275</xdr:colOff>
      <xdr:row>17</xdr:row>
      <xdr:rowOff>152400</xdr:rowOff>
    </xdr:to>
    <xdr:graphicFrame macro="">
      <xdr:nvGraphicFramePr>
        <xdr:cNvPr id="1031" name="Chart 4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</xdr:row>
      <xdr:rowOff>19050</xdr:rowOff>
    </xdr:from>
    <xdr:to>
      <xdr:col>17</xdr:col>
      <xdr:colOff>209550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A9575-A15F-3B02-0EB9-0C06A3C55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"/>
  <sheetViews>
    <sheetView showGridLines="0" tabSelected="1" topLeftCell="K2" zoomScale="195" workbookViewId="0">
      <selection activeCell="L17" sqref="L17"/>
    </sheetView>
  </sheetViews>
  <sheetFormatPr defaultRowHeight="12.75" x14ac:dyDescent="0.2"/>
  <cols>
    <col min="1" max="1" width="4.7109375" customWidth="1"/>
    <col min="3" max="3" width="11.85546875" customWidth="1"/>
    <col min="4" max="4" width="9.5703125" customWidth="1"/>
    <col min="6" max="6" width="9.5703125" bestFit="1" customWidth="1"/>
    <col min="7" max="7" width="10.5703125" customWidth="1"/>
    <col min="8" max="8" width="11.7109375" customWidth="1"/>
    <col min="9" max="9" width="17.140625" customWidth="1"/>
    <col min="10" max="10" width="7.85546875" customWidth="1"/>
    <col min="11" max="11" width="12.5703125" customWidth="1"/>
    <col min="13" max="13" width="26.140625" customWidth="1"/>
    <col min="14" max="14" width="12.28515625" customWidth="1"/>
    <col min="15" max="15" width="14.42578125" customWidth="1"/>
    <col min="16" max="16" width="11.140625" customWidth="1"/>
    <col min="17" max="17" width="9.85546875" bestFit="1" customWidth="1"/>
    <col min="18" max="18" width="10.5703125" bestFit="1" customWidth="1"/>
  </cols>
  <sheetData>
    <row r="1" spans="1:12" ht="15" x14ac:dyDescent="0.2">
      <c r="A1" s="1"/>
      <c r="B1" s="33" t="s">
        <v>21</v>
      </c>
    </row>
    <row r="3" spans="1:12" x14ac:dyDescent="0.2">
      <c r="B3" s="34" t="s">
        <v>0</v>
      </c>
      <c r="C3" s="35" t="s">
        <v>17</v>
      </c>
      <c r="K3" s="34" t="s">
        <v>0</v>
      </c>
      <c r="L3" s="35" t="s">
        <v>17</v>
      </c>
    </row>
    <row r="4" spans="1:12" x14ac:dyDescent="0.2">
      <c r="B4" s="27">
        <v>2008</v>
      </c>
      <c r="C4" s="28">
        <v>8.1999999999999993</v>
      </c>
      <c r="K4" s="27">
        <v>1</v>
      </c>
      <c r="L4" s="28">
        <v>8.1999999999999993</v>
      </c>
    </row>
    <row r="5" spans="1:12" x14ac:dyDescent="0.2">
      <c r="B5" s="5">
        <v>2009</v>
      </c>
      <c r="C5" s="29">
        <v>9.4</v>
      </c>
      <c r="K5" s="5">
        <v>2</v>
      </c>
      <c r="L5" s="29">
        <v>9.4</v>
      </c>
    </row>
    <row r="6" spans="1:12" x14ac:dyDescent="0.2">
      <c r="B6" s="5">
        <v>2010</v>
      </c>
      <c r="C6" s="29">
        <v>11.8</v>
      </c>
      <c r="K6" s="5">
        <v>3</v>
      </c>
      <c r="L6" s="29">
        <v>11.8</v>
      </c>
    </row>
    <row r="7" spans="1:12" x14ac:dyDescent="0.2">
      <c r="B7" s="5">
        <v>2011</v>
      </c>
      <c r="C7" s="29">
        <v>14.2</v>
      </c>
      <c r="K7" s="27">
        <v>4</v>
      </c>
      <c r="L7" s="29">
        <v>14.2</v>
      </c>
    </row>
    <row r="8" spans="1:12" x14ac:dyDescent="0.2">
      <c r="B8" s="5">
        <v>2012</v>
      </c>
      <c r="C8" s="29">
        <v>22.2</v>
      </c>
      <c r="K8" s="5">
        <v>5</v>
      </c>
      <c r="L8" s="29">
        <v>22.2</v>
      </c>
    </row>
    <row r="9" spans="1:12" x14ac:dyDescent="0.2">
      <c r="B9" s="5">
        <v>2013</v>
      </c>
      <c r="C9" s="29">
        <v>26</v>
      </c>
      <c r="K9" s="5">
        <v>6</v>
      </c>
      <c r="L9" s="29">
        <v>26</v>
      </c>
    </row>
    <row r="10" spans="1:12" x14ac:dyDescent="0.2">
      <c r="B10" s="5">
        <v>2014</v>
      </c>
      <c r="C10" s="29">
        <v>45.9</v>
      </c>
      <c r="K10" s="27">
        <v>7</v>
      </c>
      <c r="L10" s="29">
        <v>45.9</v>
      </c>
    </row>
    <row r="11" spans="1:12" x14ac:dyDescent="0.2">
      <c r="B11" s="5">
        <v>2015</v>
      </c>
      <c r="C11" s="29">
        <v>110.5</v>
      </c>
      <c r="K11" s="5">
        <v>8</v>
      </c>
      <c r="L11" s="29">
        <v>110.5</v>
      </c>
    </row>
    <row r="12" spans="1:12" x14ac:dyDescent="0.2">
      <c r="B12" s="5">
        <v>2016</v>
      </c>
      <c r="C12" s="29">
        <v>159.69999999999999</v>
      </c>
      <c r="K12" s="5">
        <v>9</v>
      </c>
      <c r="L12" s="29">
        <v>159.69999999999999</v>
      </c>
    </row>
    <row r="13" spans="1:12" x14ac:dyDescent="0.2">
      <c r="B13" s="30">
        <v>2017</v>
      </c>
      <c r="C13" s="31">
        <v>218.8</v>
      </c>
      <c r="K13" s="27">
        <v>10</v>
      </c>
      <c r="L13" s="31">
        <v>218.8</v>
      </c>
    </row>
    <row r="14" spans="1:12" x14ac:dyDescent="0.2">
      <c r="K14" s="27">
        <v>11</v>
      </c>
      <c r="L14">
        <f>3.8197*EXP(0.3894*K14)</f>
        <v>276.8765905694089</v>
      </c>
    </row>
    <row r="15" spans="1:12" x14ac:dyDescent="0.2">
      <c r="K15" s="5">
        <v>12</v>
      </c>
      <c r="L15">
        <f t="shared" ref="L15:L16" si="0">3.8197*EXP(0.3894*K15)</f>
        <v>408.69611529753053</v>
      </c>
    </row>
    <row r="16" spans="1:12" x14ac:dyDescent="0.2">
      <c r="K16" s="5">
        <v>13</v>
      </c>
      <c r="L16">
        <f t="shared" si="0"/>
        <v>603.27423967401012</v>
      </c>
    </row>
    <row r="20" spans="2:16" ht="14.25" x14ac:dyDescent="0.2">
      <c r="B20" s="38" t="s">
        <v>18</v>
      </c>
      <c r="C20" s="38"/>
      <c r="D20" s="38"/>
      <c r="E20" s="38"/>
      <c r="F20" s="38"/>
      <c r="G20" s="38"/>
      <c r="H20" s="38"/>
      <c r="I20" s="38"/>
      <c r="K20" s="38" t="s">
        <v>19</v>
      </c>
      <c r="L20" s="38"/>
      <c r="M20" s="38"/>
      <c r="N20" s="38"/>
      <c r="O20" s="38"/>
      <c r="P20" s="38"/>
    </row>
    <row r="21" spans="2:16" ht="14.25" x14ac:dyDescent="0.2">
      <c r="B21" s="34" t="s">
        <v>0</v>
      </c>
      <c r="C21" s="36" t="s">
        <v>3</v>
      </c>
      <c r="D21" s="36" t="s">
        <v>1</v>
      </c>
      <c r="E21" s="36" t="s">
        <v>13</v>
      </c>
      <c r="F21" s="36" t="s">
        <v>10</v>
      </c>
      <c r="G21" s="36" t="s">
        <v>14</v>
      </c>
      <c r="H21" s="36" t="s">
        <v>11</v>
      </c>
      <c r="I21" s="35" t="s">
        <v>15</v>
      </c>
      <c r="K21" s="34" t="s">
        <v>0</v>
      </c>
      <c r="L21" s="36" t="s">
        <v>16</v>
      </c>
      <c r="M21" s="36" t="s">
        <v>12</v>
      </c>
      <c r="N21" s="36" t="s">
        <v>2</v>
      </c>
      <c r="O21" s="36" t="s">
        <v>22</v>
      </c>
      <c r="P21" s="35" t="s">
        <v>23</v>
      </c>
    </row>
    <row r="22" spans="2:16" x14ac:dyDescent="0.2">
      <c r="B22" s="27">
        <v>2008</v>
      </c>
      <c r="C22" s="19">
        <v>1</v>
      </c>
      <c r="D22" s="20">
        <v>8.1999999999999993</v>
      </c>
      <c r="E22" s="6">
        <f>LN(D22)</f>
        <v>2.1041341542702074</v>
      </c>
      <c r="F22" s="19">
        <f t="shared" ref="F22:F31" si="1">x-xbar</f>
        <v>-4.5</v>
      </c>
      <c r="G22" s="6">
        <f t="shared" ref="G22:G31" si="2">y-ybar</f>
        <v>-1.3775968387615736</v>
      </c>
      <c r="H22" s="19">
        <f>F22^2</f>
        <v>20.25</v>
      </c>
      <c r="I22" s="21">
        <f>F22*G22</f>
        <v>6.1991857744270806</v>
      </c>
      <c r="K22" s="27">
        <v>2008</v>
      </c>
      <c r="L22" s="6">
        <f t="shared" ref="L22:L31" si="3">y</f>
        <v>2.1041341542702074</v>
      </c>
      <c r="M22" s="7">
        <f t="shared" ref="M22:M31" si="4">$I$37+$I$36*x</f>
        <v>1.7295515258845355</v>
      </c>
      <c r="N22" s="7">
        <f t="shared" ref="N22:N31" si="5">y-yhat</f>
        <v>0.37458262838567191</v>
      </c>
      <c r="O22" s="7">
        <f>N22^2</f>
        <v>0.14031214548831838</v>
      </c>
      <c r="P22" s="8">
        <f t="shared" ref="P22:P31" si="6">(y-ybar)^2</f>
        <v>1.8977730501658809</v>
      </c>
    </row>
    <row r="23" spans="2:16" x14ac:dyDescent="0.2">
      <c r="B23" s="5">
        <v>2009</v>
      </c>
      <c r="C23" s="19">
        <v>2</v>
      </c>
      <c r="D23" s="20">
        <v>9.4</v>
      </c>
      <c r="E23" s="6">
        <f t="shared" ref="E23:E31" si="7">LN(D23)</f>
        <v>2.2407096892759584</v>
      </c>
      <c r="F23" s="19">
        <f t="shared" si="1"/>
        <v>-3.5</v>
      </c>
      <c r="G23" s="6">
        <f t="shared" si="2"/>
        <v>-1.2410213037558226</v>
      </c>
      <c r="H23" s="19">
        <f t="shared" ref="H23:H31" si="8">F23^2</f>
        <v>12.25</v>
      </c>
      <c r="I23" s="21">
        <f t="shared" ref="I23:I31" si="9">F23*G23</f>
        <v>4.3435745631453795</v>
      </c>
      <c r="K23" s="5">
        <v>2009</v>
      </c>
      <c r="L23" s="6">
        <f t="shared" si="3"/>
        <v>2.2407096892759584</v>
      </c>
      <c r="M23" s="7">
        <f t="shared" si="4"/>
        <v>2.1189247408061456</v>
      </c>
      <c r="N23" s="7">
        <f t="shared" si="5"/>
        <v>0.1217849484698128</v>
      </c>
      <c r="O23" s="7">
        <f t="shared" ref="O23:O31" si="10">N23^2</f>
        <v>1.483157367379496E-2</v>
      </c>
      <c r="P23" s="8">
        <f t="shared" si="6"/>
        <v>1.5401338763758019</v>
      </c>
    </row>
    <row r="24" spans="2:16" x14ac:dyDescent="0.2">
      <c r="B24" s="5">
        <v>2010</v>
      </c>
      <c r="C24" s="19">
        <v>3</v>
      </c>
      <c r="D24" s="20">
        <v>11.8</v>
      </c>
      <c r="E24" s="6">
        <f t="shared" si="7"/>
        <v>2.4680995314716192</v>
      </c>
      <c r="F24" s="19">
        <f t="shared" si="1"/>
        <v>-2.5</v>
      </c>
      <c r="G24" s="6">
        <f t="shared" si="2"/>
        <v>-1.0136314615601618</v>
      </c>
      <c r="H24" s="19">
        <f t="shared" si="8"/>
        <v>6.25</v>
      </c>
      <c r="I24" s="21">
        <f t="shared" si="9"/>
        <v>2.5340786539004045</v>
      </c>
      <c r="K24" s="5">
        <v>2010</v>
      </c>
      <c r="L24" s="6">
        <f t="shared" si="3"/>
        <v>2.4680995314716192</v>
      </c>
      <c r="M24" s="7">
        <f t="shared" si="4"/>
        <v>2.5082979557277558</v>
      </c>
      <c r="N24" s="7">
        <f t="shared" si="5"/>
        <v>-4.0198424256136622E-2</v>
      </c>
      <c r="O24" s="7">
        <f t="shared" si="10"/>
        <v>1.6159133126763532E-3</v>
      </c>
      <c r="P24" s="8">
        <f t="shared" si="6"/>
        <v>1.0274487398645897</v>
      </c>
    </row>
    <row r="25" spans="2:16" x14ac:dyDescent="0.2">
      <c r="B25" s="5">
        <v>2011</v>
      </c>
      <c r="C25" s="19">
        <v>4</v>
      </c>
      <c r="D25" s="20">
        <v>14.2</v>
      </c>
      <c r="E25" s="6">
        <f t="shared" si="7"/>
        <v>2.653241964607215</v>
      </c>
      <c r="F25" s="19">
        <f t="shared" si="1"/>
        <v>-1.5</v>
      </c>
      <c r="G25" s="6">
        <f t="shared" si="2"/>
        <v>-0.82848902842456607</v>
      </c>
      <c r="H25" s="19">
        <f t="shared" si="8"/>
        <v>2.25</v>
      </c>
      <c r="I25" s="21">
        <f t="shared" si="9"/>
        <v>1.2427335426368491</v>
      </c>
      <c r="K25" s="5">
        <v>2011</v>
      </c>
      <c r="L25" s="6">
        <f t="shared" si="3"/>
        <v>2.653241964607215</v>
      </c>
      <c r="M25" s="7">
        <f t="shared" si="4"/>
        <v>2.8976711706493656</v>
      </c>
      <c r="N25" s="7">
        <f t="shared" si="5"/>
        <v>-0.24442920604215068</v>
      </c>
      <c r="O25" s="7">
        <f t="shared" si="10"/>
        <v>5.9745636766396153E-2</v>
      </c>
      <c r="P25" s="8">
        <f t="shared" si="6"/>
        <v>0.68639407021988141</v>
      </c>
    </row>
    <row r="26" spans="2:16" x14ac:dyDescent="0.2">
      <c r="B26" s="5">
        <v>2012</v>
      </c>
      <c r="C26" s="19">
        <v>5</v>
      </c>
      <c r="D26" s="20">
        <v>22.2</v>
      </c>
      <c r="E26" s="6">
        <f t="shared" si="7"/>
        <v>3.1000922888782338</v>
      </c>
      <c r="F26" s="19">
        <f t="shared" si="1"/>
        <v>-0.5</v>
      </c>
      <c r="G26" s="6">
        <f t="shared" si="2"/>
        <v>-0.38163870415354717</v>
      </c>
      <c r="H26" s="19">
        <f t="shared" si="8"/>
        <v>0.25</v>
      </c>
      <c r="I26" s="21">
        <f t="shared" si="9"/>
        <v>0.19081935207677359</v>
      </c>
      <c r="K26" s="5">
        <v>2012</v>
      </c>
      <c r="L26" s="6">
        <f t="shared" si="3"/>
        <v>3.1000922888782338</v>
      </c>
      <c r="M26" s="7">
        <f t="shared" si="4"/>
        <v>3.2870443855709759</v>
      </c>
      <c r="N26" s="7">
        <f t="shared" si="5"/>
        <v>-0.18695209669274204</v>
      </c>
      <c r="O26" s="7">
        <f t="shared" si="10"/>
        <v>3.4951086457812371E-2</v>
      </c>
      <c r="P26" s="8">
        <f t="shared" si="6"/>
        <v>0.1456481005079987</v>
      </c>
    </row>
    <row r="27" spans="2:16" x14ac:dyDescent="0.2">
      <c r="B27" s="5">
        <v>2013</v>
      </c>
      <c r="C27" s="19">
        <v>6</v>
      </c>
      <c r="D27" s="20">
        <v>26</v>
      </c>
      <c r="E27" s="6">
        <f t="shared" si="7"/>
        <v>3.2580965380214821</v>
      </c>
      <c r="F27" s="19">
        <f t="shared" si="1"/>
        <v>0.5</v>
      </c>
      <c r="G27" s="6">
        <f t="shared" si="2"/>
        <v>-0.22363445501029888</v>
      </c>
      <c r="H27" s="19">
        <f t="shared" si="8"/>
        <v>0.25</v>
      </c>
      <c r="I27" s="21">
        <f t="shared" si="9"/>
        <v>-0.11181722750514944</v>
      </c>
      <c r="K27" s="5">
        <v>2013</v>
      </c>
      <c r="L27" s="6">
        <f t="shared" si="3"/>
        <v>3.2580965380214821</v>
      </c>
      <c r="M27" s="7">
        <f t="shared" si="4"/>
        <v>3.6764176004925861</v>
      </c>
      <c r="N27" s="7">
        <f t="shared" si="5"/>
        <v>-0.41832106247110401</v>
      </c>
      <c r="O27" s="7">
        <f t="shared" si="10"/>
        <v>0.17499251130695331</v>
      </c>
      <c r="P27" s="8">
        <f t="shared" si="6"/>
        <v>5.0012369467753393E-2</v>
      </c>
    </row>
    <row r="28" spans="2:16" x14ac:dyDescent="0.2">
      <c r="B28" s="5">
        <v>2014</v>
      </c>
      <c r="C28" s="19">
        <v>7</v>
      </c>
      <c r="D28" s="20">
        <v>45.9</v>
      </c>
      <c r="E28" s="6">
        <f t="shared" si="7"/>
        <v>3.8264651170664994</v>
      </c>
      <c r="F28" s="19">
        <f t="shared" si="1"/>
        <v>1.5</v>
      </c>
      <c r="G28" s="6">
        <f t="shared" si="2"/>
        <v>0.34473412403471837</v>
      </c>
      <c r="H28" s="19">
        <f t="shared" si="8"/>
        <v>2.25</v>
      </c>
      <c r="I28" s="21">
        <f t="shared" si="9"/>
        <v>0.51710118605207755</v>
      </c>
      <c r="K28" s="5">
        <v>2014</v>
      </c>
      <c r="L28" s="6">
        <f t="shared" si="3"/>
        <v>3.8264651170664994</v>
      </c>
      <c r="M28" s="7">
        <f t="shared" si="4"/>
        <v>4.0657908154141964</v>
      </c>
      <c r="N28" s="7">
        <f t="shared" si="5"/>
        <v>-0.23932569834769701</v>
      </c>
      <c r="O28" s="7">
        <f t="shared" si="10"/>
        <v>5.7276789889612864E-2</v>
      </c>
      <c r="P28" s="8">
        <f t="shared" si="6"/>
        <v>0.1188416162739846</v>
      </c>
    </row>
    <row r="29" spans="2:16" x14ac:dyDescent="0.2">
      <c r="B29" s="5">
        <v>2015</v>
      </c>
      <c r="C29" s="19">
        <v>8</v>
      </c>
      <c r="D29" s="20">
        <v>110.5</v>
      </c>
      <c r="E29" s="6">
        <f t="shared" si="7"/>
        <v>4.705015520957808</v>
      </c>
      <c r="F29" s="19">
        <f t="shared" si="1"/>
        <v>2.5</v>
      </c>
      <c r="G29" s="6">
        <f t="shared" si="2"/>
        <v>1.2232845279260269</v>
      </c>
      <c r="H29" s="19">
        <f t="shared" si="8"/>
        <v>6.25</v>
      </c>
      <c r="I29" s="21">
        <f t="shared" si="9"/>
        <v>3.0582113198150673</v>
      </c>
      <c r="K29" s="5">
        <v>2015</v>
      </c>
      <c r="L29" s="6">
        <f t="shared" si="3"/>
        <v>4.705015520957808</v>
      </c>
      <c r="M29" s="7">
        <f t="shared" si="4"/>
        <v>4.4551640303358067</v>
      </c>
      <c r="N29" s="7">
        <f t="shared" si="5"/>
        <v>0.24985149062200129</v>
      </c>
      <c r="O29" s="7">
        <f t="shared" si="10"/>
        <v>6.2425767366036E-2</v>
      </c>
      <c r="P29" s="8">
        <f t="shared" si="6"/>
        <v>1.4964250362632026</v>
      </c>
    </row>
    <row r="30" spans="2:16" x14ac:dyDescent="0.2">
      <c r="B30" s="5">
        <v>2016</v>
      </c>
      <c r="C30" s="19">
        <v>9</v>
      </c>
      <c r="D30" s="20">
        <v>159.69999999999999</v>
      </c>
      <c r="E30" s="6">
        <f t="shared" si="7"/>
        <v>5.0732970552209666</v>
      </c>
      <c r="F30" s="19">
        <f t="shared" si="1"/>
        <v>3.5</v>
      </c>
      <c r="G30" s="6">
        <f t="shared" si="2"/>
        <v>1.5915660621891856</v>
      </c>
      <c r="H30" s="19">
        <f t="shared" si="8"/>
        <v>12.25</v>
      </c>
      <c r="I30" s="21">
        <f t="shared" si="9"/>
        <v>5.5704812176621497</v>
      </c>
      <c r="K30" s="5">
        <v>2016</v>
      </c>
      <c r="L30" s="6">
        <f t="shared" si="3"/>
        <v>5.0732970552209666</v>
      </c>
      <c r="M30" s="7">
        <f t="shared" si="4"/>
        <v>4.8445372452574169</v>
      </c>
      <c r="N30" s="7">
        <f t="shared" si="5"/>
        <v>0.22875980996354972</v>
      </c>
      <c r="O30" s="7">
        <f t="shared" si="10"/>
        <v>5.2331050654559383E-2</v>
      </c>
      <c r="P30" s="8">
        <f t="shared" si="6"/>
        <v>2.5330825303123907</v>
      </c>
    </row>
    <row r="31" spans="2:16" x14ac:dyDescent="0.2">
      <c r="B31" s="5">
        <v>2017</v>
      </c>
      <c r="C31" s="19">
        <v>10</v>
      </c>
      <c r="D31" s="20">
        <v>218.8</v>
      </c>
      <c r="E31" s="6">
        <f t="shared" si="7"/>
        <v>5.388158070547826</v>
      </c>
      <c r="F31" s="19">
        <f t="shared" si="1"/>
        <v>4.5</v>
      </c>
      <c r="G31" s="6">
        <f t="shared" si="2"/>
        <v>1.906427077516045</v>
      </c>
      <c r="H31" s="19">
        <f t="shared" si="8"/>
        <v>20.25</v>
      </c>
      <c r="I31" s="21">
        <f t="shared" si="9"/>
        <v>8.578921848822203</v>
      </c>
      <c r="K31" s="5">
        <v>2017</v>
      </c>
      <c r="L31" s="6">
        <f t="shared" si="3"/>
        <v>5.388158070547826</v>
      </c>
      <c r="M31" s="7">
        <f t="shared" si="4"/>
        <v>5.2339104601790263</v>
      </c>
      <c r="N31" s="7">
        <f t="shared" si="5"/>
        <v>0.15424761036879975</v>
      </c>
      <c r="O31" s="7">
        <f t="shared" si="10"/>
        <v>2.3792325304485058E-2</v>
      </c>
      <c r="P31" s="8">
        <f t="shared" si="6"/>
        <v>3.6344642018863684</v>
      </c>
    </row>
    <row r="32" spans="2:16" x14ac:dyDescent="0.2">
      <c r="B32" s="9"/>
      <c r="C32" s="10"/>
      <c r="D32" s="10"/>
      <c r="E32" s="10"/>
      <c r="F32" s="10"/>
      <c r="G32" s="10"/>
      <c r="H32" s="10"/>
      <c r="I32" s="22"/>
      <c r="K32" s="9"/>
      <c r="L32" s="10"/>
      <c r="M32" s="10"/>
      <c r="N32" s="10"/>
      <c r="O32" s="10"/>
      <c r="P32" s="11"/>
    </row>
    <row r="33" spans="2:16" x14ac:dyDescent="0.2">
      <c r="B33" s="9" t="s">
        <v>4</v>
      </c>
      <c r="C33" s="12">
        <f t="shared" ref="C33:I33" si="11">SUM(C22:C31)</f>
        <v>55</v>
      </c>
      <c r="D33" s="7">
        <f t="shared" si="11"/>
        <v>626.70000000000005</v>
      </c>
      <c r="E33" s="7">
        <f t="shared" si="11"/>
        <v>34.817309930317812</v>
      </c>
      <c r="F33" s="12">
        <f t="shared" si="11"/>
        <v>0</v>
      </c>
      <c r="G33" s="7">
        <f t="shared" si="11"/>
        <v>6.2172489379008766E-15</v>
      </c>
      <c r="H33" s="23">
        <f t="shared" si="11"/>
        <v>82.5</v>
      </c>
      <c r="I33" s="21">
        <f t="shared" si="11"/>
        <v>32.123290231032833</v>
      </c>
      <c r="K33" s="9" t="s">
        <v>5</v>
      </c>
      <c r="L33" s="7">
        <f>SUM(L22:L31)</f>
        <v>34.817309930317812</v>
      </c>
      <c r="M33" s="7">
        <f>SUM(M22:M31)</f>
        <v>34.817309930317812</v>
      </c>
      <c r="N33" s="12">
        <f>SUM(N22:N31)</f>
        <v>5.1070259132757201E-15</v>
      </c>
      <c r="O33" s="13">
        <f>SUM(O22:O31)</f>
        <v>0.62227480022064474</v>
      </c>
      <c r="P33" s="14">
        <f>SUM(P22:P31)</f>
        <v>13.130223591337852</v>
      </c>
    </row>
    <row r="34" spans="2:16" x14ac:dyDescent="0.2">
      <c r="B34" s="16" t="s">
        <v>6</v>
      </c>
      <c r="C34" s="24">
        <f>AVERAGE(C22:C31)</f>
        <v>5.5</v>
      </c>
      <c r="D34" s="25">
        <f>AVERAGE(D22:D31)</f>
        <v>62.67</v>
      </c>
      <c r="E34" s="26">
        <f>AVERAGE(E22:E31)</f>
        <v>3.481730993031781</v>
      </c>
      <c r="F34" s="17"/>
      <c r="G34" s="17"/>
      <c r="H34" s="17"/>
      <c r="I34" s="18"/>
      <c r="K34" s="9"/>
      <c r="L34" s="10"/>
      <c r="M34" s="10"/>
      <c r="N34" s="10"/>
      <c r="O34" s="10"/>
      <c r="P34" s="15"/>
    </row>
    <row r="35" spans="2:16" ht="14.25" x14ac:dyDescent="0.2">
      <c r="K35" s="16"/>
      <c r="L35" s="17"/>
      <c r="M35" s="17"/>
      <c r="N35" s="32" t="s">
        <v>20</v>
      </c>
      <c r="O35" s="17">
        <f>1-O33/P33</f>
        <v>0.95260744831252031</v>
      </c>
      <c r="P35" s="18"/>
    </row>
    <row r="36" spans="2:16" x14ac:dyDescent="0.2">
      <c r="G36" s="37" t="s">
        <v>24</v>
      </c>
      <c r="H36" s="2" t="s">
        <v>7</v>
      </c>
      <c r="I36" s="3">
        <f>I33/H33</f>
        <v>0.38937321492161009</v>
      </c>
    </row>
    <row r="37" spans="2:16" x14ac:dyDescent="0.2">
      <c r="G37" s="37"/>
      <c r="H37" s="2" t="s">
        <v>8</v>
      </c>
      <c r="I37" s="4">
        <f>ybar-I36*xbar</f>
        <v>1.3401783109629255</v>
      </c>
    </row>
    <row r="38" spans="2:16" x14ac:dyDescent="0.2">
      <c r="G38" s="37" t="s">
        <v>25</v>
      </c>
      <c r="H38" s="2" t="s">
        <v>9</v>
      </c>
      <c r="I38" s="4">
        <f>EXP(I37)</f>
        <v>3.8197245434077018</v>
      </c>
    </row>
    <row r="40" spans="2:16" x14ac:dyDescent="0.2">
      <c r="K40" s="4"/>
    </row>
  </sheetData>
  <mergeCells count="2">
    <mergeCell ref="K20:P20"/>
    <mergeCell ref="B20:I20"/>
  </mergeCells>
  <phoneticPr fontId="0" type="noConversion"/>
  <pageMargins left="0.75" right="0.75" top="1" bottom="1" header="0.5" footer="0.5"/>
  <pageSetup scale="67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Extra Sheet</vt:lpstr>
      <vt:lpstr>x</vt:lpstr>
      <vt:lpstr>xbar</vt:lpstr>
      <vt:lpstr>y</vt:lpstr>
      <vt:lpstr>ybar</vt:lpstr>
      <vt:lpstr>yhat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Revenue of Dolon Internet Security, Inc., 2008-2017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Francis Yang</cp:lastModifiedBy>
  <cp:lastPrinted>2020-03-25T21:18:04Z</cp:lastPrinted>
  <dcterms:created xsi:type="dcterms:W3CDTF">2004-06-07T22:21:13Z</dcterms:created>
  <dcterms:modified xsi:type="dcterms:W3CDTF">2023-02-27T23:51:32Z</dcterms:modified>
</cp:coreProperties>
</file>