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cuments\HCM-SCD CE analysis\"/>
    </mc:Choice>
  </mc:AlternateContent>
  <xr:revisionPtr revIDLastSave="0" documentId="13_ncr:1_{593974E4-C2A4-460F-A4D6-B42FC22D705C}" xr6:coauthVersionLast="46" xr6:coauthVersionMax="46" xr10:uidLastSave="{00000000-0000-0000-0000-000000000000}"/>
  <bookViews>
    <workbookView xWindow="-120" yWindow="-120" windowWidth="29040" windowHeight="15990" activeTab="1" xr2:uid="{BF44A3B9-28B0-46F1-BDCB-DD0FF7428BF6}"/>
  </bookViews>
  <sheets>
    <sheet name="raw data" sheetId="1" r:id="rId1"/>
    <sheet name="variables" sheetId="2" r:id="rId2"/>
    <sheet name="Ref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" i="2" l="1"/>
  <c r="H43" i="2" s="1"/>
  <c r="G42" i="2"/>
  <c r="H42" i="2" s="1"/>
  <c r="G32" i="2"/>
  <c r="H32" i="2" s="1"/>
  <c r="G33" i="2"/>
  <c r="H33" i="2" s="1"/>
  <c r="G34" i="2"/>
  <c r="H34" i="2" s="1"/>
  <c r="G40" i="2"/>
  <c r="H40" i="2" s="1"/>
  <c r="G39" i="2"/>
  <c r="H39" i="2" s="1"/>
  <c r="G38" i="2"/>
  <c r="H38" i="2" s="1"/>
  <c r="G37" i="2"/>
  <c r="H37" i="2" s="1"/>
  <c r="H52" i="2"/>
  <c r="H51" i="2"/>
  <c r="G52" i="2"/>
  <c r="G51" i="2"/>
  <c r="H50" i="2"/>
  <c r="G50" i="2"/>
  <c r="H49" i="2"/>
  <c r="G49" i="2"/>
  <c r="E56" i="2"/>
</calcChain>
</file>

<file path=xl/sharedStrings.xml><?xml version="1.0" encoding="utf-8"?>
<sst xmlns="http://schemas.openxmlformats.org/spreadsheetml/2006/main" count="164" uniqueCount="128">
  <si>
    <t>Health Parameters</t>
  </si>
  <si>
    <t>Noyes 2007</t>
  </si>
  <si>
    <t>Source</t>
  </si>
  <si>
    <t>Value</t>
  </si>
  <si>
    <t xml:space="preserve">Manage with ICD  </t>
  </si>
  <si>
    <t xml:space="preserve">HCM without ICD </t>
  </si>
  <si>
    <t xml:space="preserve">Death </t>
  </si>
  <si>
    <t>0 QALY/year</t>
  </si>
  <si>
    <t>Cost parameters</t>
  </si>
  <si>
    <t>Manage with ICD</t>
  </si>
  <si>
    <t>Perform risk score</t>
  </si>
  <si>
    <t>£20 or Free?</t>
  </si>
  <si>
    <t>£4,666?</t>
  </si>
  <si>
    <t xml:space="preserve">Implant ICD  </t>
  </si>
  <si>
    <t>EY02B Tariffs</t>
  </si>
  <si>
    <t>£1,817?</t>
  </si>
  <si>
    <t>EY10B Tariffs</t>
  </si>
  <si>
    <t>£467?</t>
  </si>
  <si>
    <t>UK Stroke Assoc.</t>
  </si>
  <si>
    <t xml:space="preserve">SCD </t>
  </si>
  <si>
    <t xml:space="preserve">All-cause death </t>
  </si>
  <si>
    <t>£22880?</t>
  </si>
  <si>
    <t>?</t>
  </si>
  <si>
    <t>Tarrifs</t>
  </si>
  <si>
    <t>&lt; 1? QALY/year</t>
  </si>
  <si>
    <t>0.637 QALY*/year</t>
  </si>
  <si>
    <t>?/year</t>
  </si>
  <si>
    <t>I don't know what they mean specifically so we can include them or not depending on what the clinican thinks?</t>
  </si>
  <si>
    <t xml:space="preserve">Shock one-off? </t>
  </si>
  <si>
    <t xml:space="preserve">post-shock? </t>
  </si>
  <si>
    <t>Attention to ICD?</t>
  </si>
  <si>
    <t>Testing ICD?</t>
  </si>
  <si>
    <t>post Non-fatal HCM event?</t>
  </si>
  <si>
    <t>Non-fatal HCM event, e.g ICD shock? one-off</t>
  </si>
  <si>
    <t xml:space="preserve">Comments Nathan </t>
  </si>
  <si>
    <t>one-off costs. These are what they're called in the Tarrifs listings so I guessed they may be relevant?</t>
  </si>
  <si>
    <t>4,5</t>
  </si>
  <si>
    <t>State applicable
(see diagram)</t>
  </si>
  <si>
    <t>attend two annual appointments and their ICD is checked every 5 years. </t>
  </si>
  <si>
    <t>A patient with HCM and no ICD does not necessarily has a lower QALY than a patient with HCM and ICD (probably because they don’t have an ICD because they have low risk, or because they have chosen not to have one implanted)</t>
  </si>
  <si>
    <t> urgent appointment to the system.</t>
  </si>
  <si>
    <t>psychological burden to the patient and also that they have driving restrictions for some. assumed that a patient with an ICD shock returns soon to the same health state as any patient with an ICD. time after that. </t>
  </si>
  <si>
    <t>A large proportion of ICD shocks are inappropriate (~20%)</t>
  </si>
  <si>
    <t>Cost of death: There is no actual cost to NHS, unless the patient, following a cardiac episode or aborted SCD remains with neurological problems, thus incurring an ongoing cost to NHS and the taxpayer.</t>
  </si>
  <si>
    <t>*QALY=Quality-adjusted life-year</t>
  </si>
  <si>
    <t>ICD shock</t>
  </si>
  <si>
    <t>hospitalisation = admission cost/hr * LoS</t>
  </si>
  <si>
    <t xml:space="preserve">anxiety? 6 monthly appointment </t>
  </si>
  <si>
    <t>DVLA restrictions / Psychological impact</t>
  </si>
  <si>
    <t>appointment</t>
  </si>
  <si>
    <t>variable</t>
  </si>
  <si>
    <t>utilities</t>
  </si>
  <si>
    <t>u_hcm</t>
  </si>
  <si>
    <t>u_icd</t>
  </si>
  <si>
    <t>costs</t>
  </si>
  <si>
    <t>c_nfatal</t>
  </si>
  <si>
    <t>c_icd</t>
  </si>
  <si>
    <t>c_rscore</t>
  </si>
  <si>
    <t>description</t>
  </si>
  <si>
    <t>value</t>
  </si>
  <si>
    <t>reference</t>
  </si>
  <si>
    <t>Noyes (2007)</t>
  </si>
  <si>
    <t>EY02B NHS tariffs implantation cost</t>
  </si>
  <si>
    <t>ICD replacement</t>
  </si>
  <si>
    <t>c_icd_appt</t>
  </si>
  <si>
    <t>6 month check-up appointment</t>
  </si>
  <si>
    <t>u_shock</t>
  </si>
  <si>
    <t>time horizon (years)</t>
  </si>
  <si>
    <t>c_icd_repl</t>
  </si>
  <si>
    <t>UK Stroke Association</t>
  </si>
  <si>
    <t>what is complexity &amp; comorbidity (CC) score?</t>
  </si>
  <si>
    <t>attention to icd £1817</t>
  </si>
  <si>
    <t>testing icd £467</t>
  </si>
  <si>
    <t>cost SCD risk management for day case procedures_new £4792 (Waight 2019)</t>
  </si>
  <si>
    <t>tariff:</t>
  </si>
  <si>
    <t>cost of non-fatal HCM related events i.e. shock</t>
  </si>
  <si>
    <t>one-off cost of new risk score</t>
  </si>
  <si>
    <t>on-going detriment to ICD</t>
  </si>
  <si>
    <t>Yang</t>
  </si>
  <si>
    <t>p_compl</t>
  </si>
  <si>
    <t>prob complication at implant</t>
  </si>
  <si>
    <t>post-shock HCM ICD reduction</t>
  </si>
  <si>
    <t>r_post_shock</t>
  </si>
  <si>
    <t>t_icd_repl</t>
  </si>
  <si>
    <t>t_horizon</t>
  </si>
  <si>
    <t>reimplant cycle</t>
  </si>
  <si>
    <t>admission?</t>
  </si>
  <si>
    <t>r_compl_inc</t>
  </si>
  <si>
    <t>initial implant operative death</t>
  </si>
  <si>
    <t>p_op_mort</t>
  </si>
  <si>
    <t>Thijssen et al</t>
  </si>
  <si>
    <t>p_inf_init</t>
  </si>
  <si>
    <t>p_inf_repl</t>
  </si>
  <si>
    <t>prob lead infection at initial implant</t>
  </si>
  <si>
    <t>prob lead infection at replacement</t>
  </si>
  <si>
    <t>p_dis_init</t>
  </si>
  <si>
    <t>p_dis_repl</t>
  </si>
  <si>
    <t>prob lead dislodgement at initial implant</t>
  </si>
  <si>
    <t>prob lead dislodgement at replacement</t>
  </si>
  <si>
    <t>c_inf</t>
  </si>
  <si>
    <t>lead infection cost 2010</t>
  </si>
  <si>
    <t>c_dis</t>
  </si>
  <si>
    <t>lead dislodgement 2010</t>
  </si>
  <si>
    <t>Mark et al, Thijssen et al</t>
  </si>
  <si>
    <t>Refs</t>
  </si>
  <si>
    <t>Cost-Effectiveness of Primary Prevention Implantable</t>
  </si>
  <si>
    <t>Cardioverter Defibrillator Treatment: Data from a Large</t>
  </si>
  <si>
    <t>Clinical Registry</t>
  </si>
  <si>
    <t>JOEP THIJSSEN</t>
  </si>
  <si>
    <t>this seems big compared to papers I've read?</t>
  </si>
  <si>
    <t>initial icd implant</t>
  </si>
  <si>
    <t>Sanders NEJM 2005</t>
  </si>
  <si>
    <t>living with HCM (baseline)</t>
  </si>
  <si>
    <t>0.88 (0.6-1)</t>
  </si>
  <si>
    <t>Cowie et al 2009</t>
  </si>
  <si>
    <t>probabilities</t>
  </si>
  <si>
    <t>Smith EHJ 2013</t>
  </si>
  <si>
    <t>prob complication at replacement</t>
  </si>
  <si>
    <t>p_compl_repl</t>
  </si>
  <si>
    <t>shock one-off detriment</t>
  </si>
  <si>
    <t>u_icd_init</t>
  </si>
  <si>
    <t>3 days 0.5 QALY</t>
  </si>
  <si>
    <t>ICD implant one-off</t>
  </si>
  <si>
    <t>pounds</t>
  </si>
  <si>
    <t>Thijssen et al, 2010</t>
  </si>
  <si>
    <t>subsequent relative increase in prob complication</t>
  </si>
  <si>
    <t>inflated cost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</si>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</sst>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164" formatCode="[$€-2]\ #,##0;[Red]\-[$€-2]\ #,##0"/>
    <numFmt numFmtId="165" formatCode="&quot;£&quot;#,##0.00"/>
    <numFmt numFmtId="166" formatCode="[$$-409]#,##0_ ;[Red]\-[$$-409]#,##0\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rgb="FF1F497D"/>
      <name val="Calibri"/>
      <family val="2"/>
      <scheme val="minor"/>
    </font>
    <font>
      <sz val="11"/>
      <color rgb="FF1F497D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6" fontId="0" fillId="2" borderId="0" xfId="0" applyNumberFormat="1" applyFill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 vertical="center" wrapText="1" indent="1"/>
    </xf>
    <xf numFmtId="0" fontId="5" fillId="0" borderId="0" xfId="0" applyFont="1"/>
    <xf numFmtId="6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6" fillId="0" borderId="0" xfId="0" applyFont="1"/>
    <xf numFmtId="6" fontId="6" fillId="0" borderId="0" xfId="0" applyNumberFormat="1" applyFont="1"/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561975</xdr:colOff>
      <xdr:row>7</xdr:row>
      <xdr:rowOff>203200</xdr:rowOff>
    </xdr:from>
    <xdr:to>
      <xdr:col>12</xdr:col>
      <xdr:colOff>185966</xdr:colOff>
      <xdr:row>24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E2531B-AD8E-411A-8A36-2ABBC4478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97392" y="1727200"/>
          <a:ext cx="3306991" cy="37994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136BA-EC9F-4F37-B98E-82BA173ACDF6}">
  <dimension ref="A1:F33"/>
  <sheetViews>
    <sheetView topLeftCell="B1" zoomScale="90" zoomScaleNormal="90" workbookViewId="0">
      <selection activeCell="F30" sqref="F30"/>
    </sheetView>
  </sheetViews>
  <sheetFormatPr defaultRowHeight="15" x14ac:dyDescent="0.25"/>
  <cols>
    <col min="1" max="1" width="17.7109375" bestFit="1" customWidth="1"/>
    <col min="2" max="2" width="2" bestFit="1" customWidth="1"/>
    <col min="3" max="3" width="34.28515625" style="2" bestFit="1" customWidth="1"/>
    <col min="4" max="4" width="19.28515625" customWidth="1"/>
    <col min="5" max="5" width="16.42578125" customWidth="1"/>
    <col min="6" max="6" width="96.42578125" customWidth="1"/>
  </cols>
  <sheetData>
    <row r="1" spans="1:6" x14ac:dyDescent="0.25">
      <c r="C1" s="17" t="s">
        <v>127</v>
      </c>
    </row>
    <row r="4" spans="1:6" ht="30" x14ac:dyDescent="0.25">
      <c r="A4" s="3" t="s">
        <v>37</v>
      </c>
      <c r="C4" s="3" t="s">
        <v>0</v>
      </c>
      <c r="D4" s="1" t="s">
        <v>3</v>
      </c>
      <c r="E4" s="1" t="s">
        <v>2</v>
      </c>
      <c r="F4" s="1" t="s">
        <v>34</v>
      </c>
    </row>
    <row r="5" spans="1:6" x14ac:dyDescent="0.25">
      <c r="A5">
        <v>1</v>
      </c>
      <c r="C5" s="2" t="s">
        <v>4</v>
      </c>
      <c r="D5" t="s">
        <v>25</v>
      </c>
      <c r="E5" t="s">
        <v>1</v>
      </c>
      <c r="F5" t="s">
        <v>47</v>
      </c>
    </row>
    <row r="6" spans="1:6" x14ac:dyDescent="0.25">
      <c r="A6">
        <v>2</v>
      </c>
      <c r="C6" s="2" t="s">
        <v>28</v>
      </c>
      <c r="D6" s="4" t="s">
        <v>22</v>
      </c>
      <c r="F6" t="s">
        <v>48</v>
      </c>
    </row>
    <row r="7" spans="1:6" x14ac:dyDescent="0.25">
      <c r="A7">
        <v>1</v>
      </c>
      <c r="C7" s="2" t="s">
        <v>29</v>
      </c>
      <c r="D7" s="4" t="s">
        <v>26</v>
      </c>
      <c r="F7" s="8" t="s">
        <v>41</v>
      </c>
    </row>
    <row r="8" spans="1:6" ht="45" x14ac:dyDescent="0.25">
      <c r="A8">
        <v>3</v>
      </c>
      <c r="C8" s="2" t="s">
        <v>5</v>
      </c>
      <c r="D8" t="s">
        <v>24</v>
      </c>
      <c r="F8" s="9" t="s">
        <v>39</v>
      </c>
    </row>
    <row r="9" spans="1:6" x14ac:dyDescent="0.25">
      <c r="A9" s="7" t="s">
        <v>36</v>
      </c>
      <c r="C9" s="2" t="s">
        <v>6</v>
      </c>
      <c r="D9" t="s">
        <v>7</v>
      </c>
    </row>
    <row r="11" spans="1:6" ht="21.95" customHeight="1" x14ac:dyDescent="0.25">
      <c r="C11" s="3" t="s">
        <v>8</v>
      </c>
    </row>
    <row r="12" spans="1:6" x14ac:dyDescent="0.25">
      <c r="A12">
        <v>1</v>
      </c>
      <c r="B12">
        <v>1</v>
      </c>
      <c r="C12" s="2" t="s">
        <v>9</v>
      </c>
      <c r="D12" s="4" t="s">
        <v>26</v>
      </c>
      <c r="F12" s="8" t="s">
        <v>38</v>
      </c>
    </row>
    <row r="13" spans="1:6" x14ac:dyDescent="0.25">
      <c r="B13">
        <v>2</v>
      </c>
      <c r="C13" s="2" t="s">
        <v>10</v>
      </c>
      <c r="D13" s="4" t="s">
        <v>11</v>
      </c>
    </row>
    <row r="14" spans="1:6" x14ac:dyDescent="0.25">
      <c r="A14">
        <v>1</v>
      </c>
      <c r="B14">
        <v>3</v>
      </c>
      <c r="C14" s="2" t="s">
        <v>13</v>
      </c>
      <c r="D14" s="4" t="s">
        <v>12</v>
      </c>
      <c r="E14" t="s">
        <v>14</v>
      </c>
    </row>
    <row r="15" spans="1:6" x14ac:dyDescent="0.25">
      <c r="A15">
        <v>1</v>
      </c>
      <c r="B15">
        <v>4</v>
      </c>
      <c r="C15" s="2" t="s">
        <v>30</v>
      </c>
      <c r="D15" s="4" t="s">
        <v>15</v>
      </c>
      <c r="E15" t="s">
        <v>16</v>
      </c>
      <c r="F15" t="s">
        <v>35</v>
      </c>
    </row>
    <row r="16" spans="1:6" x14ac:dyDescent="0.25">
      <c r="A16">
        <v>1</v>
      </c>
      <c r="B16">
        <v>5</v>
      </c>
      <c r="C16" s="2" t="s">
        <v>31</v>
      </c>
      <c r="D16" s="4" t="s">
        <v>17</v>
      </c>
      <c r="E16" t="s">
        <v>23</v>
      </c>
      <c r="F16" t="s">
        <v>27</v>
      </c>
    </row>
    <row r="17" spans="1:6" x14ac:dyDescent="0.25">
      <c r="A17">
        <v>2</v>
      </c>
      <c r="C17" s="2" t="s">
        <v>45</v>
      </c>
      <c r="D17" s="4"/>
      <c r="F17" t="s">
        <v>46</v>
      </c>
    </row>
    <row r="18" spans="1:6" x14ac:dyDescent="0.25">
      <c r="A18">
        <v>2</v>
      </c>
      <c r="C18" s="2" t="s">
        <v>32</v>
      </c>
      <c r="D18" s="4" t="s">
        <v>26</v>
      </c>
    </row>
    <row r="19" spans="1:6" ht="30" x14ac:dyDescent="0.25">
      <c r="A19">
        <v>2</v>
      </c>
      <c r="B19">
        <v>6</v>
      </c>
      <c r="C19" s="2" t="s">
        <v>33</v>
      </c>
      <c r="D19" s="5" t="s">
        <v>21</v>
      </c>
      <c r="E19" t="s">
        <v>18</v>
      </c>
      <c r="F19" s="8" t="s">
        <v>40</v>
      </c>
    </row>
    <row r="20" spans="1:6" x14ac:dyDescent="0.25">
      <c r="A20">
        <v>3</v>
      </c>
      <c r="B20">
        <v>7</v>
      </c>
      <c r="C20" s="2" t="s">
        <v>5</v>
      </c>
      <c r="D20" s="4" t="s">
        <v>26</v>
      </c>
      <c r="F20" t="s">
        <v>49</v>
      </c>
    </row>
    <row r="21" spans="1:6" x14ac:dyDescent="0.25">
      <c r="A21">
        <v>4</v>
      </c>
      <c r="B21">
        <v>8</v>
      </c>
      <c r="C21" s="2" t="s">
        <v>19</v>
      </c>
      <c r="D21" s="4" t="s">
        <v>22</v>
      </c>
      <c r="F21" t="s">
        <v>43</v>
      </c>
    </row>
    <row r="22" spans="1:6" x14ac:dyDescent="0.25">
      <c r="A22">
        <v>5</v>
      </c>
      <c r="B22">
        <v>9</v>
      </c>
      <c r="C22" s="2" t="s">
        <v>20</v>
      </c>
      <c r="D22" s="4" t="s">
        <v>22</v>
      </c>
    </row>
    <row r="25" spans="1:6" ht="15.75" x14ac:dyDescent="0.25">
      <c r="C25" s="6" t="s">
        <v>44</v>
      </c>
    </row>
    <row r="28" spans="1:6" x14ac:dyDescent="0.25">
      <c r="F28" s="9" t="s">
        <v>42</v>
      </c>
    </row>
    <row r="29" spans="1:6" ht="30" x14ac:dyDescent="0.25">
      <c r="C29" s="2" t="s">
        <v>70</v>
      </c>
    </row>
    <row r="30" spans="1:6" x14ac:dyDescent="0.25">
      <c r="C30" s="2" t="s">
        <v>74</v>
      </c>
    </row>
    <row r="31" spans="1:6" x14ac:dyDescent="0.25">
      <c r="C31" s="2" t="s">
        <v>71</v>
      </c>
    </row>
    <row r="32" spans="1:6" x14ac:dyDescent="0.25">
      <c r="C32" s="2" t="s">
        <v>72</v>
      </c>
    </row>
    <row r="33" spans="3:3" ht="45" x14ac:dyDescent="0.25">
      <c r="C33" s="2" t="s">
        <v>73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4D44E-34A9-4E10-ADEF-D9ED99EAFDF4}">
  <dimension ref="B1:H56"/>
  <sheetViews>
    <sheetView tabSelected="1" topLeftCell="A25" zoomScaleNormal="100" workbookViewId="0">
      <selection activeCell="K43" sqref="K43"/>
    </sheetView>
  </sheetViews>
  <sheetFormatPr defaultRowHeight="15" x14ac:dyDescent="0.25"/>
  <cols>
    <col min="1" max="1" width="5.28515625" customWidth="1"/>
    <col min="2" max="2" width="12.28515625" bestFit="1" customWidth="1"/>
    <col min="3" max="3" width="13.28515625" bestFit="1" customWidth="1"/>
    <col min="4" max="4" width="46.42578125" bestFit="1" customWidth="1"/>
    <col min="5" max="5" width="14.5703125" bestFit="1" customWidth="1"/>
    <col min="6" max="6" width="32.5703125" bestFit="1" customWidth="1"/>
    <col min="7" max="7" width="14" customWidth="1"/>
    <col min="8" max="8" width="10.140625" bestFit="1" customWidth="1"/>
  </cols>
  <sheetData>
    <row r="1" spans="2:8" x14ac:dyDescent="0.25">
      <c r="G1" s="1" t="s">
        <v>126</v>
      </c>
    </row>
    <row r="2" spans="2:8" x14ac:dyDescent="0.25">
      <c r="C2" s="1" t="s">
        <v>50</v>
      </c>
      <c r="D2" s="1" t="s">
        <v>58</v>
      </c>
      <c r="E2" s="1" t="s">
        <v>59</v>
      </c>
      <c r="F2" s="1" t="s">
        <v>60</v>
      </c>
      <c r="G2" s="1" t="s">
        <v>123</v>
      </c>
      <c r="H2" s="1">
        <v>2021</v>
      </c>
    </row>
    <row r="3" spans="2:8" x14ac:dyDescent="0.25">
      <c r="B3" s="10" t="s">
        <v>51</v>
      </c>
    </row>
    <row r="4" spans="2:8" x14ac:dyDescent="0.25">
      <c r="C4" t="s">
        <v>52</v>
      </c>
      <c r="D4" t="s">
        <v>112</v>
      </c>
      <c r="E4">
        <v>0.63700000000000001</v>
      </c>
      <c r="F4" t="s">
        <v>61</v>
      </c>
    </row>
    <row r="5" spans="2:8" x14ac:dyDescent="0.25">
      <c r="E5">
        <v>0.85</v>
      </c>
      <c r="F5" t="s">
        <v>103</v>
      </c>
    </row>
    <row r="6" spans="2:8" x14ac:dyDescent="0.25">
      <c r="E6" t="s">
        <v>113</v>
      </c>
      <c r="F6" t="s">
        <v>111</v>
      </c>
    </row>
    <row r="7" spans="2:8" x14ac:dyDescent="0.25">
      <c r="C7" t="s">
        <v>53</v>
      </c>
      <c r="D7" t="s">
        <v>77</v>
      </c>
      <c r="E7">
        <v>-0.05</v>
      </c>
    </row>
    <row r="8" spans="2:8" x14ac:dyDescent="0.25">
      <c r="E8">
        <v>0</v>
      </c>
      <c r="F8" t="s">
        <v>111</v>
      </c>
    </row>
    <row r="9" spans="2:8" x14ac:dyDescent="0.25">
      <c r="C9" t="s">
        <v>66</v>
      </c>
      <c r="D9" t="s">
        <v>119</v>
      </c>
      <c r="E9">
        <v>-0.5</v>
      </c>
    </row>
    <row r="10" spans="2:8" x14ac:dyDescent="0.25">
      <c r="C10" t="s">
        <v>120</v>
      </c>
      <c r="D10" t="s">
        <v>122</v>
      </c>
      <c r="E10" t="s">
        <v>121</v>
      </c>
      <c r="F10" t="s">
        <v>116</v>
      </c>
    </row>
    <row r="12" spans="2:8" x14ac:dyDescent="0.25">
      <c r="B12" s="10" t="s">
        <v>115</v>
      </c>
    </row>
    <row r="13" spans="2:8" x14ac:dyDescent="0.25">
      <c r="C13" t="s">
        <v>82</v>
      </c>
      <c r="D13" t="s">
        <v>81</v>
      </c>
    </row>
    <row r="15" spans="2:8" x14ac:dyDescent="0.25">
      <c r="C15" t="s">
        <v>79</v>
      </c>
      <c r="D15" t="s">
        <v>80</v>
      </c>
      <c r="E15">
        <v>0.01</v>
      </c>
      <c r="F15" t="s">
        <v>78</v>
      </c>
    </row>
    <row r="16" spans="2:8" x14ac:dyDescent="0.25">
      <c r="E16">
        <v>4.7E-2</v>
      </c>
      <c r="F16" t="s">
        <v>116</v>
      </c>
    </row>
    <row r="18" spans="2:8" x14ac:dyDescent="0.25">
      <c r="C18" t="s">
        <v>118</v>
      </c>
      <c r="D18" t="s">
        <v>117</v>
      </c>
      <c r="E18">
        <v>3.2000000000000001E-2</v>
      </c>
      <c r="F18" t="s">
        <v>116</v>
      </c>
    </row>
    <row r="19" spans="2:8" x14ac:dyDescent="0.25">
      <c r="C19" t="s">
        <v>87</v>
      </c>
      <c r="D19" t="s">
        <v>125</v>
      </c>
      <c r="E19" s="15" t="s">
        <v>22</v>
      </c>
    </row>
    <row r="20" spans="2:8" x14ac:dyDescent="0.25">
      <c r="C20" t="s">
        <v>89</v>
      </c>
      <c r="D20" t="s">
        <v>88</v>
      </c>
      <c r="E20">
        <v>2.0699999999999998E-3</v>
      </c>
      <c r="F20" t="s">
        <v>90</v>
      </c>
    </row>
    <row r="21" spans="2:8" x14ac:dyDescent="0.25">
      <c r="C21" t="s">
        <v>91</v>
      </c>
      <c r="D21" t="s">
        <v>93</v>
      </c>
      <c r="E21">
        <v>2.2769999999999999E-2</v>
      </c>
      <c r="F21" t="s">
        <v>90</v>
      </c>
    </row>
    <row r="22" spans="2:8" x14ac:dyDescent="0.25">
      <c r="E22">
        <v>0.01</v>
      </c>
      <c r="F22" t="s">
        <v>114</v>
      </c>
    </row>
    <row r="23" spans="2:8" x14ac:dyDescent="0.25">
      <c r="C23" t="s">
        <v>92</v>
      </c>
      <c r="D23" t="s">
        <v>94</v>
      </c>
      <c r="E23">
        <v>3.7039999999999997E-2</v>
      </c>
      <c r="F23" t="s">
        <v>90</v>
      </c>
    </row>
    <row r="24" spans="2:8" x14ac:dyDescent="0.25">
      <c r="E24">
        <v>0.02</v>
      </c>
      <c r="F24" t="s">
        <v>114</v>
      </c>
    </row>
    <row r="25" spans="2:8" x14ac:dyDescent="0.25">
      <c r="C25" t="s">
        <v>95</v>
      </c>
      <c r="D25" t="s">
        <v>97</v>
      </c>
      <c r="E25">
        <v>8.2799999999999992E-3</v>
      </c>
      <c r="F25" t="s">
        <v>90</v>
      </c>
    </row>
    <row r="26" spans="2:8" x14ac:dyDescent="0.25">
      <c r="E26">
        <v>0.01</v>
      </c>
      <c r="F26" t="s">
        <v>114</v>
      </c>
    </row>
    <row r="27" spans="2:8" x14ac:dyDescent="0.25">
      <c r="C27" t="s">
        <v>96</v>
      </c>
      <c r="D27" t="s">
        <v>98</v>
      </c>
      <c r="E27">
        <v>0</v>
      </c>
      <c r="F27" t="s">
        <v>90</v>
      </c>
    </row>
    <row r="28" spans="2:8" x14ac:dyDescent="0.25">
      <c r="E28">
        <v>0.01</v>
      </c>
      <c r="F28" t="s">
        <v>114</v>
      </c>
    </row>
    <row r="30" spans="2:8" x14ac:dyDescent="0.25">
      <c r="B30" s="10" t="s">
        <v>54</v>
      </c>
    </row>
    <row r="31" spans="2:8" x14ac:dyDescent="0.25">
      <c r="C31" t="s">
        <v>55</v>
      </c>
      <c r="D31" t="s">
        <v>75</v>
      </c>
      <c r="E31" s="11">
        <v>22880</v>
      </c>
      <c r="F31" t="s">
        <v>69</v>
      </c>
    </row>
    <row r="32" spans="2:8" x14ac:dyDescent="0.25">
      <c r="E32" s="12">
        <v>132</v>
      </c>
      <c r="F32" t="s">
        <v>124</v>
      </c>
      <c r="G32" s="13">
        <f>E32*0.86</f>
        <v>113.52</v>
      </c>
      <c r="H32" s="13">
        <f>G32*POWER(1.035, 11)</f>
        <v>165.73576230140949</v>
      </c>
    </row>
    <row r="33" spans="3:8" x14ac:dyDescent="0.25">
      <c r="E33" s="12">
        <v>120</v>
      </c>
      <c r="F33" t="s">
        <v>114</v>
      </c>
      <c r="G33" s="13">
        <f>E33*0.86</f>
        <v>103.2</v>
      </c>
      <c r="H33" s="13">
        <f>G33*POWER(1.035, 12)</f>
        <v>155.94228543814438</v>
      </c>
    </row>
    <row r="34" spans="3:8" x14ac:dyDescent="0.25">
      <c r="E34" s="12">
        <v>1532</v>
      </c>
      <c r="F34" t="s">
        <v>116</v>
      </c>
      <c r="G34" s="13">
        <f>E34*0.86</f>
        <v>1317.52</v>
      </c>
      <c r="H34" s="13">
        <f>G34*POWER(1.035, 8)</f>
        <v>1734.9222423800225</v>
      </c>
    </row>
    <row r="35" spans="3:8" x14ac:dyDescent="0.25">
      <c r="D35" t="s">
        <v>86</v>
      </c>
      <c r="E35" s="11"/>
    </row>
    <row r="36" spans="3:8" x14ac:dyDescent="0.25">
      <c r="C36" t="s">
        <v>56</v>
      </c>
      <c r="D36" t="s">
        <v>110</v>
      </c>
      <c r="E36" s="11">
        <v>4666</v>
      </c>
      <c r="F36" t="s">
        <v>62</v>
      </c>
    </row>
    <row r="37" spans="3:8" x14ac:dyDescent="0.25">
      <c r="E37" s="12">
        <v>19600</v>
      </c>
      <c r="F37" t="s">
        <v>124</v>
      </c>
      <c r="G37" s="13">
        <f>E37*0.86</f>
        <v>16856</v>
      </c>
      <c r="H37" s="13">
        <f>G37*POWER(1.035, 11)</f>
        <v>24609.249553845653</v>
      </c>
    </row>
    <row r="38" spans="3:8" x14ac:dyDescent="0.25">
      <c r="E38" s="14">
        <v>27975</v>
      </c>
      <c r="F38" t="s">
        <v>111</v>
      </c>
      <c r="G38" s="13">
        <f>E38*0.71</f>
        <v>19862.25</v>
      </c>
      <c r="H38" s="13">
        <f>G38*POWER(1.035, 16)</f>
        <v>34440.864219583316</v>
      </c>
    </row>
    <row r="39" spans="3:8" x14ac:dyDescent="0.25">
      <c r="E39" s="12">
        <v>18422</v>
      </c>
      <c r="F39" t="s">
        <v>114</v>
      </c>
      <c r="G39" s="13">
        <f>E39*0.86</f>
        <v>15842.92</v>
      </c>
      <c r="H39" s="13">
        <f>G39*POWER(1.035, 12)</f>
        <v>23939.7398528458</v>
      </c>
    </row>
    <row r="40" spans="3:8" x14ac:dyDescent="0.25">
      <c r="E40" s="11">
        <v>30623</v>
      </c>
      <c r="F40" t="s">
        <v>116</v>
      </c>
      <c r="G40" s="13">
        <f>E40*0.86</f>
        <v>26335.78</v>
      </c>
      <c r="H40" s="13">
        <f>G40*POWER(1.035, 8)</f>
        <v>34679.193099480042</v>
      </c>
    </row>
    <row r="41" spans="3:8" x14ac:dyDescent="0.25">
      <c r="E41" s="11"/>
    </row>
    <row r="42" spans="3:8" x14ac:dyDescent="0.25">
      <c r="C42" t="s">
        <v>99</v>
      </c>
      <c r="D42" t="s">
        <v>100</v>
      </c>
      <c r="E42" s="12">
        <v>29561</v>
      </c>
      <c r="F42" t="s">
        <v>90</v>
      </c>
      <c r="G42" s="13">
        <f>E42*0.86</f>
        <v>25422.46</v>
      </c>
      <c r="H42" s="13">
        <f>G42*POWER(1.035, 11)</f>
        <v>37116.021737817922</v>
      </c>
    </row>
    <row r="43" spans="3:8" x14ac:dyDescent="0.25">
      <c r="C43" t="s">
        <v>101</v>
      </c>
      <c r="D43" t="s">
        <v>102</v>
      </c>
      <c r="E43" s="12">
        <v>4895</v>
      </c>
      <c r="F43" t="s">
        <v>90</v>
      </c>
      <c r="G43" s="13">
        <f>E43*0.86</f>
        <v>4209.7</v>
      </c>
      <c r="H43" s="13">
        <f>G43*POWER(1.035, 11)</f>
        <v>6146.0345186772684</v>
      </c>
    </row>
    <row r="44" spans="3:8" x14ac:dyDescent="0.25">
      <c r="E44" s="11"/>
    </row>
    <row r="45" spans="3:8" x14ac:dyDescent="0.25">
      <c r="E45" s="11"/>
    </row>
    <row r="46" spans="3:8" x14ac:dyDescent="0.25">
      <c r="C46" t="s">
        <v>57</v>
      </c>
      <c r="D46" t="s">
        <v>76</v>
      </c>
      <c r="E46" s="16">
        <v>20</v>
      </c>
      <c r="F46" t="s">
        <v>62</v>
      </c>
    </row>
    <row r="47" spans="3:8" x14ac:dyDescent="0.25">
      <c r="C47" t="s">
        <v>64</v>
      </c>
      <c r="D47" t="s">
        <v>65</v>
      </c>
    </row>
    <row r="48" spans="3:8" x14ac:dyDescent="0.25">
      <c r="C48" t="s">
        <v>68</v>
      </c>
      <c r="D48" t="s">
        <v>63</v>
      </c>
      <c r="E48" s="11">
        <v>4666</v>
      </c>
      <c r="F48" t="s">
        <v>62</v>
      </c>
    </row>
    <row r="49" spans="3:8" x14ac:dyDescent="0.25">
      <c r="E49" s="12">
        <v>17000</v>
      </c>
      <c r="F49" t="s">
        <v>124</v>
      </c>
      <c r="G49" s="13">
        <f>E49*0.86</f>
        <v>14620</v>
      </c>
      <c r="H49" s="13">
        <f>G49*POWER(1.035, 11)</f>
        <v>21344.757266090619</v>
      </c>
    </row>
    <row r="50" spans="3:8" x14ac:dyDescent="0.25">
      <c r="E50" s="14">
        <v>18390</v>
      </c>
      <c r="F50" t="s">
        <v>111</v>
      </c>
      <c r="G50" s="13">
        <f>E50*0.71</f>
        <v>13056.9</v>
      </c>
      <c r="H50" s="13">
        <f>G50*POWER(1.035, 16)</f>
        <v>22640.482323436539</v>
      </c>
    </row>
    <row r="51" spans="3:8" x14ac:dyDescent="0.25">
      <c r="E51" s="12">
        <v>1436</v>
      </c>
      <c r="F51" t="s">
        <v>114</v>
      </c>
      <c r="G51" s="13">
        <f>E51*0.86</f>
        <v>1234.96</v>
      </c>
      <c r="H51" s="13">
        <f>G51*POWER(1.035, 12)</f>
        <v>1866.1093490764613</v>
      </c>
    </row>
    <row r="52" spans="3:8" x14ac:dyDescent="0.25">
      <c r="E52" s="12">
        <v>25776</v>
      </c>
      <c r="F52" t="s">
        <v>116</v>
      </c>
      <c r="G52" s="13">
        <f>E52*0.86</f>
        <v>22167.360000000001</v>
      </c>
      <c r="H52" s="13">
        <f>G52*POWER(1.035, 8)</f>
        <v>29190.17997362106</v>
      </c>
    </row>
    <row r="54" spans="3:8" x14ac:dyDescent="0.25">
      <c r="C54" t="s">
        <v>84</v>
      </c>
      <c r="D54" t="s">
        <v>67</v>
      </c>
      <c r="E54">
        <v>12</v>
      </c>
    </row>
    <row r="55" spans="3:8" x14ac:dyDescent="0.25">
      <c r="C55" t="s">
        <v>83</v>
      </c>
      <c r="D55" t="s">
        <v>85</v>
      </c>
      <c r="E55">
        <v>12.5</v>
      </c>
      <c r="F55" t="s">
        <v>78</v>
      </c>
      <c r="G55" s="15" t="s">
        <v>109</v>
      </c>
    </row>
    <row r="56" spans="3:8" x14ac:dyDescent="0.25">
      <c r="E56">
        <f>60/12</f>
        <v>5</v>
      </c>
      <c r="F56" t="s">
        <v>116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3C58-62AE-4846-9CF0-37F1C6DA6432}">
  <dimension ref="A1:B10"/>
  <sheetViews>
    <sheetView workbookViewId="0">
      <selection activeCell="A11" sqref="A11"/>
    </sheetView>
  </sheetViews>
  <sheetFormatPr defaultRowHeight="15" x14ac:dyDescent="0.25"/>
  <sheetData>
    <row r="1" spans="1:2" x14ac:dyDescent="0.25">
      <c r="A1" t="s">
        <v>104</v>
      </c>
    </row>
    <row r="3" spans="1:2" x14ac:dyDescent="0.25">
      <c r="A3">
        <v>1</v>
      </c>
      <c r="B3" t="s">
        <v>105</v>
      </c>
    </row>
    <row r="4" spans="1:2" x14ac:dyDescent="0.25">
      <c r="B4" t="s">
        <v>106</v>
      </c>
    </row>
    <row r="5" spans="1:2" x14ac:dyDescent="0.25">
      <c r="B5" t="s">
        <v>107</v>
      </c>
    </row>
    <row r="6" spans="1:2" x14ac:dyDescent="0.25">
      <c r="B6" t="s">
        <v>108</v>
      </c>
    </row>
    <row r="8" spans="1:2" x14ac:dyDescent="0.25">
      <c r="A8">
        <v>2</v>
      </c>
      <c r="B8" t="s">
        <v>111</v>
      </c>
    </row>
    <row r="9" spans="1:2" x14ac:dyDescent="0.25">
      <c r="A9">
        <v>3</v>
      </c>
      <c r="B9" t="s">
        <v>114</v>
      </c>
    </row>
    <row r="10" spans="1:2" x14ac:dyDescent="0.25">
      <c r="A10">
        <v>4</v>
      </c>
      <c r="B10" t="s">
        <v>116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4B18CFED83A744BB7AA60AE2A2AFB0" ma:contentTypeVersion="12" ma:contentTypeDescription="Create a new document." ma:contentTypeScope="" ma:versionID="cc5202fe2ce6df47632150fa6aee0a81">
  <xsd:schema xmlns:xsd="http://www.w3.org/2001/XMLSchema" xmlns:xs="http://www.w3.org/2001/XMLSchema" xmlns:p="http://schemas.microsoft.com/office/2006/metadata/properties" xmlns:ns3="04339b9d-8985-4c03-9fcd-478f331320a8" xmlns:ns4="6dd89962-f21b-4429-a447-32385ddb31a9" targetNamespace="http://schemas.microsoft.com/office/2006/metadata/properties" ma:root="true" ma:fieldsID="81cca78c0abdf571a1e4879638090161" ns3:_="" ns4:_="">
    <xsd:import namespace="04339b9d-8985-4c03-9fcd-478f331320a8"/>
    <xsd:import namespace="6dd89962-f21b-4429-a447-32385ddb31a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339b9d-8985-4c03-9fcd-478f331320a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d89962-f21b-4429-a447-32385ddb31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00039B-8A22-44DC-8D91-5E572A81F9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339b9d-8985-4c03-9fcd-478f331320a8"/>
    <ds:schemaRef ds:uri="6dd89962-f21b-4429-a447-32385ddb3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BD4EF4-EEF6-4292-9A7F-13182A8BD6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B7AF7E-D288-4DB0-BE09-7D09119A855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variables</vt:lpstr>
      <vt:lpstr>Refs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Menelaos</dc:creator>
  <cp:lastModifiedBy>Nathan</cp:lastModifiedBy>
  <dcterms:created xsi:type="dcterms:W3CDTF">2021-01-27T09:05:37Z</dcterms:created>
  <dcterms:modified xsi:type="dcterms:W3CDTF">2021-04-20T10:58:07Z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0x010100FB4B18CFED83A744BB7AA60AE2A2AFB0</vt:lpwstr>
  </property>
</Properties>
</file>