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749" windowHeight="8192" windowWidth="16384" xWindow="0" yWindow="0"/>
  </bookViews>
  <sheets>
    <sheet name="Sheet1" sheetId="1" state="visible" r:id="rId2"/>
    <sheet name="Sheet3" sheetId="2" state="visible" r:id="rId3"/>
    <sheet name="Sheet2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<sst xmlns="http://schemas.openxmlformats.org/spreadsheetml/2006/main" count="2832" uniqueCount="225">
  <si>
    <t>Without Fiducial Cuts →</t>
  </si>
  <si>
    <t>Iso</t>
  </si>
  <si>
    <t>Rad/PMT</t>
  </si>
  <si>
    <t>TotalAct</t>
  </si>
  <si>
    <t>Simulated</t>
  </si>
  <si>
    <t>Detected</t>
  </si>
  <si>
    <t>scaled</t>
  </si>
  <si>
    <t>sum</t>
  </si>
  <si>
    <t>Jingke</t>
  </si>
  <si>
    <t>TopCo</t>
  </si>
  <si>
    <t>BotCo</t>
  </si>
  <si>
    <t>TopK</t>
  </si>
  <si>
    <t>BotK</t>
  </si>
  <si>
    <t>TopTh</t>
  </si>
  <si>
    <t>BotTh</t>
  </si>
  <si>
    <t>TopU</t>
  </si>
  <si>
    <t>BotU</t>
  </si>
  <si>
    <t>With Fiducial cuts →</t>
  </si>
  <si>
    <t>Loss from fid cut</t>
  </si>
  <si>
    <t>activePMTsTop_Co60</t>
  </si>
  <si>
    <t>z res = 0.5 cm</t>
  </si>
  <si>
    <t>activePMTsTop_K40</t>
  </si>
  <si>
    <t>activePMTsTop_Th232</t>
  </si>
  <si>
    <t>activePMTsTop_U238</t>
  </si>
  <si>
    <t>activePMTsBottom_Co60</t>
  </si>
  <si>
    <t>activePMTsBottom_K40</t>
  </si>
  <si>
    <t>activePMTsBottom_Th232</t>
  </si>
  <si>
    <t>activePMTsBottom_U238</t>
  </si>
  <si>
    <t>cryostatInner_Co60</t>
  </si>
  <si>
    <t>cryostatInner_K40</t>
  </si>
  <si>
    <t>cryostatInner_Th232</t>
  </si>
  <si>
    <t>Inner PMTs</t>
  </si>
  <si>
    <t>cryostatInner_U235</t>
  </si>
  <si>
    <t>cryostatInner_U238</t>
  </si>
  <si>
    <t>cryostatOuter_Co60</t>
  </si>
  <si>
    <t>cryostatOuter_K40</t>
  </si>
  <si>
    <t>cryostatOuter_Th232</t>
  </si>
  <si>
    <t>cryostatOuter_U235</t>
  </si>
  <si>
    <t>cryostatOuter_U238</t>
  </si>
  <si>
    <t>vetoPMTs_2.6MeVGammas</t>
  </si>
  <si>
    <t>Cryostat Inner</t>
  </si>
  <si>
    <t>Rad (mBq/kg)</t>
  </si>
  <si>
    <t>InnerCo60</t>
  </si>
  <si>
    <t>← Using upper bound on U238</t>
  </si>
  <si>
    <t>InnerK40</t>
  </si>
  <si>
    <t>← Using lower bound on U238</t>
  </si>
  <si>
    <t>InnerTh232</t>
  </si>
  <si>
    <t>← Using natural abundance of U235 and upper bound on U238</t>
  </si>
  <si>
    <t>InnerU235</t>
  </si>
  <si>
    <t>InnerU235 (nat abund)</t>
  </si>
  <si>
    <t>InnerU238 (Upper)</t>
  </si>
  <si>
    <t>InnerU238 (Lower)</t>
  </si>
  <si>
    <t>Cryostat Outer</t>
  </si>
  <si>
    <t>OuterCo60</t>
  </si>
  <si>
    <t>OuterK40</t>
  </si>
  <si>
    <t>OuterTh232</t>
  </si>
  <si>
    <t>OuterU235</t>
  </si>
  <si>
    <t>OuterU235 (nat abund)</t>
  </si>
  <si>
    <t>OuterU238 (Upper)</t>
  </si>
  <si>
    <t>OuterU238 (Lower)</t>
  </si>
  <si>
    <t>Total Cryostat</t>
  </si>
  <si>
    <t>Veto PMTs 2.6 MeV Gammas</t>
  </si>
  <si>
    <t>Veto PMTs</t>
  </si>
  <si>
    <t>← Splitting U235</t>
  </si>
  <si>
    <t>← Not splitting U235</t>
  </si>
  <si>
    <t>InnerU235 (Upper)</t>
  </si>
  <si>
    <t>InnerU235 (Lower)</t>
  </si>
  <si>
    <t>OuterU235 (Upper)</t>
  </si>
  <si>
    <t>OuterU235 (Lower)</t>
  </si>
  <si>
    <t>Gamma Total</t>
  </si>
  <si>
    <t>Fission Neutrons</t>
  </si>
  <si>
    <t>TopPMTsU238</t>
  </si>
  <si>
    <t>BottomPMTsU238</t>
  </si>
  <si>
    <t>cryostatInnerU235</t>
  </si>
  <si>
    <t>cryostatInnerU238</t>
  </si>
  <si>
    <t>cryostatOuterU235</t>
  </si>
  <si>
    <t>cryostatOuterU238</t>
  </si>
  <si>
    <t>Alpha,N Neutrons</t>
  </si>
  <si>
    <t>n/sec/unit</t>
  </si>
  <si>
    <t>n total</t>
  </si>
  <si>
    <t>BottomPMTsAt215</t>
  </si>
  <si>
    <t>BottomPMTsPa231</t>
  </si>
  <si>
    <t>BottomPMTsPo210</t>
  </si>
  <si>
    <t>BottomPMTsPo211</t>
  </si>
  <si>
    <t>BottomPMTsPo212</t>
  </si>
  <si>
    <t>BottomPMTsPo214</t>
  </si>
  <si>
    <t>BottomPMTsPo216</t>
  </si>
  <si>
    <t>BottomPMTsPo218</t>
  </si>
  <si>
    <t>BottomPMTsRa223</t>
  </si>
  <si>
    <t>BottomPMTsRa224</t>
  </si>
  <si>
    <t>BottomPMTsRa226</t>
  </si>
  <si>
    <t>BottomPMTsRn219</t>
  </si>
  <si>
    <t>BottomPMTsRn220</t>
  </si>
  <si>
    <t>BottomPMTsRn222</t>
  </si>
  <si>
    <t>BottomPMTsTh227</t>
  </si>
  <si>
    <t>BottomPMTsTh228</t>
  </si>
  <si>
    <t>BottomPMTsTh230</t>
  </si>
  <si>
    <t>BottomPMTsTh232</t>
  </si>
  <si>
    <t>BottomPMTsU234</t>
  </si>
  <si>
    <t>BottomPMTsU235</t>
  </si>
  <si>
    <t>BottomPMTsBi211</t>
  </si>
  <si>
    <t>BottomPMTsBi212</t>
  </si>
  <si>
    <t>BottomPMTsPo215</t>
  </si>
  <si>
    <t>TopPMTsAt215</t>
  </si>
  <si>
    <t>TopPMTsPa231</t>
  </si>
  <si>
    <t>TopPMTsPo210</t>
  </si>
  <si>
    <t>TopPMTsPo211</t>
  </si>
  <si>
    <t>TopPMTsPo212</t>
  </si>
  <si>
    <t>TopPMTsPo214</t>
  </si>
  <si>
    <t>TopPMTsPo216</t>
  </si>
  <si>
    <t>TopPMTsPo218</t>
  </si>
  <si>
    <t>TopPMTsRa223</t>
  </si>
  <si>
    <t>TopPMTsRa224</t>
  </si>
  <si>
    <t>TopPMTsRa226</t>
  </si>
  <si>
    <t>TopPMTsRn219</t>
  </si>
  <si>
    <t>TopPMTsRn220</t>
  </si>
  <si>
    <t>TopPMTsRn222</t>
  </si>
  <si>
    <t>TopPMTsTh227</t>
  </si>
  <si>
    <t>TopPMTsTh228</t>
  </si>
  <si>
    <t>TopPMTsTh230</t>
  </si>
  <si>
    <t>TopPMTsTh232</t>
  </si>
  <si>
    <t>TopPMTsU234</t>
  </si>
  <si>
    <t>TopPMTsU235</t>
  </si>
  <si>
    <t>TopPMTsBi211</t>
  </si>
  <si>
    <t>TopPMTsBi212</t>
  </si>
  <si>
    <t>TopPMTsPo215</t>
  </si>
  <si>
    <t>CryostatInnerAt215</t>
  </si>
  <si>
    <t>CryostatInnerPa231</t>
  </si>
  <si>
    <t>CryostatInnerPo210</t>
  </si>
  <si>
    <t>CryostatInnerPo211</t>
  </si>
  <si>
    <t>CryostatInnerPo212</t>
  </si>
  <si>
    <t>CryostatInnerPo214</t>
  </si>
  <si>
    <t>CryostatInnerPo216</t>
  </si>
  <si>
    <t>CryostatInnerPo218</t>
  </si>
  <si>
    <t>CryostatInnerRa223</t>
  </si>
  <si>
    <t>CryostatInnerRa224</t>
  </si>
  <si>
    <t>CryostatInnerRa226</t>
  </si>
  <si>
    <t>CryostatInnerRn219</t>
  </si>
  <si>
    <t>CryostatInnerRn220</t>
  </si>
  <si>
    <t>CryostatInnerRn222</t>
  </si>
  <si>
    <t>CryostatInnerTh227</t>
  </si>
  <si>
    <t>CryostatInnerTh228</t>
  </si>
  <si>
    <t>CryostatInnerTh230</t>
  </si>
  <si>
    <t>CryostatInnerTh232</t>
  </si>
  <si>
    <t>CryostatInnerU234</t>
  </si>
  <si>
    <t>CryostatInnerU235</t>
  </si>
  <si>
    <t>CryostatInnerU238</t>
  </si>
  <si>
    <t>CryostatInnerBi211</t>
  </si>
  <si>
    <t>CryostatInnerBi212</t>
  </si>
  <si>
    <t>CryostatInnerPo215</t>
  </si>
  <si>
    <t>CryostatOuterAt215</t>
  </si>
  <si>
    <t>CryostatOuterPa231</t>
  </si>
  <si>
    <t>CryostatOuterPo210</t>
  </si>
  <si>
    <t>CryostatOuterPo211</t>
  </si>
  <si>
    <t>CryostatOuterPo212</t>
  </si>
  <si>
    <t>CryostatOuterPo214</t>
  </si>
  <si>
    <t>CryostatOuterPo216</t>
  </si>
  <si>
    <t>CryostatOuterPo218</t>
  </si>
  <si>
    <t>CryostatOuterRa223</t>
  </si>
  <si>
    <t>CryostatOuterRa224</t>
  </si>
  <si>
    <t>CryostatOuterRa226</t>
  </si>
  <si>
    <t>CryostatOuterRn219</t>
  </si>
  <si>
    <t>CryostatOuterRn220</t>
  </si>
  <si>
    <t>CryostatOuterRn222</t>
  </si>
  <si>
    <t>CryostatOuterTh227</t>
  </si>
  <si>
    <t>CryostatOuterTh228</t>
  </si>
  <si>
    <t>CryostatOuterTh230</t>
  </si>
  <si>
    <t>CryostatOuterTh232</t>
  </si>
  <si>
    <t>CryostatOuterU234</t>
  </si>
  <si>
    <t>CryostatOuterU235</t>
  </si>
  <si>
    <t>CryostatOuterU238</t>
  </si>
  <si>
    <t>CryostatOuterBi211</t>
  </si>
  <si>
    <t>CryostatOuterBi212</t>
  </si>
  <si>
    <t>CryostatOuterPo215</t>
  </si>
  <si>
    <t>TOTAL (a,n)</t>
  </si>
  <si>
    <t>TOTAL NEUTRONS</t>
  </si>
  <si>
    <t>Edep: 8—116 keV</t>
  </si>
  <si>
    <t>No TPC cuts</t>
  </si>
  <si>
    <t>No MS cuts</t>
  </si>
  <si>
    <t>With MS Cuts</t>
  </si>
  <si>
    <t>Only valid for gamma backgrounds</t>
  </si>
  <si>
    <t>USING 8-116 keVee WIMP Window</t>
  </si>
  <si>
    <t>(Most up-to-date for neutrons)</t>
  </si>
  <si>
    <t>&lt;-U not split</t>
  </si>
  <si>
    <t>&lt;-U split</t>
  </si>
  <si>
    <t>TopU (Lower)</t>
  </si>
  <si>
    <t>BotU (Lower)</t>
  </si>
  <si>
    <t>TopU (Upper)</t>
  </si>
  <si>
    <t>BotU (Upper)</t>
  </si>
  <si>
    <t>&lt;-U235 split</t>
  </si>
  <si>
    <t>&lt;-U235 not split</t>
  </si>
  <si>
    <t>the rate?</t>
  </si>
  <si>
    <t>No Fiducial cuts →</t>
  </si>
  <si>
    <t>MS Cuts</t>
  </si>
  <si>
    <t>Veto Cuts</t>
  </si>
  <si>
    <t>Energy Cuts</t>
  </si>
  <si>
    <t>QF Cuts</t>
  </si>
  <si>
    <t>Geom Cuts</t>
  </si>
  <si>
    <t>(only Ns are relevant)</t>
  </si>
  <si>
    <t>Fiducial cuts →</t>
  </si>
  <si>
    <t>No Energy Cuts</t>
  </si>
  <si>
    <t>No Veto Cuts</t>
  </si>
  <si>
    <t>No QF Cuts</t>
  </si>
  <si>
    <t>No Geom Cuts</t>
  </si>
  <si>
    <t>Without nveto</t>
  </si>
  <si>
    <t>(only for n events)</t>
  </si>
  <si>
    <t>TopU238</t>
  </si>
  <si>
    <t>BotU238</t>
  </si>
  <si>
    <t>TopU235</t>
  </si>
  <si>
    <t>BotU235</t>
  </si>
  <si>
    <t>Using the veto decreases neutron background by a factor of</t>
  </si>
  <si>
    <t>Considering only the fission neutrons, this is a factor of</t>
  </si>
  <si>
    <t>Considering only the (alpha, n) neutrons, this is a factor of</t>
  </si>
  <si>
    <t>distance</t>
  </si>
  <si>
    <t>z res = 0.2 cm</t>
  </si>
  <si>
    <t>z res = 5 cm</t>
  </si>
  <si>
    <t>fid z + 0 cm</t>
  </si>
  <si>
    <t>fid z + 2 cm</t>
  </si>
  <si>
    <t>fid z + 1 cm</t>
  </si>
  <si>
    <t>fid z - 1 cm</t>
  </si>
  <si>
    <t>Distance</t>
  </si>
  <si>
    <t>Backgrounds</t>
  </si>
  <si>
    <t>Gap</t>
  </si>
  <si>
    <t>Frac Cap</t>
  </si>
  <si>
    <t>george</t>
  </si>
</sst>
</file>

<file path=xl/styles.xml><?xml version="1.0" encoding="utf-8"?>
<styleSheet xmlns="http://schemas.openxmlformats.org/spreadsheetml/2006/main">
  <numFmts count="6">
    <numFmt formatCode="GENERAL" numFmtId="164"/>
    <numFmt formatCode="0.00E+00" numFmtId="165"/>
    <numFmt formatCode="0.00E+000" numFmtId="166"/>
    <numFmt formatCode="MM/DD/YY" numFmtId="167"/>
    <numFmt formatCode="0.00" numFmtId="168"/>
    <numFmt formatCode="0.000000" numFmtId="169"/>
  </numFmts>
  <fonts count="9">
    <font>
      <name val="Verdana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family val="2"/>
      <b val="true"/>
      <sz val="10"/>
    </font>
    <font>
      <name val="Arial"/>
      <family val="2"/>
      <b val="true"/>
      <sz val="13"/>
    </font>
    <font>
      <name val="Arial"/>
      <family val="2"/>
      <sz val="10"/>
    </font>
    <font>
      <name val="Arial"/>
      <family val="2"/>
      <b val="true"/>
      <sz val="9"/>
    </font>
    <font>
      <name val="Verdana"/>
      <family val="2"/>
      <sz val="8"/>
    </font>
  </fonts>
  <fills count="3">
    <fill>
      <patternFill patternType="none"/>
    </fill>
    <fill>
      <patternFill patternType="gray125"/>
    </fill>
    <fill>
      <patternFill patternType="solid">
        <fgColor rgb="00C0C0C0"/>
        <bgColor rgb="00B3B3B3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0" numFmtId="164" xfId="0"/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67" xfId="0"/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69" xfId="0"/>
    <xf applyAlignment="false" applyBorder="false" applyFont="true" applyProtection="false" borderId="0" fillId="2" fontId="8" numFmtId="164" xfId="0"/>
    <xf applyAlignment="false" applyBorder="false" applyFont="true" applyProtection="false" borderId="0" fillId="0" fontId="8" numFmtId="164" xfId="0"/>
    <xf applyAlignment="false" applyBorder="false" applyFont="true" applyProtection="false" borderId="0" fillId="0" fontId="8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ΔCaptureFraction/ΔGapSize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Sheet5!$J$2:$J$23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150</c:v>
                </c:pt>
                <c:pt idx="16">
                  <c:v>300</c:v>
                </c:pt>
                <c:pt idx="17">
                  <c:v>450</c:v>
                </c:pt>
                <c:pt idx="18">
                  <c:v>600</c:v>
                </c:pt>
                <c:pt idx="19">
                  <c:v>750</c:v>
                </c:pt>
                <c:pt idx="20">
                  <c:v>900</c:v>
                </c:pt>
                <c:pt idx="21">
                  <c:v>1000</c:v>
                </c:pt>
              </c:numCache>
            </c:numRef>
          </c:xVal>
          <c:yVal>
            <c:numRef>
              <c:f>Sheet5!$N$2:$N$23</c:f>
              <c:numCache>
                <c:formatCode>General</c:formatCode>
                <c:ptCount val="22"/>
                <c:pt idx="0">
                  <c:v>1.28743</c:v>
                </c:pt>
                <c:pt idx="1">
                  <c:v>1.30735</c:v>
                </c:pt>
                <c:pt idx="2">
                  <c:v>1.32499</c:v>
                </c:pt>
                <c:pt idx="3">
                  <c:v>1.33036</c:v>
                </c:pt>
                <c:pt idx="4">
                  <c:v>1.335406</c:v>
                </c:pt>
                <c:pt idx="5">
                  <c:v>1.32652</c:v>
                </c:pt>
                <c:pt idx="6">
                  <c:v>1.29632</c:v>
                </c:pt>
                <c:pt idx="7">
                  <c:v>1.20904</c:v>
                </c:pt>
                <c:pt idx="8">
                  <c:v>1.07274</c:v>
                </c:pt>
                <c:pt idx="9">
                  <c:v>0.91131</c:v>
                </c:pt>
                <c:pt idx="10">
                  <c:v>0.762459999999999</c:v>
                </c:pt>
                <c:pt idx="11">
                  <c:v>0.624670000000001</c:v>
                </c:pt>
                <c:pt idx="12">
                  <c:v>0.506</c:v>
                </c:pt>
                <c:pt idx="13">
                  <c:v>0.41156</c:v>
                </c:pt>
                <c:pt idx="14">
                  <c:v>0.33433</c:v>
                </c:pt>
                <c:pt idx="15">
                  <c:v>0.188406</c:v>
                </c:pt>
                <c:pt idx="16">
                  <c:v>0.0371046666666667</c:v>
                </c:pt>
                <c:pt idx="17">
                  <c:v>0.00235266666666674</c:v>
                </c:pt>
                <c:pt idx="18">
                  <c:v>0.000149999999999872</c:v>
                </c:pt>
                <c:pt idx="19">
                  <c:v>8.000000000008E-006</c:v>
                </c:pt>
                <c:pt idx="20">
                  <c:v>1.33333333337167E-006</c:v>
                </c:pt>
                <c:pt idx="21">
                  <c:v>1.00000000002876E-006</c:v>
                </c:pt>
              </c:numCache>
            </c:numRef>
          </c:yVal>
        </c:ser>
        <c:axId val="10757772"/>
        <c:axId val="84973248"/>
      </c:scatterChart>
      <c:valAx>
        <c:axId val="1075777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Gap Size (mm)</a:t>
                </a:r>
              </a:p>
            </c:rich>
          </c:tx>
        </c:title>
        <c:axPos val="b"/>
        <c:majorTickMark val="out"/>
        <c:minorTickMark val="none"/>
        <c:tickLblPos val="nextTo"/>
        <c:crossAx val="84973248"/>
        <c:crossesAt val="1"/>
        <c:spPr>
          <a:ln>
            <a:solidFill>
              <a:srgbClr val="b3b3b3"/>
            </a:solidFill>
          </a:ln>
        </c:spPr>
      </c:valAx>
      <c:valAx>
        <c:axId val="84973248"/>
        <c:scaling>
          <c:orientation val="minMax"/>
          <c:logBase val="10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0757772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513000</xdr:colOff>
      <xdr:row>13</xdr:row>
      <xdr:rowOff>86760</xdr:rowOff>
    </xdr:from>
    <xdr:to>
      <xdr:col>10</xdr:col>
      <xdr:colOff>58680</xdr:colOff>
      <xdr:row>42</xdr:row>
      <xdr:rowOff>45000</xdr:rowOff>
    </xdr:to>
    <xdr:graphicFrame>
      <xdr:nvGraphicFramePr>
        <xdr:cNvPr id="0" name=""/>
        <xdr:cNvGraphicFramePr/>
      </xdr:nvGraphicFramePr>
      <xdr:xfrm>
        <a:off x="513000" y="2249280"/>
        <a:ext cx="7183800" cy="445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88"/>
  <sheetViews>
    <sheetView colorId="64" defaultGridColor="true" rightToLeft="false" showFormulas="false" showGridLines="true" showOutlineSymbols="true" showRowColHeaders="true" showZeros="true" tabSelected="true" topLeftCell="B1995" view="normal" windowProtection="false" workbookViewId="0" zoomScale="100" zoomScaleNormal="100" zoomScalePageLayoutView="100">
      <selection activeCell="I2020" activeCellId="0" pane="topLeft" sqref="I2020"/>
    </sheetView>
  </sheetViews>
  <cols>
    <col collapsed="false" hidden="false" max="1" min="1" style="0" width="23.3333333333333"/>
    <col collapsed="false" hidden="false" max="2" min="2" style="0" width="20"/>
    <col collapsed="false" hidden="false" max="3" min="3" style="0" width="8.88627450980392"/>
    <col collapsed="false" hidden="false" max="5" min="4" style="0" width="10.5843137254902"/>
    <col collapsed="false" hidden="false" max="6" min="6" style="0" width="8.88627450980392"/>
    <col collapsed="false" hidden="false" max="7" min="7" style="0" width="8.98823529411765"/>
    <col collapsed="false" hidden="false" max="8" min="8" style="0" width="9.47058823529412"/>
    <col collapsed="false" hidden="false" max="9" min="9" style="0" width="18.678431372549"/>
    <col collapsed="false" hidden="false" max="10" min="10" style="0" width="15.4862745098039"/>
    <col collapsed="false" hidden="false" max="1025" min="11" style="0" width="8.88627450980392"/>
  </cols>
  <sheetData>
    <row collapsed="false" customFormat="false" customHeight="tru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collapsed="false" customFormat="false" customHeight="true" hidden="false" ht="12.1" outlineLevel="0" r="2">
      <c r="B2" s="0" t="s">
        <v>9</v>
      </c>
      <c r="C2" s="0" t="n">
        <v>5.4</v>
      </c>
      <c r="D2" s="0" t="n">
        <f aca="false">C2*0.001*19*94670800</f>
        <v>9713224.08</v>
      </c>
      <c r="E2" s="0" t="n">
        <v>2688000</v>
      </c>
      <c r="F2" s="0" t="n">
        <v>25173</v>
      </c>
      <c r="G2" s="1" t="n">
        <f aca="false">F2*D2/E2</f>
        <v>90963.909883125</v>
      </c>
      <c r="H2" s="1" t="inlineStr">
        <f aca="false">SUM(G2:G9)</f>
        <is>
          <t/>
        </is>
      </c>
      <c r="I2" s="1" t="n">
        <v>26520</v>
      </c>
    </row>
    <row collapsed="false" customFormat="false" customHeight="true" hidden="false" ht="12.1" outlineLevel="0" r="3">
      <c r="B3" s="0" t="s">
        <v>10</v>
      </c>
      <c r="C3" s="0" t="n">
        <v>5.4</v>
      </c>
      <c r="D3" s="0" t="n">
        <f aca="false">C3*0.001*19*94670800</f>
        <v>9713224.08</v>
      </c>
      <c r="E3" s="0" t="n">
        <v>2688000</v>
      </c>
      <c r="F3" s="0" t="n">
        <v>22966</v>
      </c>
      <c r="G3" s="1" t="n">
        <f aca="false">F3*D3/E3</f>
        <v>82988.80365375</v>
      </c>
      <c r="I3" s="1" t="n">
        <v>24142</v>
      </c>
    </row>
    <row collapsed="false" customFormat="false" customHeight="true" hidden="false" ht="12.1" outlineLevel="0" r="4">
      <c r="B4" s="0" t="s">
        <v>11</v>
      </c>
      <c r="C4" s="0" t="n">
        <v>17</v>
      </c>
      <c r="D4" s="0" t="n">
        <f aca="false">C4*0.001*19*94670800</f>
        <v>30578668.4</v>
      </c>
      <c r="E4" s="0" t="n">
        <v>2688000</v>
      </c>
      <c r="F4" s="0" t="n">
        <v>5067</v>
      </c>
      <c r="G4" s="1" t="n">
        <f aca="false">F4*D4/E4</f>
        <v>57642.155053125</v>
      </c>
      <c r="I4" s="1" t="n">
        <v>5405</v>
      </c>
    </row>
    <row collapsed="false" customFormat="false" customHeight="true" hidden="false" ht="12.1" outlineLevel="0" r="5">
      <c r="B5" s="0" t="s">
        <v>12</v>
      </c>
      <c r="C5" s="0" t="n">
        <v>17</v>
      </c>
      <c r="D5" s="0" t="n">
        <f aca="false">C5*0.001*19*94670800</f>
        <v>30578668.4</v>
      </c>
      <c r="E5" s="0" t="n">
        <v>2688000</v>
      </c>
      <c r="F5" s="0" t="n">
        <v>5147</v>
      </c>
      <c r="G5" s="1" t="n">
        <f aca="false">F5*D5/E5</f>
        <v>58552.2344697917</v>
      </c>
      <c r="I5" s="1" t="n">
        <v>5369</v>
      </c>
    </row>
    <row collapsed="false" customFormat="false" customHeight="true" hidden="false" ht="12.1" outlineLevel="0" r="6">
      <c r="B6" s="0" t="s">
        <v>13</v>
      </c>
      <c r="C6" s="0" t="n">
        <v>2.2</v>
      </c>
      <c r="D6" s="0" t="n">
        <f aca="false">C6*0.001*19*94670800</f>
        <v>3957239.44</v>
      </c>
      <c r="E6" s="0" t="n">
        <v>3984713</v>
      </c>
      <c r="F6" s="0" t="n">
        <v>169383</v>
      </c>
      <c r="G6" s="1" t="n">
        <f aca="false">F6*D6/E6</f>
        <v>168215.14825924</v>
      </c>
      <c r="I6" s="1" t="n">
        <v>176379</v>
      </c>
    </row>
    <row collapsed="false" customFormat="false" customHeight="true" hidden="false" ht="12.1" outlineLevel="0" r="7">
      <c r="B7" s="0" t="s">
        <v>14</v>
      </c>
      <c r="C7" s="0" t="n">
        <v>2.2</v>
      </c>
      <c r="D7" s="0" t="n">
        <f aca="false">C7*0.001*19*94670800</f>
        <v>3957239.44</v>
      </c>
      <c r="E7" s="0" t="n">
        <v>3984479</v>
      </c>
      <c r="F7" s="0" t="n">
        <v>167813</v>
      </c>
      <c r="G7" s="1" t="n">
        <f aca="false">F7*D7/E7</f>
        <v>166665.760352789</v>
      </c>
      <c r="I7" s="1" t="n">
        <v>178230</v>
      </c>
    </row>
    <row collapsed="false" customFormat="false" customHeight="true" hidden="false" ht="12.1" outlineLevel="0" r="8">
      <c r="B8" s="0" t="s">
        <v>15</v>
      </c>
      <c r="C8" s="0" t="n">
        <v>4.2</v>
      </c>
      <c r="D8" s="0" t="n">
        <f aca="false">C8*0.001*19*94670800</f>
        <v>7554729.84</v>
      </c>
      <c r="E8" s="0" t="n">
        <v>2586510</v>
      </c>
      <c r="F8" s="0" t="n">
        <v>87509</v>
      </c>
      <c r="G8" s="1" t="n">
        <f aca="false">F8*D8/E8</f>
        <v>255598.027291045</v>
      </c>
      <c r="I8" s="1" t="n">
        <v>93055</v>
      </c>
    </row>
    <row collapsed="false" customFormat="false" customHeight="true" hidden="false" ht="12.1" outlineLevel="0" r="9">
      <c r="B9" s="0" t="s">
        <v>16</v>
      </c>
      <c r="C9" s="0" t="n">
        <v>4.2</v>
      </c>
      <c r="D9" s="0" t="n">
        <f aca="false">C9*0.001*19*94670800</f>
        <v>7554729.84</v>
      </c>
      <c r="E9" s="0" t="n">
        <v>2586467</v>
      </c>
      <c r="F9" s="0" t="n">
        <v>88275</v>
      </c>
      <c r="G9" s="1" t="n">
        <f aca="false">F9*D9/E9</f>
        <v>257839.661834464</v>
      </c>
      <c r="I9" s="1" t="n">
        <v>92210</v>
      </c>
    </row>
    <row collapsed="false" customFormat="false" customHeight="true" hidden="false" ht="12.1" outlineLevel="0" r="11">
      <c r="A11" s="0" t="s">
        <v>17</v>
      </c>
      <c r="B11" s="0" t="s">
        <v>1</v>
      </c>
      <c r="C11" s="0" t="s">
        <v>2</v>
      </c>
      <c r="D11" s="0" t="s">
        <v>3</v>
      </c>
      <c r="E11" s="0" t="s">
        <v>4</v>
      </c>
      <c r="F11" s="0" t="s">
        <v>5</v>
      </c>
      <c r="G11" s="0" t="s">
        <v>6</v>
      </c>
      <c r="H11" s="0" t="s">
        <v>7</v>
      </c>
      <c r="I11" s="0" t="s">
        <v>18</v>
      </c>
    </row>
    <row collapsed="false" customFormat="false" customHeight="true" hidden="false" ht="12.1" outlineLevel="0" r="12">
      <c r="B12" s="0" t="s">
        <v>9</v>
      </c>
      <c r="C12" s="0" t="n">
        <v>5.4</v>
      </c>
      <c r="D12" s="0" t="n">
        <f aca="false">C12*0.001*19*94670800</f>
        <v>9713224.08</v>
      </c>
      <c r="E12" s="0" t="n">
        <v>2688000</v>
      </c>
      <c r="F12" s="0" t="n">
        <v>6025</v>
      </c>
      <c r="G12" s="1" t="n">
        <f aca="false">F12*D12/E12</f>
        <v>21771.642515625</v>
      </c>
      <c r="H12" s="1" t="inlineStr">
        <f aca="false">SUM(G12:G19)</f>
        <is>
          <t/>
        </is>
      </c>
      <c r="I12" s="0" t="n">
        <f aca="false">G12/G2</f>
        <v>0.239343741310134</v>
      </c>
    </row>
    <row collapsed="false" customFormat="false" customHeight="true" hidden="false" ht="12.1" outlineLevel="0" r="13">
      <c r="B13" s="0" t="s">
        <v>10</v>
      </c>
      <c r="C13" s="0" t="n">
        <v>5.4</v>
      </c>
      <c r="D13" s="0" t="n">
        <f aca="false">C13*0.001*19*94670800</f>
        <v>9713224.08</v>
      </c>
      <c r="E13" s="0" t="n">
        <v>2688000</v>
      </c>
      <c r="F13" s="0" t="n">
        <v>5732</v>
      </c>
      <c r="G13" s="1" t="n">
        <f aca="false">F13*D13/E13</f>
        <v>20712.8721825</v>
      </c>
      <c r="I13" s="0" t="n">
        <f aca="false">G13/G3</f>
        <v>0.249586345031786</v>
      </c>
    </row>
    <row collapsed="false" customFormat="false" customHeight="true" hidden="false" ht="12.1" outlineLevel="0" r="14">
      <c r="B14" s="0" t="s">
        <v>11</v>
      </c>
      <c r="C14" s="0" t="n">
        <v>17</v>
      </c>
      <c r="D14" s="0" t="n">
        <f aca="false">C14*0.001*19*94670800</f>
        <v>30578668.4</v>
      </c>
      <c r="E14" s="0" t="n">
        <v>2688000</v>
      </c>
      <c r="F14" s="0" t="n">
        <v>1064</v>
      </c>
      <c r="G14" s="1" t="n">
        <f aca="false">F14*D14/E14</f>
        <v>12104.0562416667</v>
      </c>
      <c r="I14" s="0" t="n">
        <f aca="false">G14/G4</f>
        <v>0.2099861851194</v>
      </c>
    </row>
    <row collapsed="false" customFormat="false" customHeight="true" hidden="false" ht="12.1" outlineLevel="0" r="15">
      <c r="B15" s="0" t="s">
        <v>12</v>
      </c>
      <c r="C15" s="0" t="n">
        <v>17</v>
      </c>
      <c r="D15" s="0" t="n">
        <f aca="false">C15*0.001*19*94670800</f>
        <v>30578668.4</v>
      </c>
      <c r="E15" s="0" t="n">
        <v>2688000</v>
      </c>
      <c r="F15" s="0" t="n">
        <v>1052</v>
      </c>
      <c r="G15" s="1" t="n">
        <f aca="false">F15*D15/E15</f>
        <v>11967.5443291667</v>
      </c>
      <c r="I15" s="0" t="n">
        <f aca="false">G15/G5</f>
        <v>0.204390907324655</v>
      </c>
    </row>
    <row collapsed="false" customFormat="false" customHeight="true" hidden="false" ht="12.1" outlineLevel="0" r="16">
      <c r="B16" s="0" t="s">
        <v>13</v>
      </c>
      <c r="C16" s="0" t="n">
        <v>2.2</v>
      </c>
      <c r="D16" s="0" t="n">
        <f aca="false">C16*0.001*19*94670800</f>
        <v>3957239.44</v>
      </c>
      <c r="E16" s="0" t="n">
        <v>3984713</v>
      </c>
      <c r="F16" s="0" t="n">
        <v>39364</v>
      </c>
      <c r="G16" s="1" t="n">
        <f aca="false">F16*D16/E16</f>
        <v>39092.5954557229</v>
      </c>
      <c r="I16" s="0" t="n">
        <f aca="false">G16/G6</f>
        <v>0.232396403417108</v>
      </c>
    </row>
    <row collapsed="false" customFormat="false" customHeight="true" hidden="false" ht="12.1" outlineLevel="0" r="17">
      <c r="B17" s="0" t="s">
        <v>14</v>
      </c>
      <c r="C17" s="0" t="n">
        <v>2.2</v>
      </c>
      <c r="D17" s="0" t="n">
        <f aca="false">C17*0.001*19*94670800</f>
        <v>3957239.44</v>
      </c>
      <c r="E17" s="0" t="n">
        <v>3984479</v>
      </c>
      <c r="F17" s="0" t="n">
        <v>39105</v>
      </c>
      <c r="G17" s="1" t="n">
        <f aca="false">F17*D17/E17</f>
        <v>38837.6619129377</v>
      </c>
      <c r="I17" s="0" t="n">
        <f aca="false">G17/G7</f>
        <v>0.233027238652548</v>
      </c>
    </row>
    <row collapsed="false" customFormat="false" customHeight="true" hidden="false" ht="12.1" outlineLevel="0" r="18">
      <c r="B18" s="0" t="s">
        <v>15</v>
      </c>
      <c r="C18" s="0" t="n">
        <v>4.2</v>
      </c>
      <c r="D18" s="0" t="n">
        <f aca="false">C18*0.001*19*94670800</f>
        <v>7554729.84</v>
      </c>
      <c r="E18" s="0" t="n">
        <v>2586510</v>
      </c>
      <c r="F18" s="0" t="n">
        <v>18843</v>
      </c>
      <c r="G18" s="1" t="n">
        <f aca="false">F18*D18/E18</f>
        <v>55037.0090875814</v>
      </c>
      <c r="I18" s="0" t="n">
        <f aca="false">G18/G8</f>
        <v>0.215326423567862</v>
      </c>
    </row>
    <row collapsed="false" customFormat="false" customHeight="true" hidden="false" ht="12.1" outlineLevel="0" r="19">
      <c r="B19" s="0" t="s">
        <v>16</v>
      </c>
      <c r="C19" s="0" t="n">
        <v>4.2</v>
      </c>
      <c r="D19" s="0" t="n">
        <f aca="false">C19*0.001*19*94670800</f>
        <v>7554729.84</v>
      </c>
      <c r="E19" s="0" t="n">
        <v>2586467</v>
      </c>
      <c r="F19" s="0" t="n">
        <v>19235</v>
      </c>
      <c r="G19" s="1" t="n">
        <f aca="false">F19*D19/E19</f>
        <v>56182.9045073454</v>
      </c>
      <c r="I19" s="0" t="n">
        <f aca="false">G19/G9</f>
        <v>0.217898612291136</v>
      </c>
    </row>
    <row collapsed="false" customFormat="false" customHeight="true" hidden="false" ht="12.1" outlineLevel="0" r="21">
      <c r="A21" s="0" t="s">
        <v>17</v>
      </c>
      <c r="B21" s="0" t="s">
        <v>1</v>
      </c>
      <c r="C21" s="0" t="s">
        <v>2</v>
      </c>
      <c r="D21" s="0" t="s">
        <v>3</v>
      </c>
      <c r="E21" s="0" t="s">
        <v>4</v>
      </c>
      <c r="F21" s="0" t="s">
        <v>5</v>
      </c>
      <c r="G21" s="0" t="s">
        <v>6</v>
      </c>
      <c r="H21" s="0" t="s">
        <v>7</v>
      </c>
      <c r="J21" s="0" t="s">
        <v>19</v>
      </c>
      <c r="K21" s="0" t="n">
        <v>2688000</v>
      </c>
      <c r="L21" s="0" t="n">
        <v>972500</v>
      </c>
    </row>
    <row collapsed="false" customFormat="false" customHeight="true" hidden="false" ht="12.1" outlineLevel="0" r="22">
      <c r="A22" s="0" t="s">
        <v>20</v>
      </c>
      <c r="B22" s="0" t="s">
        <v>9</v>
      </c>
      <c r="C22" s="0" t="n">
        <v>5.4</v>
      </c>
      <c r="D22" s="0" t="n">
        <f aca="false">C22*0.001*19*94670800</f>
        <v>9713224.08</v>
      </c>
      <c r="E22" s="0" t="n">
        <v>2688000</v>
      </c>
      <c r="F22" s="0" t="n">
        <v>4614</v>
      </c>
      <c r="G22" s="1" t="n">
        <f aca="false">F22*D22/E22</f>
        <v>16672.92258375</v>
      </c>
      <c r="H22" s="1" t="inlineStr">
        <f aca="false">SUM(G22:G29)</f>
        <is>
          <t/>
        </is>
      </c>
      <c r="J22" s="0" t="s">
        <v>21</v>
      </c>
      <c r="K22" s="0" t="n">
        <v>2688000</v>
      </c>
      <c r="L22" s="0" t="n">
        <v>63624</v>
      </c>
    </row>
    <row collapsed="false" customFormat="false" customHeight="true" hidden="false" ht="12.1" outlineLevel="0" r="23">
      <c r="B23" s="0" t="s">
        <v>10</v>
      </c>
      <c r="C23" s="0" t="n">
        <v>5.4</v>
      </c>
      <c r="D23" s="0" t="n">
        <f aca="false">C23*0.001*19*94670800</f>
        <v>9713224.08</v>
      </c>
      <c r="E23" s="0" t="n">
        <v>2688000</v>
      </c>
      <c r="F23" s="0" t="n">
        <v>4326</v>
      </c>
      <c r="G23" s="1" t="n">
        <f aca="false">F23*D23/E23</f>
        <v>15632.22000375</v>
      </c>
      <c r="J23" s="0" t="s">
        <v>22</v>
      </c>
      <c r="K23" s="0" t="n">
        <v>3984713</v>
      </c>
      <c r="L23" s="0" t="n">
        <v>3039274</v>
      </c>
    </row>
    <row collapsed="false" customFormat="false" customHeight="true" hidden="false" ht="12.1" outlineLevel="0" r="24">
      <c r="B24" s="0" t="s">
        <v>11</v>
      </c>
      <c r="C24" s="0" t="n">
        <v>17</v>
      </c>
      <c r="D24" s="0" t="n">
        <f aca="false">C24*0.001*19*94670800</f>
        <v>30578668.4</v>
      </c>
      <c r="E24" s="0" t="n">
        <v>2688000</v>
      </c>
      <c r="F24" s="0" t="n">
        <v>824</v>
      </c>
      <c r="G24" s="1" t="n">
        <f aca="false">F24*D24/E24</f>
        <v>9373.81799166667</v>
      </c>
      <c r="J24" s="0" t="s">
        <v>23</v>
      </c>
      <c r="K24" s="0" t="n">
        <v>2586510</v>
      </c>
      <c r="L24" s="0" t="n">
        <v>1010006</v>
      </c>
    </row>
    <row collapsed="false" customFormat="false" customHeight="true" hidden="false" ht="12.1" outlineLevel="0" r="25">
      <c r="B25" s="0" t="s">
        <v>12</v>
      </c>
      <c r="C25" s="0" t="n">
        <v>17</v>
      </c>
      <c r="D25" s="0" t="n">
        <f aca="false">C25*0.001*19*94670800</f>
        <v>30578668.4</v>
      </c>
      <c r="E25" s="0" t="n">
        <v>2688000</v>
      </c>
      <c r="F25" s="0" t="n">
        <v>806</v>
      </c>
      <c r="G25" s="1" t="n">
        <f aca="false">F25*D25/E25</f>
        <v>9169.05012291667</v>
      </c>
      <c r="J25" s="0" t="s">
        <v>24</v>
      </c>
      <c r="K25" s="0" t="n">
        <v>2688000</v>
      </c>
      <c r="L25" s="0" t="n">
        <v>1019621</v>
      </c>
    </row>
    <row collapsed="false" customFormat="false" customHeight="true" hidden="false" ht="12.1" outlineLevel="0" r="26">
      <c r="B26" s="0" t="s">
        <v>13</v>
      </c>
      <c r="C26" s="0" t="n">
        <v>2.2</v>
      </c>
      <c r="D26" s="0" t="n">
        <f aca="false">C26*0.001*19*94670800</f>
        <v>3957239.44</v>
      </c>
      <c r="E26" s="0" t="n">
        <v>3984713</v>
      </c>
      <c r="F26" s="0" t="n">
        <v>29740</v>
      </c>
      <c r="G26" s="1" t="n">
        <f aca="false">F26*D26/E26</f>
        <v>29534.9504332182</v>
      </c>
      <c r="J26" s="0" t="s">
        <v>25</v>
      </c>
      <c r="K26" s="0" t="n">
        <v>2688000</v>
      </c>
      <c r="L26" s="0" t="n">
        <v>67156</v>
      </c>
    </row>
    <row collapsed="false" customFormat="false" customHeight="true" hidden="false" ht="12.1" outlineLevel="0" r="27">
      <c r="B27" s="0" t="s">
        <v>14</v>
      </c>
      <c r="C27" s="0" t="n">
        <v>2.2</v>
      </c>
      <c r="D27" s="0" t="n">
        <f aca="false">C27*0.001*19*94670800</f>
        <v>3957239.44</v>
      </c>
      <c r="E27" s="0" t="n">
        <v>3984479</v>
      </c>
      <c r="F27" s="0" t="n">
        <v>29507</v>
      </c>
      <c r="G27" s="1" t="n">
        <f aca="false">F27*D27/E27</f>
        <v>29305.2778433717</v>
      </c>
      <c r="J27" s="0" t="s">
        <v>26</v>
      </c>
      <c r="K27" s="0" t="n">
        <v>3984479</v>
      </c>
      <c r="L27" s="0" t="n">
        <v>3169801</v>
      </c>
    </row>
    <row collapsed="false" customFormat="false" customHeight="true" hidden="false" ht="12.1" outlineLevel="0" r="28">
      <c r="B28" s="0" t="s">
        <v>15</v>
      </c>
      <c r="C28" s="0" t="n">
        <v>4.2</v>
      </c>
      <c r="D28" s="0" t="n">
        <f aca="false">C28*0.001*19*94670800</f>
        <v>7554729.84</v>
      </c>
      <c r="E28" s="0" t="n">
        <v>2586510</v>
      </c>
      <c r="F28" s="0" t="n">
        <v>14501</v>
      </c>
      <c r="G28" s="1" t="n">
        <f aca="false">F28*D28/E28</f>
        <v>42354.8091481726</v>
      </c>
      <c r="J28" s="0" t="s">
        <v>27</v>
      </c>
      <c r="K28" s="0" t="n">
        <v>2586467</v>
      </c>
      <c r="L28" s="0" t="n">
        <v>1050790</v>
      </c>
    </row>
    <row collapsed="false" customFormat="false" customHeight="true" hidden="false" ht="12.1" outlineLevel="0" r="29">
      <c r="B29" s="0" t="s">
        <v>16</v>
      </c>
      <c r="C29" s="0" t="n">
        <v>4.2</v>
      </c>
      <c r="D29" s="0" t="n">
        <f aca="false">C29*0.001*19*94670800</f>
        <v>7554729.84</v>
      </c>
      <c r="E29" s="0" t="n">
        <v>2586467</v>
      </c>
      <c r="F29" s="0" t="n">
        <v>14765</v>
      </c>
      <c r="G29" s="1" t="n">
        <f aca="false">F29*D29/E29</f>
        <v>43126.6225656852</v>
      </c>
      <c r="J29" s="0" t="s">
        <v>28</v>
      </c>
      <c r="K29" s="0" t="n">
        <v>5376000</v>
      </c>
      <c r="L29" s="0" t="n">
        <v>646616</v>
      </c>
    </row>
    <row collapsed="false" customFormat="false" customHeight="true" hidden="false" ht="12.1" outlineLevel="0" r="30">
      <c r="J30" s="0" t="s">
        <v>29</v>
      </c>
      <c r="K30" s="0" t="n">
        <v>5376000</v>
      </c>
      <c r="L30" s="0" t="n">
        <v>38347</v>
      </c>
    </row>
    <row collapsed="false" customFormat="false" customHeight="true" hidden="false" ht="12.1" outlineLevel="0" r="31">
      <c r="A31" s="0" t="s">
        <v>17</v>
      </c>
      <c r="B31" s="0" t="s">
        <v>1</v>
      </c>
      <c r="C31" s="0" t="s">
        <v>2</v>
      </c>
      <c r="D31" s="0" t="s">
        <v>3</v>
      </c>
      <c r="E31" s="0" t="s">
        <v>4</v>
      </c>
      <c r="F31" s="0" t="s">
        <v>5</v>
      </c>
      <c r="G31" s="0" t="s">
        <v>6</v>
      </c>
      <c r="H31" s="0" t="s">
        <v>7</v>
      </c>
      <c r="J31" s="0" t="s">
        <v>30</v>
      </c>
      <c r="K31" s="0" t="n">
        <v>14333127</v>
      </c>
      <c r="L31" s="0" t="n">
        <v>2951051</v>
      </c>
    </row>
    <row collapsed="false" customFormat="false" customHeight="true" hidden="false" ht="12.1" outlineLevel="0" r="32">
      <c r="B32" s="2" t="s">
        <v>31</v>
      </c>
      <c r="J32" s="0" t="s">
        <v>32</v>
      </c>
      <c r="K32" s="0" t="n">
        <v>16965475</v>
      </c>
      <c r="L32" s="0" t="n">
        <v>848992</v>
      </c>
    </row>
    <row collapsed="false" customFormat="false" customHeight="true" hidden="false" ht="12.1" outlineLevel="0" r="33">
      <c r="B33" s="0" t="s">
        <v>9</v>
      </c>
      <c r="C33" s="0" t="n">
        <v>5.4</v>
      </c>
      <c r="D33" s="0" t="n">
        <f aca="false">C33*0.001*19*94670800</f>
        <v>9713224.08</v>
      </c>
      <c r="E33" s="0" t="n">
        <v>2688000</v>
      </c>
      <c r="F33" s="0" t="n">
        <v>6025</v>
      </c>
      <c r="G33" s="1" t="n">
        <f aca="false">F33*D33/E33</f>
        <v>21771.642515625</v>
      </c>
      <c r="H33" s="1" t="n">
        <f aca="false">SUM(G33:G40)*2</f>
        <v>511412.572465091</v>
      </c>
      <c r="J33" s="0" t="s">
        <v>33</v>
      </c>
      <c r="K33" s="0" t="n">
        <v>9303449</v>
      </c>
      <c r="L33" s="0" t="n">
        <v>927329</v>
      </c>
    </row>
    <row collapsed="false" customFormat="false" customHeight="true" hidden="false" ht="12.1" outlineLevel="0" r="34">
      <c r="B34" s="0" t="s">
        <v>10</v>
      </c>
      <c r="C34" s="0" t="n">
        <v>5.4</v>
      </c>
      <c r="D34" s="0" t="n">
        <f aca="false">C34*0.001*19*94670800</f>
        <v>9713224.08</v>
      </c>
      <c r="E34" s="0" t="n">
        <v>2688000</v>
      </c>
      <c r="F34" s="0" t="n">
        <v>5732</v>
      </c>
      <c r="G34" s="1" t="n">
        <f aca="false">F34*D34/E34</f>
        <v>20712.8721825</v>
      </c>
      <c r="J34" s="0" t="s">
        <v>34</v>
      </c>
      <c r="K34" s="0" t="n">
        <v>5376000</v>
      </c>
      <c r="L34" s="0" t="n">
        <v>460353</v>
      </c>
    </row>
    <row collapsed="false" customFormat="false" customHeight="true" hidden="false" ht="12.1" outlineLevel="0" r="35">
      <c r="B35" s="0" t="s">
        <v>11</v>
      </c>
      <c r="C35" s="0" t="n">
        <v>17</v>
      </c>
      <c r="D35" s="0" t="n">
        <f aca="false">C35*0.001*19*94670800</f>
        <v>30578668.4</v>
      </c>
      <c r="E35" s="0" t="n">
        <v>2688000</v>
      </c>
      <c r="F35" s="0" t="n">
        <v>1064</v>
      </c>
      <c r="G35" s="1" t="n">
        <f aca="false">F35*D35/E35</f>
        <v>12104.0562416667</v>
      </c>
      <c r="J35" s="0" t="s">
        <v>35</v>
      </c>
      <c r="K35" s="0" t="n">
        <v>5376000</v>
      </c>
      <c r="L35" s="0" t="n">
        <v>27022</v>
      </c>
    </row>
    <row collapsed="false" customFormat="false" customHeight="true" hidden="false" ht="12.1" outlineLevel="0" r="36">
      <c r="B36" s="0" t="s">
        <v>12</v>
      </c>
      <c r="C36" s="0" t="n">
        <v>17</v>
      </c>
      <c r="D36" s="0" t="n">
        <f aca="false">C36*0.001*19*94670800</f>
        <v>30578668.4</v>
      </c>
      <c r="E36" s="0" t="n">
        <v>2688000</v>
      </c>
      <c r="F36" s="0" t="n">
        <v>1052</v>
      </c>
      <c r="G36" s="1" t="n">
        <f aca="false">F36*D36/E36</f>
        <v>11967.5443291667</v>
      </c>
      <c r="J36" s="0" t="s">
        <v>36</v>
      </c>
      <c r="K36" s="0" t="n">
        <v>14333058</v>
      </c>
      <c r="L36" s="0" t="n">
        <v>2064082</v>
      </c>
    </row>
    <row collapsed="false" customFormat="false" customHeight="true" hidden="false" ht="12.1" outlineLevel="0" r="37">
      <c r="B37" s="0" t="s">
        <v>13</v>
      </c>
      <c r="C37" s="0" t="n">
        <v>2.2</v>
      </c>
      <c r="D37" s="0" t="n">
        <f aca="false">C37*0.001*19*94670800</f>
        <v>3957239.44</v>
      </c>
      <c r="E37" s="0" t="n">
        <v>3984713</v>
      </c>
      <c r="F37" s="0" t="n">
        <v>39364</v>
      </c>
      <c r="G37" s="1" t="n">
        <f aca="false">F37*D37/E37</f>
        <v>39092.5954557229</v>
      </c>
      <c r="J37" s="0" t="s">
        <v>37</v>
      </c>
      <c r="K37" s="0" t="n">
        <v>16966427</v>
      </c>
      <c r="L37" s="0" t="n">
        <v>531009</v>
      </c>
    </row>
    <row collapsed="false" customFormat="false" customHeight="true" hidden="false" ht="12.1" outlineLevel="0" r="38">
      <c r="B38" s="0" t="s">
        <v>14</v>
      </c>
      <c r="C38" s="0" t="n">
        <v>2.2</v>
      </c>
      <c r="D38" s="0" t="n">
        <f aca="false">C38*0.001*19*94670800</f>
        <v>3957239.44</v>
      </c>
      <c r="E38" s="0" t="n">
        <v>3984479</v>
      </c>
      <c r="F38" s="0" t="n">
        <v>39105</v>
      </c>
      <c r="G38" s="1" t="n">
        <f aca="false">F38*D38/E38</f>
        <v>38837.6619129377</v>
      </c>
      <c r="J38" s="0" t="s">
        <v>38</v>
      </c>
      <c r="K38" s="0" t="n">
        <v>9303730</v>
      </c>
      <c r="L38" s="0" t="n">
        <v>646075</v>
      </c>
    </row>
    <row collapsed="false" customFormat="false" customHeight="true" hidden="false" ht="12.1" outlineLevel="0" r="39">
      <c r="B39" s="0" t="s">
        <v>15</v>
      </c>
      <c r="C39" s="0" t="n">
        <v>4.2</v>
      </c>
      <c r="D39" s="0" t="n">
        <f aca="false">C39*0.001*19*94670800</f>
        <v>7554729.84</v>
      </c>
      <c r="E39" s="0" t="n">
        <v>2586510</v>
      </c>
      <c r="F39" s="0" t="n">
        <v>18843</v>
      </c>
      <c r="G39" s="1" t="n">
        <f aca="false">F39*D39/E39</f>
        <v>55037.0090875814</v>
      </c>
      <c r="J39" s="0" t="s">
        <v>39</v>
      </c>
      <c r="K39" s="0" t="n">
        <v>240000000</v>
      </c>
      <c r="L39" s="0" t="n">
        <v>6569</v>
      </c>
    </row>
    <row collapsed="false" customFormat="false" customHeight="true" hidden="false" ht="12.1" outlineLevel="0" r="40">
      <c r="B40" s="0" t="s">
        <v>16</v>
      </c>
      <c r="C40" s="0" t="n">
        <v>4.2</v>
      </c>
      <c r="D40" s="0" t="n">
        <f aca="false">C40*0.001*19*94670800</f>
        <v>7554729.84</v>
      </c>
      <c r="E40" s="0" t="n">
        <v>2586467</v>
      </c>
      <c r="F40" s="0" t="n">
        <v>19235</v>
      </c>
      <c r="G40" s="1" t="n">
        <f aca="false">F40*D40/E40</f>
        <v>56182.9045073454</v>
      </c>
    </row>
    <row collapsed="false" customFormat="false" customHeight="true" hidden="false" ht="12.1" outlineLevel="0" r="41">
      <c r="B41" s="2" t="s">
        <v>40</v>
      </c>
      <c r="C41" s="0" t="s">
        <v>41</v>
      </c>
    </row>
    <row collapsed="false" customFormat="false" customHeight="true" hidden="false" ht="12.1" outlineLevel="0" r="42">
      <c r="B42" s="0" t="s">
        <v>42</v>
      </c>
      <c r="C42" s="0" t="n">
        <v>13.3</v>
      </c>
      <c r="D42" s="0" t="n">
        <f aca="false">C42*0.001*(39.2+8.4)*3600*24*365*3</f>
        <v>59894432.64</v>
      </c>
      <c r="E42" s="0" t="n">
        <v>5376000</v>
      </c>
      <c r="F42" s="0" t="n">
        <v>2365</v>
      </c>
      <c r="G42" s="1" t="n">
        <f aca="false">D42*F42/E42</f>
        <v>26348.6482875</v>
      </c>
      <c r="H42" s="1" t="n">
        <f aca="false">SUM(G42:G45,G47)*2</f>
        <v>829210.482946511</v>
      </c>
      <c r="I42" s="0" t="s">
        <v>43</v>
      </c>
    </row>
    <row collapsed="false" customFormat="false" customHeight="true" hidden="false" ht="12.1" outlineLevel="0" r="43">
      <c r="B43" s="0" t="s">
        <v>44</v>
      </c>
      <c r="C43" s="0" t="n">
        <v>2.5</v>
      </c>
      <c r="D43" s="0" t="n">
        <f aca="false">C43*0.001*(39.2+8.4)*3600*24*365*3</f>
        <v>11258352</v>
      </c>
      <c r="E43" s="0" t="n">
        <v>5376000</v>
      </c>
      <c r="F43" s="0" t="n">
        <v>521</v>
      </c>
      <c r="G43" s="1" t="n">
        <f aca="false">D43*F43/E43</f>
        <v>1091.0716875</v>
      </c>
      <c r="H43" s="1" t="n">
        <f aca="false">SUM(G42:G45,G48)*2</f>
        <v>263473.154630838</v>
      </c>
      <c r="I43" s="0" t="s">
        <v>45</v>
      </c>
    </row>
    <row collapsed="false" customFormat="false" customHeight="true" hidden="false" ht="12.1" outlineLevel="0" r="44">
      <c r="B44" s="0" t="s">
        <v>46</v>
      </c>
      <c r="C44" s="0" t="n">
        <v>0.8</v>
      </c>
      <c r="D44" s="0" t="n">
        <f aca="false">C44*0.001*(39.2+8.4)*3600*24*365*3</f>
        <v>3602672.64</v>
      </c>
      <c r="E44" s="0" t="n">
        <v>14333127</v>
      </c>
      <c r="F44" s="0" t="n">
        <v>24306</v>
      </c>
      <c r="G44" s="1" t="n">
        <f aca="false">D44*F44/E44</f>
        <v>6109.38291329171</v>
      </c>
      <c r="H44" s="1" t="n">
        <f aca="false">SUM(G42:G44,G46:G47)*2</f>
        <v>646310.41771406</v>
      </c>
      <c r="I44" s="0" t="s">
        <v>47</v>
      </c>
    </row>
    <row collapsed="false" customFormat="false" customHeight="true" hidden="false" ht="12.1" outlineLevel="0" r="45">
      <c r="B45" s="0" t="s">
        <v>48</v>
      </c>
      <c r="C45" s="0" t="n">
        <v>15</v>
      </c>
      <c r="D45" s="0" t="n">
        <f aca="false">C45*0.001*(39.2+8.4)*3600*24*365*3</f>
        <v>67550112</v>
      </c>
      <c r="E45" s="0" t="n">
        <v>16965475</v>
      </c>
      <c r="F45" s="0" t="n">
        <v>23528</v>
      </c>
      <c r="G45" s="1" t="n">
        <f aca="false">D45*F45/E45</f>
        <v>93679.6072692336</v>
      </c>
      <c r="H45" s="1"/>
    </row>
    <row collapsed="false" customFormat="false" customHeight="true" hidden="false" ht="12.1" outlineLevel="0" r="46">
      <c r="B46" s="0" t="s">
        <v>49</v>
      </c>
      <c r="C46" s="0" t="n">
        <f aca="false">C47*0.007</f>
        <v>0.357</v>
      </c>
      <c r="D46" s="0" t="n">
        <f aca="false">C46*0.001*(39.2+8.4)*3600*24*365*3</f>
        <v>1607692.6656</v>
      </c>
      <c r="E46" s="0" t="n">
        <v>16965475</v>
      </c>
      <c r="F46" s="0" t="n">
        <v>23528</v>
      </c>
      <c r="G46" s="1" t="n">
        <f aca="false">D46*F46/E46</f>
        <v>2229.57465300776</v>
      </c>
      <c r="H46" s="1"/>
    </row>
    <row collapsed="false" customFormat="false" customHeight="true" hidden="false" ht="12.1" outlineLevel="0" r="47">
      <c r="B47" s="0" t="s">
        <v>50</v>
      </c>
      <c r="C47" s="0" t="n">
        <v>51</v>
      </c>
      <c r="D47" s="0" t="n">
        <f aca="false">C47*0.001*(39.2+8.4)*3600*24*365*3</f>
        <v>229670380.8</v>
      </c>
      <c r="E47" s="0" t="n">
        <v>9303449</v>
      </c>
      <c r="F47" s="0" t="n">
        <v>11641</v>
      </c>
      <c r="G47" s="1" t="n">
        <f aca="false">D47*F47/E47</f>
        <v>287376.53131573</v>
      </c>
      <c r="H47" s="1"/>
    </row>
    <row collapsed="false" customFormat="false" customHeight="true" hidden="false" ht="12.1" outlineLevel="0" r="48">
      <c r="B48" s="0" t="s">
        <v>51</v>
      </c>
      <c r="C48" s="0" t="n">
        <v>0.4</v>
      </c>
      <c r="D48" s="0" t="n">
        <f aca="false">2*C48*0.001*(39.2+8.4)*3600*24*365*3</f>
        <v>3602672.64</v>
      </c>
      <c r="E48" s="0" t="n">
        <v>9303449</v>
      </c>
      <c r="F48" s="0" t="n">
        <v>11641</v>
      </c>
      <c r="G48" s="1" t="n">
        <f aca="false">D48*F48/E48</f>
        <v>4507.86715789381</v>
      </c>
      <c r="H48" s="1"/>
    </row>
    <row collapsed="false" customFormat="false" customHeight="true" hidden="false" ht="12.1" outlineLevel="0" r="49">
      <c r="B49" s="2" t="s">
        <v>52</v>
      </c>
      <c r="G49" s="1"/>
      <c r="H49" s="1"/>
    </row>
    <row collapsed="false" customFormat="false" customHeight="true" hidden="false" ht="12.1" outlineLevel="0" r="50">
      <c r="B50" s="0" t="s">
        <v>53</v>
      </c>
      <c r="C50" s="0" t="n">
        <v>13.3</v>
      </c>
      <c r="D50" s="0" t="n">
        <f aca="false">C50*0.001*(68+13.9+3.5)*3600*24*365*3</f>
        <v>107457658.56</v>
      </c>
      <c r="E50" s="0" t="n">
        <v>5376000</v>
      </c>
      <c r="F50" s="0" t="n">
        <v>1060</v>
      </c>
      <c r="G50" s="1" t="n">
        <f aca="false">F50*D50/E50</f>
        <v>21187.707975</v>
      </c>
      <c r="H50" s="1" t="n">
        <f aca="false">SUM(G50:G53,G55)*2</f>
        <v>826747.241757603</v>
      </c>
      <c r="I50" s="0" t="s">
        <v>43</v>
      </c>
    </row>
    <row collapsed="false" customFormat="false" customHeight="true" hidden="false" ht="12.1" outlineLevel="0" r="51">
      <c r="B51" s="0" t="s">
        <v>54</v>
      </c>
      <c r="C51" s="0" t="n">
        <v>2.5</v>
      </c>
      <c r="D51" s="0" t="n">
        <f aca="false">C51*0.001*(68+13.9+3.5)*3600*24*365*3</f>
        <v>20198808</v>
      </c>
      <c r="E51" s="0" t="n">
        <v>5376000</v>
      </c>
      <c r="F51" s="0" t="n">
        <v>344</v>
      </c>
      <c r="G51" s="1" t="n">
        <f aca="false">F51*D51/E51</f>
        <v>1292.48325</v>
      </c>
      <c r="H51" s="1" t="n">
        <f aca="false">SUM(G50:G53,G56)*2</f>
        <v>247811.415113966</v>
      </c>
      <c r="I51" s="0" t="s">
        <v>45</v>
      </c>
    </row>
    <row collapsed="false" customFormat="false" customHeight="true" hidden="false" ht="12.1" outlineLevel="0" r="52">
      <c r="B52" s="0" t="s">
        <v>55</v>
      </c>
      <c r="C52" s="0" t="n">
        <v>0.8</v>
      </c>
      <c r="D52" s="0" t="n">
        <f aca="false">C52*0.001*(68+13.9+3.5)*3600*24*365*3</f>
        <v>6463618.56</v>
      </c>
      <c r="E52" s="0" t="n">
        <v>14333058</v>
      </c>
      <c r="F52" s="0" t="n">
        <v>13215</v>
      </c>
      <c r="G52" s="1" t="n">
        <f aca="false">F52*D52/E52</f>
        <v>5959.42047191883</v>
      </c>
      <c r="H52" s="1" t="n">
        <f aca="false">SUM(G54:G55)*2</f>
        <v>592486.50131605</v>
      </c>
      <c r="I52" s="0" t="s">
        <v>47</v>
      </c>
    </row>
    <row collapsed="false" customFormat="false" customHeight="true" hidden="false" ht="12.1" outlineLevel="0" r="53">
      <c r="B53" s="0" t="s">
        <v>56</v>
      </c>
      <c r="C53" s="0" t="n">
        <v>15</v>
      </c>
      <c r="D53" s="0" t="n">
        <f aca="false">C53*0.001*(68+13.9+3.5)*3600*24*365*3</f>
        <v>121192848</v>
      </c>
      <c r="E53" s="0" t="n">
        <v>16966427</v>
      </c>
      <c r="F53" s="0" t="n">
        <v>12719</v>
      </c>
      <c r="G53" s="1" t="n">
        <f aca="false">F53*D53/E53</f>
        <v>90853.061384816</v>
      </c>
      <c r="H53" s="1"/>
    </row>
    <row collapsed="false" customFormat="false" customHeight="true" hidden="false" ht="12.1" outlineLevel="0" r="54">
      <c r="B54" s="0" t="s">
        <v>57</v>
      </c>
      <c r="C54" s="0" t="n">
        <f aca="false">C55*0.007</f>
        <v>0.357</v>
      </c>
      <c r="D54" s="0" t="n">
        <f aca="false">C54*0.001*(68+13.9+3.5)*3600*24*365*3</f>
        <v>2884389.7824</v>
      </c>
      <c r="E54" s="0" t="n">
        <v>16966427</v>
      </c>
      <c r="F54" s="0" t="n">
        <v>12719</v>
      </c>
      <c r="G54" s="1" t="n">
        <f aca="false">F54*D54/E54</f>
        <v>2162.30286095862</v>
      </c>
      <c r="H54" s="1"/>
    </row>
    <row collapsed="false" customFormat="false" customHeight="true" hidden="false" ht="12.1" outlineLevel="0" r="55">
      <c r="B55" s="0" t="s">
        <v>58</v>
      </c>
      <c r="C55" s="0" t="n">
        <v>51</v>
      </c>
      <c r="D55" s="0" t="n">
        <f aca="false">C55*0.001*(68+13.9+3.5)*3600*24*365*3</f>
        <v>412055683.2</v>
      </c>
      <c r="E55" s="0" t="n">
        <v>9303730</v>
      </c>
      <c r="F55" s="0" t="n">
        <v>6640</v>
      </c>
      <c r="G55" s="1" t="n">
        <f aca="false">F55*D55/E55</f>
        <v>294080.947797066</v>
      </c>
      <c r="H55" s="1"/>
    </row>
    <row collapsed="false" customFormat="false" customHeight="true" hidden="false" ht="12.1" outlineLevel="0" r="56">
      <c r="B56" s="0" t="s">
        <v>59</v>
      </c>
      <c r="C56" s="0" t="n">
        <v>0.4</v>
      </c>
      <c r="D56" s="0" t="n">
        <f aca="false">2*C56*0.001*(68+13.9+3.5)*3600*24*365*3</f>
        <v>6463618.56</v>
      </c>
      <c r="E56" s="0" t="n">
        <v>9303730</v>
      </c>
      <c r="F56" s="0" t="n">
        <v>6640</v>
      </c>
      <c r="G56" s="1" t="n">
        <f aca="false">F56*D56/E56</f>
        <v>4613.0344752481</v>
      </c>
      <c r="H56" s="1"/>
    </row>
    <row collapsed="false" customFormat="false" customHeight="true" hidden="false" ht="12.1" outlineLevel="0" r="57">
      <c r="B57" s="2" t="s">
        <v>60</v>
      </c>
      <c r="H57" s="1" t="n">
        <f aca="false">H42+H50</f>
        <v>1655957.72470411</v>
      </c>
      <c r="I57" s="0" t="s">
        <v>43</v>
      </c>
    </row>
    <row collapsed="false" customFormat="false" customHeight="true" hidden="false" ht="12.1" outlineLevel="0" r="58">
      <c r="H58" s="1" t="n">
        <f aca="false">H43+H51</f>
        <v>511284.569744804</v>
      </c>
      <c r="I58" s="0" t="s">
        <v>45</v>
      </c>
    </row>
    <row collapsed="false" customFormat="false" customHeight="true" hidden="false" ht="12.1" outlineLevel="0" r="59">
      <c r="H59" s="1" t="n">
        <f aca="false">H44+H52</f>
        <v>1238796.91903011</v>
      </c>
      <c r="I59" s="0" t="s">
        <v>47</v>
      </c>
    </row>
    <row collapsed="false" customFormat="false" customHeight="true" hidden="false" ht="12.1" outlineLevel="0" r="60">
      <c r="B60" s="2" t="s">
        <v>61</v>
      </c>
    </row>
    <row collapsed="false" customFormat="false" customHeight="true" hidden="false" ht="12.1" outlineLevel="0" r="61">
      <c r="B61" s="0" t="s">
        <v>62</v>
      </c>
      <c r="C61" s="0" t="n">
        <f aca="false">(0.84+0.1+0.59)*0.7</f>
        <v>1.071</v>
      </c>
      <c r="D61" s="1" t="n">
        <f aca="false">C61*110*3600*24*365*3</f>
        <v>11145768480</v>
      </c>
      <c r="E61" s="1" t="n">
        <v>240000000</v>
      </c>
      <c r="F61" s="0" t="n">
        <v>5</v>
      </c>
      <c r="G61" s="0" t="n">
        <f aca="false">2*SQRT(5)*F61*D61/E61</f>
        <v>1038.4456659481</v>
      </c>
    </row>
    <row collapsed="false" customFormat="false" customHeight="true" hidden="false" ht="12.1" outlineLevel="0" r="64">
      <c r="A64" s="0" t="s">
        <v>17</v>
      </c>
      <c r="B64" s="0" t="s">
        <v>1</v>
      </c>
      <c r="C64" s="0" t="s">
        <v>2</v>
      </c>
      <c r="D64" s="0" t="s">
        <v>3</v>
      </c>
      <c r="E64" s="0" t="s">
        <v>4</v>
      </c>
      <c r="F64" s="0" t="s">
        <v>5</v>
      </c>
      <c r="G64" s="0" t="s">
        <v>6</v>
      </c>
      <c r="H64" s="0" t="s">
        <v>7</v>
      </c>
    </row>
    <row collapsed="false" customFormat="false" customHeight="true" hidden="false" ht="12.1" outlineLevel="0" r="65">
      <c r="B65" s="2" t="s">
        <v>31</v>
      </c>
    </row>
    <row collapsed="false" customFormat="false" customHeight="true" hidden="false" ht="12.1" outlineLevel="0" r="66">
      <c r="B66" s="0" t="s">
        <v>9</v>
      </c>
      <c r="C66" s="0" t="n">
        <v>5.4</v>
      </c>
      <c r="D66" s="0" t="n">
        <f aca="false">C66*0.001*19*94670800</f>
        <v>9713224.08</v>
      </c>
      <c r="E66" s="0" t="n">
        <v>2688000</v>
      </c>
      <c r="F66" s="0" t="n">
        <v>5969</v>
      </c>
      <c r="G66" s="1" t="n">
        <f aca="false">F66*D66/E66</f>
        <v>21569.283680625</v>
      </c>
      <c r="H66" s="1" t="inlineStr">
        <f aca="false">SUM(G66:G73)</f>
        <is>
          <t/>
        </is>
      </c>
      <c r="I66" s="1" t="n">
        <f aca="false">H66*2</f>
        <v>508386.195038312</v>
      </c>
    </row>
    <row collapsed="false" customFormat="false" customHeight="true" hidden="false" ht="12.1" outlineLevel="0" r="67">
      <c r="B67" s="0" t="s">
        <v>10</v>
      </c>
      <c r="C67" s="0" t="n">
        <v>5.4</v>
      </c>
      <c r="D67" s="0" t="n">
        <f aca="false">C67*0.001*19*94670800</f>
        <v>9713224.08</v>
      </c>
      <c r="E67" s="0" t="n">
        <v>2688000</v>
      </c>
      <c r="F67" s="0" t="n">
        <v>5668</v>
      </c>
      <c r="G67" s="1" t="n">
        <f aca="false">F67*D67/E67</f>
        <v>20481.6049425</v>
      </c>
    </row>
    <row collapsed="false" customFormat="false" customHeight="true" hidden="false" ht="12.1" outlineLevel="0" r="68">
      <c r="B68" s="0" t="s">
        <v>11</v>
      </c>
      <c r="C68" s="0" t="n">
        <v>17</v>
      </c>
      <c r="D68" s="0" t="n">
        <f aca="false">C68*0.001*19*94670800</f>
        <v>30578668.4</v>
      </c>
      <c r="E68" s="0" t="n">
        <v>2688000</v>
      </c>
      <c r="F68" s="0" t="n">
        <v>1062</v>
      </c>
      <c r="G68" s="1" t="n">
        <f aca="false">F68*D68/E68</f>
        <v>12081.30425625</v>
      </c>
    </row>
    <row collapsed="false" customFormat="false" customHeight="true" hidden="false" ht="12.1" outlineLevel="0" r="69">
      <c r="B69" s="0" t="s">
        <v>12</v>
      </c>
      <c r="C69" s="0" t="n">
        <v>17</v>
      </c>
      <c r="D69" s="0" t="n">
        <f aca="false">C69*0.001*19*94670800</f>
        <v>30578668.4</v>
      </c>
      <c r="E69" s="0" t="n">
        <v>2688000</v>
      </c>
      <c r="F69" s="0" t="n">
        <v>1050</v>
      </c>
      <c r="G69" s="1" t="n">
        <f aca="false">F69*D69/E69</f>
        <v>11944.79234375</v>
      </c>
    </row>
    <row collapsed="false" customFormat="false" customHeight="true" hidden="false" ht="12.1" outlineLevel="0" r="70">
      <c r="B70" s="0" t="s">
        <v>13</v>
      </c>
      <c r="C70" s="0" t="n">
        <v>2.2</v>
      </c>
      <c r="D70" s="0" t="n">
        <f aca="false">C70*0.001*19*94670800</f>
        <v>3957239.44</v>
      </c>
      <c r="E70" s="0" t="n">
        <v>3984713</v>
      </c>
      <c r="F70" s="0" t="n">
        <v>39139</v>
      </c>
      <c r="G70" s="1" t="n">
        <f aca="false">F70*D70/E70</f>
        <v>38869.1467722167</v>
      </c>
    </row>
    <row collapsed="false" customFormat="false" customHeight="true" hidden="false" ht="12.1" outlineLevel="0" r="71">
      <c r="B71" s="0" t="s">
        <v>14</v>
      </c>
      <c r="C71" s="0" t="n">
        <v>2.2</v>
      </c>
      <c r="D71" s="0" t="n">
        <f aca="false">C71*0.001*19*94670800</f>
        <v>3957239.44</v>
      </c>
      <c r="E71" s="0" t="n">
        <v>3984479</v>
      </c>
      <c r="F71" s="0" t="n">
        <v>38877</v>
      </c>
      <c r="G71" s="1" t="n">
        <f aca="false">F71*D71/E71</f>
        <v>38611.2206160153</v>
      </c>
    </row>
    <row collapsed="false" customFormat="false" customHeight="true" hidden="false" ht="12.1" outlineLevel="0" r="72">
      <c r="B72" s="0" t="s">
        <v>15</v>
      </c>
      <c r="C72" s="0" t="n">
        <v>4.2</v>
      </c>
      <c r="D72" s="0" t="n">
        <f aca="false">C72*0.001*19*94670800</f>
        <v>7554729.84</v>
      </c>
      <c r="E72" s="0" t="n">
        <v>2586510</v>
      </c>
      <c r="F72" s="0" t="n">
        <v>18740</v>
      </c>
      <c r="G72" s="1" t="n">
        <f aca="false">F72*D72/E72</f>
        <v>54736.1646394563</v>
      </c>
    </row>
    <row collapsed="false" customFormat="false" customHeight="true" hidden="false" ht="12.1" outlineLevel="0" r="73">
      <c r="B73" s="0" t="s">
        <v>16</v>
      </c>
      <c r="C73" s="0" t="n">
        <v>4.2</v>
      </c>
      <c r="D73" s="0" t="n">
        <f aca="false">C73*0.001*19*94670800</f>
        <v>7554729.84</v>
      </c>
      <c r="E73" s="0" t="n">
        <v>2586467</v>
      </c>
      <c r="F73" s="0" t="n">
        <v>19138</v>
      </c>
      <c r="G73" s="1" t="n">
        <f aca="false">F73*D73/E73</f>
        <v>55899.5802683429</v>
      </c>
    </row>
    <row collapsed="false" customFormat="false" customHeight="true" hidden="false" ht="12.1" outlineLevel="0" r="74">
      <c r="B74" s="2" t="s">
        <v>40</v>
      </c>
      <c r="C74" s="0" t="s">
        <v>41</v>
      </c>
    </row>
    <row collapsed="false" customFormat="false" customHeight="true" hidden="false" ht="12.1" outlineLevel="0" r="75">
      <c r="B75" s="0" t="s">
        <v>42</v>
      </c>
      <c r="C75" s="0" t="n">
        <v>13.3</v>
      </c>
      <c r="D75" s="0" t="n">
        <f aca="false">C75*0.001*(39.2+8.4+9)*3600*24*365*3</f>
        <v>71219010.24</v>
      </c>
      <c r="E75" s="0" t="n">
        <v>5376000</v>
      </c>
      <c r="F75" s="0" t="n">
        <v>2324</v>
      </c>
      <c r="G75" s="1" t="n">
        <f aca="false">D75*F75/E75</f>
        <v>30787.384635</v>
      </c>
      <c r="H75" s="1" t="inlineStr">
        <f aca="false">SUM(G75:G79,G81:G82)</f>
        <is>
          <t/>
        </is>
      </c>
      <c r="I75" s="1" t="n">
        <f aca="false">H75*2</f>
        <v>145440.346140502</v>
      </c>
      <c r="J75" s="0" t="s">
        <v>63</v>
      </c>
    </row>
    <row collapsed="false" customFormat="false" customHeight="true" hidden="false" ht="12.1" outlineLevel="0" r="76">
      <c r="B76" s="0" t="s">
        <v>44</v>
      </c>
      <c r="C76" s="0" t="n">
        <v>2.5</v>
      </c>
      <c r="D76" s="0" t="n">
        <f aca="false">C76*0.001*(39.2+8.4+9)*3600*24*365*3</f>
        <v>13387032</v>
      </c>
      <c r="E76" s="0" t="n">
        <v>5376000</v>
      </c>
      <c r="F76" s="0" t="n">
        <v>519</v>
      </c>
      <c r="G76" s="1" t="n">
        <f aca="false">D76*F76/E76</f>
        <v>1292.38645982143</v>
      </c>
      <c r="H76" s="1" t="inlineStr">
        <f aca="false">SUM(G75:G77,G80:G82)</f>
        <is>
          <t/>
        </is>
      </c>
      <c r="I76" s="1" t="n">
        <f aca="false">H76*2</f>
        <v>311989.851728621</v>
      </c>
      <c r="J76" s="0" t="s">
        <v>64</v>
      </c>
    </row>
    <row collapsed="false" customFormat="false" customHeight="true" hidden="false" ht="12.1" outlineLevel="0" r="77">
      <c r="B77" s="0" t="s">
        <v>46</v>
      </c>
      <c r="C77" s="0" t="n">
        <v>1.1</v>
      </c>
      <c r="D77" s="0" t="n">
        <f aca="false">C77*0.001*(39.2+8.4+9)*3600*24*365*3</f>
        <v>5890294.08</v>
      </c>
      <c r="E77" s="0" t="n">
        <v>14333127</v>
      </c>
      <c r="F77" s="0" t="n">
        <v>24121</v>
      </c>
      <c r="G77" s="1" t="n">
        <f aca="false">D77*F77/E77</f>
        <v>9912.68573170949</v>
      </c>
    </row>
    <row collapsed="false" customFormat="false" customHeight="true" hidden="false" ht="12.1" outlineLevel="0" r="78">
      <c r="B78" s="0" t="s">
        <v>65</v>
      </c>
      <c r="C78" s="0" t="n">
        <v>0.115</v>
      </c>
      <c r="D78" s="0" t="n">
        <f aca="false">C78*0.001*(39.2+8.4+9)*3600*24*365*3</f>
        <v>615803.472</v>
      </c>
      <c r="E78" s="0" t="n">
        <v>16965475</v>
      </c>
      <c r="F78" s="0" t="n">
        <v>17725</v>
      </c>
      <c r="G78" s="1" t="n">
        <f aca="false">F78*D78/E78</f>
        <v>643.37229232898</v>
      </c>
    </row>
    <row collapsed="false" customFormat="false" customHeight="true" hidden="false" ht="12.1" outlineLevel="0" r="79">
      <c r="B79" s="0" t="s">
        <v>66</v>
      </c>
      <c r="C79" s="0" t="n">
        <v>15</v>
      </c>
      <c r="D79" s="0" t="n">
        <f aca="false">C79*0.001*(39.2+8.4+9)*3600*24*365*3</f>
        <v>80322192</v>
      </c>
      <c r="E79" s="0" t="n">
        <v>16965475</v>
      </c>
      <c r="F79" s="0" t="n">
        <v>5625</v>
      </c>
      <c r="G79" s="1" t="n">
        <f aca="false">D79*F79/E79</f>
        <v>26631.2808807298</v>
      </c>
    </row>
    <row collapsed="false" customFormat="false" customHeight="true" hidden="false" ht="12.1" outlineLevel="0" r="80">
      <c r="B80" s="0" t="s">
        <v>48</v>
      </c>
      <c r="C80" s="0" t="n">
        <v>15</v>
      </c>
      <c r="D80" s="0" t="n">
        <f aca="false">C80*0.001*(39.2+8.4+9)*3600*24*365*3</f>
        <v>80322192</v>
      </c>
      <c r="E80" s="0" t="n">
        <v>16965475</v>
      </c>
      <c r="F80" s="0" t="n">
        <v>23350</v>
      </c>
      <c r="G80" s="1" t="n">
        <f aca="false">D80*F80/E80</f>
        <v>110549.405967119</v>
      </c>
      <c r="H80" s="1"/>
    </row>
    <row collapsed="false" customFormat="false" customHeight="true" hidden="false" ht="12.1" outlineLevel="0" r="81">
      <c r="B81" s="0" t="s">
        <v>50</v>
      </c>
      <c r="C81" s="0" t="n">
        <v>2.47</v>
      </c>
      <c r="D81" s="0" t="n">
        <f aca="false">C81*0.001*(39.2+8.4+9)*3600*24*365*3</f>
        <v>13226387.616</v>
      </c>
      <c r="E81" s="0" t="n">
        <v>9303449</v>
      </c>
      <c r="F81" s="0" t="n">
        <v>665</v>
      </c>
      <c r="G81" s="1" t="n">
        <f aca="false">D81*F81/E81</f>
        <v>945.407210233538</v>
      </c>
      <c r="H81" s="1"/>
    </row>
    <row collapsed="false" customFormat="false" customHeight="true" hidden="false" ht="12.1" outlineLevel="0" r="82">
      <c r="B82" s="0" t="s">
        <v>51</v>
      </c>
      <c r="C82" s="0" t="n">
        <v>0.4</v>
      </c>
      <c r="D82" s="0" t="n">
        <f aca="false">C82*0.001*(39.2+8.4+9)*3600*24*365*3</f>
        <v>2141925.12</v>
      </c>
      <c r="E82" s="0" t="n">
        <v>9303449</v>
      </c>
      <c r="F82" s="0" t="n">
        <v>10892</v>
      </c>
      <c r="G82" s="1" t="n">
        <f aca="false">D82*F82/E82</f>
        <v>2507.65586042768</v>
      </c>
      <c r="H82" s="1"/>
    </row>
    <row collapsed="false" customFormat="false" customHeight="true" hidden="false" ht="12.1" outlineLevel="0" r="83">
      <c r="B83" s="2" t="s">
        <v>52</v>
      </c>
      <c r="G83" s="1"/>
      <c r="H83" s="1"/>
    </row>
    <row collapsed="false" customFormat="false" customHeight="true" hidden="false" ht="12.1" outlineLevel="0" r="84">
      <c r="B84" s="0" t="s">
        <v>53</v>
      </c>
      <c r="C84" s="0" t="n">
        <v>13.3</v>
      </c>
      <c r="D84" s="0" t="n">
        <f aca="false">C84*0.001*(68+13.9+3.5+10+10)*3600*24*365*3</f>
        <v>132623386.56</v>
      </c>
      <c r="E84" s="0" t="n">
        <v>5376000</v>
      </c>
      <c r="F84" s="0" t="n">
        <v>1044</v>
      </c>
      <c r="G84" s="1" t="n">
        <f aca="false">F84*D84/E84</f>
        <v>25754.988015</v>
      </c>
      <c r="H84" s="1" t="inlineStr">
        <f aca="false">SUM(G84:G88,G90:G91)</f>
        <is>
          <t/>
        </is>
      </c>
      <c r="I84" s="1" t="n">
        <f aca="false">H84*2</f>
        <v>141634.454316975</v>
      </c>
      <c r="J84" s="0" t="s">
        <v>63</v>
      </c>
    </row>
    <row collapsed="false" customFormat="false" customHeight="true" hidden="false" ht="12.1" outlineLevel="0" r="85">
      <c r="B85" s="0" t="s">
        <v>54</v>
      </c>
      <c r="C85" s="0" t="n">
        <v>2.5</v>
      </c>
      <c r="D85" s="0" t="n">
        <f aca="false">C85*0.001*(68+13.9+3.5+10+10)*3600*24*365*3</f>
        <v>24929208</v>
      </c>
      <c r="E85" s="0" t="n">
        <v>5376000</v>
      </c>
      <c r="F85" s="0" t="n">
        <v>344</v>
      </c>
      <c r="G85" s="1" t="n">
        <f aca="false">F85*D85/E85</f>
        <v>1595.17253571429</v>
      </c>
      <c r="H85" s="1" t="inlineStr">
        <f aca="false">SUM(G84:G86,G89:G91)</f>
        <is>
          <t/>
        </is>
      </c>
      <c r="I85" s="1" t="n">
        <f aca="false">H85*2</f>
        <v>303881.640668932</v>
      </c>
      <c r="J85" s="0" t="s">
        <v>64</v>
      </c>
    </row>
    <row collapsed="false" customFormat="false" customHeight="true" hidden="false" ht="12.1" outlineLevel="0" r="86">
      <c r="B86" s="0" t="s">
        <v>55</v>
      </c>
      <c r="C86" s="0" t="n">
        <v>1.1</v>
      </c>
      <c r="D86" s="0" t="n">
        <f aca="false">C86*0.001*(68+13.9+3.5+10+10)*3600*24*365*3</f>
        <v>10968851.52</v>
      </c>
      <c r="E86" s="0" t="n">
        <v>14333058</v>
      </c>
      <c r="F86" s="0" t="n">
        <v>13076</v>
      </c>
      <c r="G86" s="1" t="n">
        <f aca="false">F86*D86/E86</f>
        <v>10006.8458856107</v>
      </c>
    </row>
    <row collapsed="false" customFormat="false" customHeight="true" hidden="false" ht="12.1" outlineLevel="0" r="87">
      <c r="B87" s="0" t="s">
        <v>67</v>
      </c>
      <c r="C87" s="0" t="n">
        <v>0.115</v>
      </c>
      <c r="D87" s="0" t="n">
        <f aca="false">C87*0.001*(68+13.9+3.5+10+10)*3600*24*365*3</f>
        <v>1146743.568</v>
      </c>
      <c r="E87" s="0" t="n">
        <v>16966427</v>
      </c>
      <c r="F87" s="0" t="n">
        <v>9273</v>
      </c>
      <c r="G87" s="1" t="n">
        <f aca="false">D87*F87/E87</f>
        <v>626.752651342796</v>
      </c>
    </row>
    <row collapsed="false" customFormat="false" customHeight="true" hidden="false" ht="12.1" outlineLevel="0" r="88">
      <c r="B88" s="0" t="s">
        <v>68</v>
      </c>
      <c r="C88" s="0" t="n">
        <v>15</v>
      </c>
      <c r="D88" s="0" t="n">
        <f aca="false">C88*0.001*(68+13.9+3.5+10+10)*3600*24*365*3</f>
        <v>149575248</v>
      </c>
      <c r="E88" s="0" t="n">
        <v>16966427</v>
      </c>
      <c r="F88" s="0" t="n">
        <v>3311</v>
      </c>
      <c r="G88" s="1" t="n">
        <f aca="false">D88*F88/E88</f>
        <v>29189.6252598146</v>
      </c>
    </row>
    <row collapsed="false" customFormat="false" customHeight="true" hidden="false" ht="12.1" outlineLevel="0" r="89">
      <c r="B89" s="0" t="s">
        <v>56</v>
      </c>
      <c r="C89" s="0" t="n">
        <v>15</v>
      </c>
      <c r="D89" s="0" t="n">
        <f aca="false">C89*0.001*(68+13.9+3.5+10+10)*3600*24*365*3</f>
        <v>149575248</v>
      </c>
      <c r="E89" s="0" t="n">
        <v>16966427</v>
      </c>
      <c r="F89" s="0" t="n">
        <v>12584</v>
      </c>
      <c r="G89" s="1" t="n">
        <f aca="false">F89*D89/E89</f>
        <v>110939.971087136</v>
      </c>
      <c r="H89" s="1"/>
    </row>
    <row collapsed="false" customFormat="false" customHeight="true" hidden="false" ht="12.1" outlineLevel="0" r="90">
      <c r="B90" s="0" t="s">
        <v>58</v>
      </c>
      <c r="C90" s="0" t="n">
        <v>2.47</v>
      </c>
      <c r="D90" s="0" t="n">
        <f aca="false">C90*0.001*(68+13.9+3.5+10+10)*3600*24*365*3</f>
        <v>24630057.504</v>
      </c>
      <c r="E90" s="0" t="n">
        <v>9303730</v>
      </c>
      <c r="F90" s="0" t="n">
        <v>368</v>
      </c>
      <c r="G90" s="1" t="n">
        <f aca="false">F90*D90/E90</f>
        <v>974.217992296853</v>
      </c>
      <c r="H90" s="1"/>
    </row>
    <row collapsed="false" customFormat="false" customHeight="true" hidden="false" ht="12.1" outlineLevel="0" r="91">
      <c r="B91" s="0" t="s">
        <v>59</v>
      </c>
      <c r="C91" s="0" t="n">
        <v>0.4</v>
      </c>
      <c r="D91" s="0" t="n">
        <f aca="false">C91*0.001*(68+13.9+3.5+10+10)*3600*24*365*3</f>
        <v>3988673.28</v>
      </c>
      <c r="E91" s="0" t="n">
        <v>9303730</v>
      </c>
      <c r="F91" s="0" t="n">
        <v>6227</v>
      </c>
      <c r="G91" s="1" t="n">
        <f aca="false">F91*D91/E91</f>
        <v>2669.6248187082</v>
      </c>
      <c r="H91" s="1"/>
    </row>
    <row collapsed="false" customFormat="false" customHeight="true" hidden="false" ht="12.1" outlineLevel="0" r="92">
      <c r="B92" s="2" t="s">
        <v>60</v>
      </c>
      <c r="H92" s="1" t="inlineStr">
        <f aca="false">SUM(H75,H84)</f>
        <is>
          <t/>
        </is>
      </c>
    </row>
    <row collapsed="false" customFormat="false" customHeight="true" hidden="false" ht="12.1" outlineLevel="0" r="93">
      <c r="H93" s="1" t="inlineStr">
        <f aca="false">SUM(H76,H85)</f>
        <is>
          <t/>
        </is>
      </c>
    </row>
    <row collapsed="false" customFormat="false" customHeight="true" hidden="false" ht="12.1" outlineLevel="0" r="94">
      <c r="B94" s="2" t="s">
        <v>61</v>
      </c>
      <c r="H94" s="1"/>
    </row>
    <row collapsed="false" customFormat="false" customHeight="true" hidden="false" ht="12.1" outlineLevel="0" r="95">
      <c r="B95" s="0" t="s">
        <v>62</v>
      </c>
      <c r="C95" s="0" t="n">
        <f aca="false">(0.84+0.1+0.59)*0.7</f>
        <v>1.071</v>
      </c>
      <c r="D95" s="1" t="n">
        <f aca="false">C95*110*3600*24*365*3</f>
        <v>11145768480</v>
      </c>
      <c r="E95" s="1" t="n">
        <v>240000000</v>
      </c>
      <c r="F95" s="0" t="n">
        <v>5</v>
      </c>
      <c r="G95" s="0" t="n">
        <f aca="false">SQRT(5)*F95*D95/E95*2</f>
        <v>1038.4456659481</v>
      </c>
    </row>
    <row collapsed="false" customFormat="false" customHeight="true" hidden="false" ht="12.1" outlineLevel="0" r="96">
      <c r="B96" s="2" t="s">
        <v>69</v>
      </c>
      <c r="H96" s="1" t="inlineStr">
        <f aca="false">SUM(H92,H66)</f>
        <is>
          <t/>
        </is>
      </c>
    </row>
    <row collapsed="false" customFormat="false" customHeight="true" hidden="false" ht="12.1" outlineLevel="0" r="97">
      <c r="B97" s="2"/>
      <c r="H97" s="1" t="inlineStr">
        <f aca="false">SUM(H93,H66)</f>
        <is>
          <t/>
        </is>
      </c>
    </row>
    <row collapsed="false" customFormat="false" customHeight="true" hidden="false" ht="12.1" outlineLevel="0" r="98">
      <c r="B98" s="2" t="s">
        <v>70</v>
      </c>
    </row>
    <row collapsed="false" customFormat="false" customHeight="true" hidden="false" ht="12.1" outlineLevel="0" r="99">
      <c r="B99" s="0" t="s">
        <v>71</v>
      </c>
      <c r="C99" s="0" t="n">
        <f aca="false">0.00000054*2.07*C72</f>
        <v>4.69476E-006</v>
      </c>
      <c r="D99" s="0" t="n">
        <f aca="false">C99*0.001*19*3600*24*365*3</f>
        <v>8.43907522752</v>
      </c>
      <c r="E99" s="0" t="n">
        <v>192000</v>
      </c>
      <c r="F99" s="0" t="n">
        <v>14</v>
      </c>
      <c r="G99" s="0" t="n">
        <f aca="false">F99*D99/E99</f>
        <v>0.00061534923534</v>
      </c>
      <c r="H99" s="0" t="n">
        <f aca="false">SUM(G99:G104)</f>
        <v>0.00162833087192779</v>
      </c>
    </row>
    <row collapsed="false" customFormat="false" customHeight="true" hidden="false" ht="12.1" outlineLevel="0" r="100">
      <c r="B100" s="0" t="s">
        <v>72</v>
      </c>
      <c r="C100" s="3" t="n">
        <f aca="false">0.00000054*2.07*C73</f>
        <v>4.69476E-006</v>
      </c>
      <c r="D100" s="0" t="n">
        <f aca="false">C100*0.001*19*3600*24*365*3</f>
        <v>8.43907522752</v>
      </c>
      <c r="E100" s="0" t="n">
        <v>192000</v>
      </c>
      <c r="F100" s="0" t="n">
        <v>9</v>
      </c>
      <c r="G100" s="0" t="n">
        <f aca="false">F100*D100/E100</f>
        <v>0.00039558165129</v>
      </c>
    </row>
    <row collapsed="false" customFormat="false" customHeight="true" hidden="false" ht="12.1" outlineLevel="0" r="101">
      <c r="B101" s="0" t="s">
        <v>73</v>
      </c>
      <c r="C101" s="0" t="n">
        <f aca="false">0.00000000007*1.86*C80</f>
        <v>1.953E-009</v>
      </c>
      <c r="D101" s="0" t="n">
        <f aca="false">C101*0.001*(39.2+8.4+9)*3600*24*365*3</f>
        <v>0.0104579493984</v>
      </c>
      <c r="E101" s="0" t="n">
        <v>436368</v>
      </c>
      <c r="F101" s="0" t="n">
        <v>9</v>
      </c>
      <c r="G101" s="0" t="n">
        <f aca="false">F101*D101/E101</f>
        <v>2.15693049411506E-007</v>
      </c>
    </row>
    <row collapsed="false" customFormat="false" customHeight="true" hidden="false" ht="12.1" outlineLevel="0" r="102">
      <c r="B102" s="0" t="s">
        <v>74</v>
      </c>
      <c r="C102" s="0" t="n">
        <f aca="false">0.00000054*2.07*C81</f>
        <v>2.760966E-006</v>
      </c>
      <c r="D102" s="0" t="n">
        <f aca="false">C102*0.001*(39.2+8.4+9)*3600*24*365*3</f>
        <v>14.7844560771648</v>
      </c>
      <c r="E102" s="0" t="n">
        <v>342864</v>
      </c>
      <c r="F102" s="0" t="n">
        <v>5</v>
      </c>
      <c r="G102" s="0" t="n">
        <f aca="false">F102*D102/E102</f>
        <v>0.000215602339078538</v>
      </c>
    </row>
    <row collapsed="false" customFormat="false" customHeight="true" hidden="false" ht="12.1" outlineLevel="0" r="103">
      <c r="B103" s="0" t="s">
        <v>75</v>
      </c>
      <c r="C103" s="0" t="n">
        <f aca="false">0.00000000007*1.86*C89</f>
        <v>1.953E-009</v>
      </c>
      <c r="D103" s="0" t="n">
        <f aca="false">C103*0.001*(68+13.9+3.5+10+10)*3600*24*365*3</f>
        <v>0.0194746972896</v>
      </c>
      <c r="E103" s="0" t="n">
        <v>436368</v>
      </c>
      <c r="F103" s="0" t="n">
        <v>2</v>
      </c>
      <c r="G103" s="0" t="n">
        <f aca="false">F103*D103/E103</f>
        <v>8.92581366626334E-008</v>
      </c>
    </row>
    <row collapsed="false" customFormat="false" customHeight="true" hidden="false" ht="12.1" outlineLevel="0" r="104">
      <c r="B104" s="0" t="s">
        <v>76</v>
      </c>
      <c r="C104" s="0" t="n">
        <f aca="false">0.00000054*2.07*C90</f>
        <v>2.760966E-006</v>
      </c>
      <c r="D104" s="0" t="n">
        <f aca="false">C104*0.001*(68+13.9+3.5+10+10)*3600*24*365*3</f>
        <v>27.5314782779712</v>
      </c>
      <c r="E104" s="0" t="n">
        <v>342864</v>
      </c>
      <c r="F104" s="0" t="n">
        <v>5</v>
      </c>
      <c r="G104" s="0" t="n">
        <f aca="false">F104*D104/E104</f>
        <v>0.000401492695033179</v>
      </c>
    </row>
    <row collapsed="false" customFormat="false" customHeight="true" hidden="false" ht="12.1" outlineLevel="0" r="105">
      <c r="B105" s="2" t="s">
        <v>77</v>
      </c>
      <c r="C105" s="0" t="s">
        <v>78</v>
      </c>
      <c r="D105" s="0" t="s">
        <v>79</v>
      </c>
    </row>
    <row collapsed="false" customFormat="false" customHeight="true" hidden="false" ht="12.1" outlineLevel="0" r="106">
      <c r="B106" s="0" t="s">
        <v>80</v>
      </c>
      <c r="C106" s="3" t="n">
        <f aca="false">0.001*0.0072*C73/6940*0.0403454</f>
        <v>1.75798976368876E-010</v>
      </c>
      <c r="D106" s="0" t="n">
        <f aca="false">C106*19*94670800</f>
        <v>0.316217564908429</v>
      </c>
      <c r="E106" s="0" t="n">
        <f aca="false">48366*48</f>
        <v>2321568</v>
      </c>
      <c r="F106" s="0" t="n">
        <v>655</v>
      </c>
      <c r="G106" s="0" t="n">
        <f aca="false">F106*D106/E106</f>
        <v>8.92166436714415E-005</v>
      </c>
    </row>
    <row collapsed="false" customFormat="false" customHeight="true" hidden="false" ht="12.1" outlineLevel="0" r="107">
      <c r="B107" s="0" t="s">
        <v>81</v>
      </c>
      <c r="C107" s="0" t="n">
        <f aca="false">0.001*0.0072*C73/0.0000000000006709*1.05101E-019</f>
        <v>4.73729950812342E-012</v>
      </c>
      <c r="D107" s="0" t="n">
        <f aca="false">C107*19*94670800</f>
        <v>0.00852119475119936</v>
      </c>
      <c r="E107" s="0" t="n">
        <f aca="false">48316*48</f>
        <v>2319168</v>
      </c>
      <c r="F107" s="0" t="n">
        <v>960</v>
      </c>
      <c r="G107" s="0" t="n">
        <f aca="false">F107*D107/E107</f>
        <v>3.52727657554407E-006</v>
      </c>
    </row>
    <row collapsed="false" customFormat="false" customHeight="true" hidden="false" ht="12.1" outlineLevel="0" r="108">
      <c r="B108" s="0" t="s">
        <v>82</v>
      </c>
      <c r="C108" s="0" t="n">
        <f aca="false">0.001*0.99274*C73/0.00000005798*0.0000000000000160359</f>
        <v>1.15318753599862E-009</v>
      </c>
      <c r="D108" s="0" t="n">
        <f aca="false">C108*19*94670800</f>
        <v>2.07429054507735</v>
      </c>
      <c r="E108" s="0" t="n">
        <f aca="false">48414*48</f>
        <v>2323872</v>
      </c>
      <c r="F108" s="0" t="n">
        <v>889</v>
      </c>
      <c r="G108" s="0" t="n">
        <f aca="false">F108*D108/E108</f>
        <v>0.000793522317310833</v>
      </c>
    </row>
    <row collapsed="false" customFormat="false" customHeight="true" hidden="false" ht="12.1" outlineLevel="0" r="109">
      <c r="B109" s="0" t="s">
        <v>83</v>
      </c>
      <c r="C109" s="0" t="n">
        <f aca="false">0.001*0.0072*C73/1.34*0.00000515675</f>
        <v>1.16373223880597E-010</v>
      </c>
      <c r="D109" s="0" t="n">
        <f aca="false">C109*19*94670800</f>
        <v>0.209325777863749</v>
      </c>
      <c r="E109" s="0" t="n">
        <f aca="false">48394*48</f>
        <v>2322912</v>
      </c>
      <c r="F109" s="0" t="n">
        <v>706</v>
      </c>
      <c r="G109" s="0" t="n">
        <f aca="false">F109*D109/E109</f>
        <v>6.36201453915632E-005</v>
      </c>
    </row>
    <row collapsed="false" customFormat="false" customHeight="true" hidden="false" ht="12.1" outlineLevel="0" r="110">
      <c r="B110" s="0" t="s">
        <v>84</v>
      </c>
      <c r="C110" s="0" t="n">
        <f aca="false">0.001*C71/2320000*21.595</f>
        <v>2.04780172413793E-008</v>
      </c>
      <c r="D110" s="0" t="n">
        <f aca="false">C110*19*94670800</f>
        <v>36.8347352184483</v>
      </c>
      <c r="E110" s="0" t="n">
        <f aca="false">48306*48</f>
        <v>2318688</v>
      </c>
      <c r="F110" s="0" t="n">
        <v>557</v>
      </c>
      <c r="G110" s="0" t="n">
        <f aca="false">F110*D110/E110</f>
        <v>0.00884851584890925</v>
      </c>
    </row>
    <row collapsed="false" customFormat="false" customHeight="true" hidden="false" ht="12.1" outlineLevel="0" r="111">
      <c r="B111" s="0" t="s">
        <v>85</v>
      </c>
      <c r="C111" s="0" t="n">
        <f aca="false">0.001*0.99274*C73/4219*0.00195758*10</f>
        <v>1.93461613430671E-008</v>
      </c>
      <c r="D111" s="0" t="n">
        <f aca="false">C111*19*94670800</f>
        <v>34.7988148542675</v>
      </c>
      <c r="E111" s="0" t="n">
        <f aca="false">48401*48</f>
        <v>2323248</v>
      </c>
      <c r="F111" s="0" t="n">
        <v>692</v>
      </c>
      <c r="G111" s="0" t="n">
        <f aca="false">F111*D111/E111</f>
        <v>0.0103651353102007</v>
      </c>
    </row>
    <row collapsed="false" customFormat="false" customHeight="true" hidden="false" ht="12.1" outlineLevel="0" r="112">
      <c r="B112" s="0" t="s">
        <v>86</v>
      </c>
      <c r="C112" s="0" t="n">
        <f aca="false">0.001*C71/4.78*0.00000927984</f>
        <v>4.27105606694561E-009</v>
      </c>
      <c r="D112" s="0" t="n">
        <f aca="false">C112*19*94670800</f>
        <v>7.68254159934929</v>
      </c>
      <c r="E112" s="0" t="n">
        <f aca="false">48370*48</f>
        <v>2321760</v>
      </c>
      <c r="F112" s="0" t="n">
        <v>844</v>
      </c>
      <c r="G112" s="0" t="n">
        <f aca="false">F112*D112/E112</f>
        <v>0.00279273702271156</v>
      </c>
    </row>
    <row collapsed="false" customFormat="false" customHeight="true" hidden="false" ht="12.1" outlineLevel="0" r="113">
      <c r="B113" s="0" t="s">
        <v>87</v>
      </c>
      <c r="C113" s="0" t="n">
        <f aca="false">0.001*0.99274*C73/0.003729*0.00000000292019</f>
        <v>3.26515300791633E-009</v>
      </c>
      <c r="D113" s="0" t="n">
        <f aca="false">C113*19*94670800</f>
        <v>5.87317830025506</v>
      </c>
      <c r="E113" s="0" t="n">
        <f aca="false">48*48330</f>
        <v>2319840</v>
      </c>
      <c r="F113" s="0" t="n">
        <v>877</v>
      </c>
      <c r="G113" s="0" t="n">
        <f aca="false">F113*D113/E113</f>
        <v>0.00222031578441776</v>
      </c>
    </row>
    <row collapsed="false" customFormat="false" customHeight="true" hidden="false" ht="12.1" outlineLevel="0" r="114">
      <c r="B114" s="0" t="s">
        <v>88</v>
      </c>
      <c r="C114" s="0" t="n">
        <f aca="false">0.001*0.0072*C73/0.0000007018*0.000000000000344642000000001</f>
        <v>1.48503477913936E-011</v>
      </c>
      <c r="D114" s="0" t="n">
        <f aca="false">C114*19*94670800</f>
        <v>0.0267119918080998</v>
      </c>
      <c r="E114" s="0" t="n">
        <f aca="false">48381*48</f>
        <v>2322288</v>
      </c>
      <c r="F114" s="0" t="n">
        <v>903</v>
      </c>
      <c r="G114" s="0" t="n">
        <f aca="false">F114*D114/E114</f>
        <v>1.03867085403336E-005</v>
      </c>
    </row>
    <row collapsed="false" customFormat="false" customHeight="true" hidden="false" ht="12.1" outlineLevel="0" r="115">
      <c r="B115" s="0" t="s">
        <v>89</v>
      </c>
      <c r="C115" s="0" t="n">
        <f aca="false">0.001*C71/0.0000022089*0.00000000000107439</f>
        <v>1.07006111639277E-009</v>
      </c>
      <c r="D115" s="0" t="n">
        <f aca="false">C115*19*94670800</f>
        <v>1.92476729681814</v>
      </c>
      <c r="E115" s="0" t="n">
        <f aca="false">48307*48</f>
        <v>2318736</v>
      </c>
      <c r="F115" s="0" t="n">
        <v>835</v>
      </c>
      <c r="G115" s="0" t="n">
        <f aca="false">F115*D115/E115</f>
        <v>0.000693127933858426</v>
      </c>
    </row>
    <row collapsed="false" customFormat="false" customHeight="true" hidden="false" ht="12.1" outlineLevel="0" r="116">
      <c r="B116" s="0" t="s">
        <v>90</v>
      </c>
      <c r="C116" s="0" t="n">
        <f aca="false">0.001*0.99274*C73/0.000000000014*1.44088E-018</f>
        <v>4.2912576336E-010</v>
      </c>
      <c r="D116" s="0" t="n">
        <f aca="false">C116*19*94670800</f>
        <v>0.771887907040136</v>
      </c>
      <c r="E116" s="0" t="n">
        <f aca="false">48281*48</f>
        <v>2317488</v>
      </c>
      <c r="F116" s="0" t="n">
        <v>929</v>
      </c>
      <c r="G116" s="0" t="n">
        <f aca="false">F116*D116/E116</f>
        <v>0.000309422903436948</v>
      </c>
    </row>
    <row collapsed="false" customFormat="false" customHeight="true" hidden="false" ht="12.1" outlineLevel="0" r="117">
      <c r="B117" s="0" t="s">
        <v>91</v>
      </c>
      <c r="C117" s="0" t="n">
        <f aca="false">0.001*0.0072*C73/0.175*0.000000346765</f>
        <v>5.9920992E-011</v>
      </c>
      <c r="D117" s="0" t="n">
        <f aca="false">C117*19*94670800</f>
        <v>0.107782596739238</v>
      </c>
      <c r="E117" s="0" t="n">
        <f aca="false">48429*48</f>
        <v>2324592</v>
      </c>
      <c r="F117" s="0" t="n">
        <v>851</v>
      </c>
      <c r="G117" s="0" t="n">
        <f aca="false">F117*D117/E117</f>
        <v>3.94576724969766E-005</v>
      </c>
    </row>
    <row collapsed="false" customFormat="false" customHeight="true" hidden="false" ht="12.1" outlineLevel="0" r="118">
      <c r="B118" s="0" t="s">
        <v>92</v>
      </c>
      <c r="C118" s="0" t="n">
        <f aca="false">0.001*C71/0.0125*0.0000000140215</f>
        <v>2.467784E-009</v>
      </c>
      <c r="D118" s="0" t="n">
        <f aca="false">C118*19*94670800</f>
        <v>4.4389146246368</v>
      </c>
      <c r="E118" s="0" t="n">
        <f aca="false">48364*48</f>
        <v>2321472</v>
      </c>
      <c r="F118" s="0" t="n">
        <v>850</v>
      </c>
      <c r="G118" s="0" t="n">
        <f aca="false">F118*D118/E118</f>
        <v>0.00162529525703574</v>
      </c>
    </row>
    <row collapsed="false" customFormat="false" customHeight="true" hidden="false" ht="12.1" outlineLevel="0" r="119">
      <c r="B119" s="0" t="s">
        <v>93</v>
      </c>
      <c r="C119" s="0" t="n">
        <f aca="false">0.001*0.99274*C73/0.00000209824*0.000000000000780354000000001</f>
        <v>1.55067687482462E-009</v>
      </c>
      <c r="D119" s="0" t="n">
        <f aca="false">C119*19*94670800</f>
        <v>2.78927258534178</v>
      </c>
      <c r="E119" s="0" t="n">
        <f aca="false">48336*48</f>
        <v>2320128</v>
      </c>
      <c r="F119" s="0" t="n">
        <v>956</v>
      </c>
      <c r="G119" s="0" t="n">
        <f aca="false">F119*D119/E119</f>
        <v>0.0011493092586214</v>
      </c>
    </row>
    <row collapsed="false" customFormat="false" customHeight="true" hidden="false" ht="12.1" outlineLevel="0" r="120">
      <c r="B120" s="0" t="s">
        <v>94</v>
      </c>
      <c r="C120" s="0" t="n">
        <f aca="false">0.001*0.0072*C73/0.0000004296*0.000000000000285365</f>
        <v>2.00871452513966E-011</v>
      </c>
      <c r="D120" s="0" t="n">
        <f aca="false">C120*19*94670800</f>
        <v>0.0361316561026525</v>
      </c>
      <c r="E120" s="0" t="n">
        <f aca="false">48365*48</f>
        <v>2321520</v>
      </c>
      <c r="F120" s="0" t="n">
        <v>883</v>
      </c>
      <c r="G120" s="0" t="n">
        <f aca="false">F120*D120/E120</f>
        <v>1.37428289821506E-005</v>
      </c>
    </row>
    <row collapsed="false" customFormat="false" customHeight="true" hidden="false" ht="12.1" outlineLevel="0" r="121">
      <c r="B121" s="0" t="s">
        <v>95</v>
      </c>
      <c r="C121" s="0" t="n">
        <f aca="false">0.001*C71/0.000000011498*3.71403E-015</f>
        <v>7.10633675421813E-010</v>
      </c>
      <c r="D121" s="0" t="n">
        <f aca="false">C121*19*94670800</f>
        <v>1.27824891262334</v>
      </c>
      <c r="E121" s="0" t="n">
        <f aca="false">48295*48</f>
        <v>2318160</v>
      </c>
      <c r="F121" s="0" t="n">
        <v>922</v>
      </c>
      <c r="G121" s="0" t="n">
        <f aca="false">F121*D121/E121</f>
        <v>0.000508396960278291</v>
      </c>
    </row>
    <row collapsed="false" customFormat="false" customHeight="true" hidden="false" ht="12.1" outlineLevel="0" r="122">
      <c r="B122" s="0" t="s">
        <v>96</v>
      </c>
      <c r="C122" s="0" t="n">
        <f aca="false">0.001*0.99274*C73/0.0000000000002914*2.40754E-020</f>
        <v>3.4448377797941E-010</v>
      </c>
      <c r="D122" s="0" t="n">
        <f aca="false">C122*19*94670800</f>
        <v>0.619638542118329</v>
      </c>
      <c r="E122" s="0" t="n">
        <f aca="false">48408*48</f>
        <v>2323584</v>
      </c>
      <c r="F122" s="0" t="n">
        <v>863</v>
      </c>
      <c r="G122" s="0" t="n">
        <f aca="false">F122*D122/E122</f>
        <v>0.000230139328661291</v>
      </c>
    </row>
    <row collapsed="false" customFormat="false" customHeight="true" hidden="false" ht="12.1" outlineLevel="0" r="123">
      <c r="B123" s="0" t="s">
        <v>97</v>
      </c>
      <c r="C123" s="0" t="n">
        <f aca="false">0.001*C71/1.57E-018*2.68518E-026</f>
        <v>3.76267261146497E-011</v>
      </c>
      <c r="D123" s="0" t="n">
        <f aca="false">C123*19*94670800</f>
        <v>0.0676808929904408</v>
      </c>
      <c r="E123" s="0" t="n">
        <f aca="false">48282*48</f>
        <v>2317536</v>
      </c>
      <c r="F123" s="0" t="n">
        <v>957</v>
      </c>
      <c r="G123" s="0" t="n">
        <f aca="false">F123*D123/E123</f>
        <v>2.79480511162941E-005</v>
      </c>
    </row>
    <row collapsed="false" customFormat="false" customHeight="true" hidden="false" ht="12.1" outlineLevel="0" r="124">
      <c r="B124" s="0" t="s">
        <v>98</v>
      </c>
      <c r="C124" s="0" t="n">
        <f aca="false">0.001*0.99274*C73/0.0000000000000895300000000002*9.10636E-021</f>
        <v>4.24092939471461E-010</v>
      </c>
      <c r="D124" s="0" t="n">
        <f aca="false">C124*19*94670800</f>
        <v>0.762835139228181</v>
      </c>
      <c r="E124" s="0" t="n">
        <f aca="false">48330*48</f>
        <v>2319840</v>
      </c>
      <c r="F124" s="0" t="n">
        <v>942</v>
      </c>
      <c r="G124" s="0" t="n">
        <f aca="false">F124*D124/E124</f>
        <v>0.000309758733857915</v>
      </c>
      <c r="I124" s="0" t="n">
        <f aca="false">MAX(G106:G201)</f>
        <v>0.0103651353102007</v>
      </c>
    </row>
    <row collapsed="false" customFormat="false" customHeight="true" hidden="false" ht="12.1" outlineLevel="0" r="125">
      <c r="B125" s="0" t="s">
        <v>99</v>
      </c>
      <c r="C125" s="0" t="n">
        <f aca="false">0.001*0.0072*C73/3.12E-017*1.43864E-024</f>
        <v>1.39437415384615E-012</v>
      </c>
      <c r="D125" s="0" t="n">
        <f aca="false">C125*19*94670800</f>
        <v>0.00250812381623483</v>
      </c>
      <c r="E125" s="0" t="n">
        <f aca="false">48313*48</f>
        <v>2319024</v>
      </c>
      <c r="F125" s="0" t="n">
        <v>893</v>
      </c>
      <c r="G125" s="0" t="n">
        <f aca="false">F125*D125/E125</f>
        <v>9.65817761220972E-007</v>
      </c>
      <c r="I125" s="0" t="n">
        <f aca="false">SUM(H153,H129)</f>
        <v>0.084607417220815</v>
      </c>
    </row>
    <row collapsed="false" customFormat="false" customHeight="true" hidden="false" ht="12.1" outlineLevel="0" r="126">
      <c r="B126" s="0" t="s">
        <v>72</v>
      </c>
      <c r="C126" s="0" t="n">
        <f aca="false">0.001*0.99274*C73/4.916E-018*1.30457E-025</f>
        <v>1.10647173546786E-010</v>
      </c>
      <c r="D126" s="0" t="n">
        <f aca="false">C126*19*94670800</f>
        <v>0.199026072310848</v>
      </c>
      <c r="E126" s="0" t="n">
        <f aca="false">48309*48</f>
        <v>2318832</v>
      </c>
      <c r="F126" s="0" t="n">
        <v>859</v>
      </c>
      <c r="G126" s="0" t="n">
        <f aca="false">F126*D126/E126</f>
        <v>7.372823736908E-005</v>
      </c>
    </row>
    <row collapsed="false" customFormat="false" customHeight="true" hidden="false" ht="12.1" outlineLevel="0" r="127">
      <c r="B127" s="0" t="s">
        <v>100</v>
      </c>
      <c r="C127" s="0" t="n">
        <f aca="false">0.001*0.99724*C73/0.0054*0.000000008537</f>
        <v>6.62156279555556E-009</v>
      </c>
      <c r="D127" s="0" t="n">
        <f aca="false">C127*19*94670800</f>
        <v>11.9105042950041</v>
      </c>
      <c r="E127" s="0" t="n">
        <f aca="false">48559*48</f>
        <v>2330832</v>
      </c>
      <c r="F127" s="0" t="n">
        <v>651</v>
      </c>
      <c r="G127" s="0" t="n">
        <f aca="false">F127*D127/E127</f>
        <v>0.00332659681008657</v>
      </c>
    </row>
    <row collapsed="false" customFormat="false" customHeight="true" hidden="false" ht="12.1" outlineLevel="0" r="128">
      <c r="B128" s="0" t="s">
        <v>101</v>
      </c>
      <c r="C128" s="0" t="n">
        <f aca="false">0.001*0.3594*C71/0.0001908*0.00000000005714</f>
        <v>2.36789597484277E-010</v>
      </c>
      <c r="D128" s="0" t="n">
        <f aca="false">C128*19*94670800</f>
        <v>0.425924151884775</v>
      </c>
      <c r="E128" s="0" t="n">
        <f aca="false">48594*48</f>
        <v>2332512</v>
      </c>
      <c r="F128" s="0" t="n">
        <v>747</v>
      </c>
      <c r="G128" s="0" t="n">
        <f aca="false">F128*D128/E128</f>
        <v>0.000136404589325983</v>
      </c>
    </row>
    <row collapsed="false" customFormat="false" customHeight="true" hidden="false" ht="12.1" outlineLevel="0" r="129">
      <c r="B129" s="0" t="s">
        <v>102</v>
      </c>
      <c r="C129" s="0" t="n">
        <f aca="false">0.001*C73/389.3*0.001426</f>
        <v>1.538453634729E-008</v>
      </c>
      <c r="D129" s="0" t="n">
        <f aca="false">C129*19*94670800</f>
        <v>27.6728609089134</v>
      </c>
      <c r="E129" s="0" t="n">
        <f aca="false">48607*48</f>
        <v>2333136</v>
      </c>
      <c r="F129" s="0" t="n">
        <v>606</v>
      </c>
      <c r="G129" s="0" t="n">
        <f aca="false">F129*D129/E129</f>
        <v>0.00718764517404967</v>
      </c>
      <c r="H129" s="0" t="n">
        <f aca="false">SUM(G106:G129)</f>
        <v>0.0408189166146669</v>
      </c>
    </row>
    <row collapsed="false" customFormat="false" customHeight="true" hidden="false" ht="12.1" outlineLevel="0" r="130">
      <c r="B130" s="0" t="s">
        <v>103</v>
      </c>
      <c r="C130" s="0" t="n">
        <f aca="false">0.001*0.0072*C72/6940*0.0403454</f>
        <v>1.75798976368876E-010</v>
      </c>
      <c r="D130" s="0" t="n">
        <f aca="false">C130*19*94670800</f>
        <v>0.316217564908429</v>
      </c>
      <c r="E130" s="0" t="n">
        <f aca="false">48366*48</f>
        <v>2321568</v>
      </c>
      <c r="F130" s="0" t="n">
        <v>655</v>
      </c>
      <c r="G130" s="0" t="n">
        <f aca="false">F130*D130/E130</f>
        <v>8.92166436714415E-005</v>
      </c>
    </row>
    <row collapsed="false" customFormat="false" customHeight="true" hidden="false" ht="12.1" outlineLevel="0" r="131">
      <c r="B131" s="0" t="s">
        <v>104</v>
      </c>
      <c r="C131" s="0" t="n">
        <f aca="false">0.001*0.0072*C72/0.0000000000006709*1.05101E-019</f>
        <v>4.73729950812342E-012</v>
      </c>
      <c r="D131" s="0" t="n">
        <f aca="false">C131*19*94670800</f>
        <v>0.00852119475119936</v>
      </c>
      <c r="E131" s="0" t="n">
        <f aca="false">48316*48</f>
        <v>2319168</v>
      </c>
      <c r="F131" s="0" t="n">
        <v>960</v>
      </c>
      <c r="G131" s="0" t="n">
        <f aca="false">F131*D131/E131</f>
        <v>3.52727657554407E-006</v>
      </c>
    </row>
    <row collapsed="false" customFormat="false" customHeight="true" hidden="false" ht="12.1" outlineLevel="0" r="132">
      <c r="B132" s="0" t="s">
        <v>105</v>
      </c>
      <c r="C132" s="0" t="n">
        <f aca="false">0.001*0.99274*C72/0.00000005798*0.0000000000000160359</f>
        <v>1.15318753599862E-009</v>
      </c>
      <c r="D132" s="0" t="n">
        <f aca="false">C132*19*94670800</f>
        <v>2.07429054507735</v>
      </c>
      <c r="E132" s="0" t="n">
        <f aca="false">48414*48</f>
        <v>2323872</v>
      </c>
      <c r="F132" s="0" t="n">
        <v>889</v>
      </c>
      <c r="G132" s="0" t="n">
        <f aca="false">F132*D132/E132</f>
        <v>0.000793522317310833</v>
      </c>
    </row>
    <row collapsed="false" customFormat="false" customHeight="true" hidden="false" ht="12.1" outlineLevel="0" r="133">
      <c r="B133" s="0" t="s">
        <v>106</v>
      </c>
      <c r="C133" s="0" t="n">
        <f aca="false">0.001*0.0072*C72/1.34*0.00000515675</f>
        <v>1.16373223880597E-010</v>
      </c>
      <c r="D133" s="0" t="n">
        <f aca="false">C133*19*94670800</f>
        <v>0.209325777863749</v>
      </c>
      <c r="E133" s="0" t="n">
        <f aca="false">48394*48</f>
        <v>2322912</v>
      </c>
      <c r="F133" s="0" t="n">
        <v>706</v>
      </c>
      <c r="G133" s="0" t="n">
        <f aca="false">F133*D133/E133</f>
        <v>6.36201453915632E-005</v>
      </c>
    </row>
    <row collapsed="false" customFormat="false" customHeight="true" hidden="false" ht="12.1" outlineLevel="0" r="134">
      <c r="B134" s="0" t="s">
        <v>107</v>
      </c>
      <c r="C134" s="0" t="n">
        <f aca="false">0.001*C70/2320000*21.595</f>
        <v>2.04780172413793E-008</v>
      </c>
      <c r="D134" s="0" t="n">
        <f aca="false">C134*19*94670800</f>
        <v>36.8347352184483</v>
      </c>
      <c r="E134" s="0" t="n">
        <f aca="false">48306*48</f>
        <v>2318688</v>
      </c>
      <c r="F134" s="0" t="n">
        <v>557</v>
      </c>
      <c r="G134" s="0" t="n">
        <f aca="false">F134*D134/E134</f>
        <v>0.00884851584890925</v>
      </c>
    </row>
    <row collapsed="false" customFormat="false" customHeight="true" hidden="false" ht="12.1" outlineLevel="0" r="135">
      <c r="B135" s="0" t="s">
        <v>108</v>
      </c>
      <c r="C135" s="0" t="n">
        <f aca="false">0.001*0.99274*C72/4219*0.00195758*10</f>
        <v>1.93461613430671E-008</v>
      </c>
      <c r="D135" s="0" t="n">
        <f aca="false">C135*19*94670800</f>
        <v>34.7988148542675</v>
      </c>
      <c r="E135" s="0" t="n">
        <f aca="false">48401*48</f>
        <v>2323248</v>
      </c>
      <c r="F135" s="0" t="n">
        <v>692</v>
      </c>
      <c r="G135" s="0" t="n">
        <f aca="false">F135*D135/E135</f>
        <v>0.0103651353102007</v>
      </c>
    </row>
    <row collapsed="false" customFormat="false" customHeight="true" hidden="false" ht="12.1" outlineLevel="0" r="136">
      <c r="B136" s="0" t="s">
        <v>109</v>
      </c>
      <c r="C136" s="3" t="n">
        <f aca="false">0.001*C70/4.78*0.00000927984</f>
        <v>4.27105606694561E-009</v>
      </c>
      <c r="D136" s="0" t="n">
        <f aca="false">C136*19*94670800</f>
        <v>7.68254159934929</v>
      </c>
      <c r="E136" s="0" t="n">
        <f aca="false">48370*48</f>
        <v>2321760</v>
      </c>
      <c r="F136" s="0" t="n">
        <v>844</v>
      </c>
      <c r="G136" s="0" t="n">
        <f aca="false">F136*D136/E136</f>
        <v>0.00279273702271156</v>
      </c>
    </row>
    <row collapsed="false" customFormat="false" customHeight="true" hidden="false" ht="12.1" outlineLevel="0" r="137">
      <c r="B137" s="0" t="s">
        <v>110</v>
      </c>
      <c r="C137" s="0" t="n">
        <f aca="false">0.001*0.99274*C72/0.003729*0.00000000292019</f>
        <v>3.26515300791633E-009</v>
      </c>
      <c r="D137" s="0" t="n">
        <f aca="false">C137*19*94670800</f>
        <v>5.87317830025506</v>
      </c>
      <c r="E137" s="0" t="n">
        <f aca="false">48*48330</f>
        <v>2319840</v>
      </c>
      <c r="F137" s="0" t="n">
        <v>877</v>
      </c>
      <c r="G137" s="0" t="n">
        <f aca="false">F137*D137/E137</f>
        <v>0.00222031578441776</v>
      </c>
    </row>
    <row collapsed="false" customFormat="false" customHeight="true" hidden="false" ht="12.1" outlineLevel="0" r="138">
      <c r="B138" s="0" t="s">
        <v>111</v>
      </c>
      <c r="C138" s="0" t="n">
        <f aca="false">0.001*0.0072*C72/0.0000007018*0.000000000000344642000000001</f>
        <v>1.48503477913936E-011</v>
      </c>
      <c r="D138" s="0" t="n">
        <f aca="false">C138*19*94670800</f>
        <v>0.0267119918080998</v>
      </c>
      <c r="E138" s="0" t="n">
        <f aca="false">48381*48</f>
        <v>2322288</v>
      </c>
      <c r="F138" s="0" t="n">
        <v>903</v>
      </c>
      <c r="G138" s="0" t="n">
        <f aca="false">F138*D138/E138</f>
        <v>1.03867085403336E-005</v>
      </c>
    </row>
    <row collapsed="false" customFormat="false" customHeight="true" hidden="false" ht="12.1" outlineLevel="0" r="139">
      <c r="B139" s="0" t="s">
        <v>112</v>
      </c>
      <c r="C139" s="0" t="n">
        <f aca="false">0.001*C70/0.0000022089*0.00000000000107439</f>
        <v>1.07006111639277E-009</v>
      </c>
      <c r="D139" s="0" t="n">
        <f aca="false">C139*19*94670800</f>
        <v>1.92476729681814</v>
      </c>
      <c r="E139" s="0" t="n">
        <f aca="false">48307*48</f>
        <v>2318736</v>
      </c>
      <c r="F139" s="0" t="n">
        <v>835</v>
      </c>
      <c r="G139" s="0" t="n">
        <f aca="false">F139*D139/E139</f>
        <v>0.000693127933858426</v>
      </c>
    </row>
    <row collapsed="false" customFormat="false" customHeight="true" hidden="false" ht="12.1" outlineLevel="0" r="140">
      <c r="B140" s="0" t="s">
        <v>113</v>
      </c>
      <c r="C140" s="0" t="n">
        <f aca="false">0.001*0.99274*C72/0.000000000014*1.44088E-018</f>
        <v>4.2912576336E-010</v>
      </c>
      <c r="D140" s="0" t="n">
        <f aca="false">C140*19*94670800</f>
        <v>0.771887907040136</v>
      </c>
      <c r="E140" s="0" t="n">
        <f aca="false">48281*48</f>
        <v>2317488</v>
      </c>
      <c r="F140" s="0" t="n">
        <v>929</v>
      </c>
      <c r="G140" s="0" t="n">
        <f aca="false">F140*D140/E140</f>
        <v>0.000309422903436948</v>
      </c>
    </row>
    <row collapsed="false" customFormat="false" customHeight="true" hidden="false" ht="12.1" outlineLevel="0" r="141">
      <c r="B141" s="0" t="s">
        <v>114</v>
      </c>
      <c r="C141" s="0" t="n">
        <f aca="false">0.001*0.0072*C72/0.175*0.000000346765</f>
        <v>5.9920992E-011</v>
      </c>
      <c r="D141" s="0" t="n">
        <f aca="false">C141*19*94670800</f>
        <v>0.107782596739238</v>
      </c>
      <c r="E141" s="0" t="n">
        <f aca="false">48429*48</f>
        <v>2324592</v>
      </c>
      <c r="F141" s="0" t="n">
        <v>851</v>
      </c>
      <c r="G141" s="0" t="n">
        <f aca="false">F141*D141/E141</f>
        <v>3.94576724969766E-005</v>
      </c>
    </row>
    <row collapsed="false" customFormat="false" customHeight="true" hidden="false" ht="12.1" outlineLevel="0" r="142">
      <c r="B142" s="0" t="s">
        <v>115</v>
      </c>
      <c r="C142" s="0" t="n">
        <f aca="false">0.001*C70/0.0125*0.0000000140215</f>
        <v>2.467784E-009</v>
      </c>
      <c r="D142" s="0" t="n">
        <f aca="false">C142*19*94670800</f>
        <v>4.4389146246368</v>
      </c>
      <c r="E142" s="0" t="n">
        <f aca="false">48364*48</f>
        <v>2321472</v>
      </c>
      <c r="F142" s="0" t="n">
        <v>850</v>
      </c>
      <c r="G142" s="0" t="n">
        <f aca="false">F142*D142/E142</f>
        <v>0.00162529525703574</v>
      </c>
    </row>
    <row collapsed="false" customFormat="false" customHeight="true" hidden="false" ht="12.1" outlineLevel="0" r="143">
      <c r="B143" s="0" t="s">
        <v>116</v>
      </c>
      <c r="C143" s="0" t="n">
        <f aca="false">0.001*0.99274*C72/0.00000209824*0.000000000000780354000000001</f>
        <v>1.55067687482462E-009</v>
      </c>
      <c r="D143" s="0" t="n">
        <f aca="false">C143*19*94670800</f>
        <v>2.78927258534178</v>
      </c>
      <c r="E143" s="0" t="n">
        <f aca="false">48336*48</f>
        <v>2320128</v>
      </c>
      <c r="F143" s="0" t="n">
        <v>956</v>
      </c>
      <c r="G143" s="0" t="n">
        <f aca="false">F143*D143/E143</f>
        <v>0.0011493092586214</v>
      </c>
    </row>
    <row collapsed="false" customFormat="false" customHeight="true" hidden="false" ht="12.1" outlineLevel="0" r="144">
      <c r="B144" s="0" t="s">
        <v>117</v>
      </c>
      <c r="C144" s="0" t="n">
        <f aca="false">0.001*0.0072*C72/0.0000004296*0.000000000000285365</f>
        <v>2.00871452513966E-011</v>
      </c>
      <c r="D144" s="0" t="n">
        <f aca="false">C144*19*94670800</f>
        <v>0.0361316561026525</v>
      </c>
      <c r="E144" s="0" t="n">
        <f aca="false">48365*48</f>
        <v>2321520</v>
      </c>
      <c r="F144" s="0" t="n">
        <v>883</v>
      </c>
      <c r="G144" s="0" t="n">
        <f aca="false">F144*D144/E144</f>
        <v>1.37428289821506E-005</v>
      </c>
    </row>
    <row collapsed="false" customFormat="false" customHeight="true" hidden="false" ht="12.1" outlineLevel="0" r="145">
      <c r="B145" s="0" t="s">
        <v>118</v>
      </c>
      <c r="C145" s="0" t="n">
        <f aca="false">0.001*C70/0.000000011498*3.71403E-015</f>
        <v>7.10633675421813E-010</v>
      </c>
      <c r="D145" s="0" t="n">
        <f aca="false">C145*19*94670800</f>
        <v>1.27824891262334</v>
      </c>
      <c r="E145" s="0" t="n">
        <f aca="false">48295*48</f>
        <v>2318160</v>
      </c>
      <c r="F145" s="0" t="n">
        <v>922</v>
      </c>
      <c r="G145" s="0" t="n">
        <f aca="false">F145*D145/E145</f>
        <v>0.000508396960278291</v>
      </c>
    </row>
    <row collapsed="false" customFormat="false" customHeight="true" hidden="false" ht="12.1" outlineLevel="0" r="146">
      <c r="B146" s="0" t="s">
        <v>119</v>
      </c>
      <c r="C146" s="0" t="n">
        <f aca="false">0.001*0.99274*C72/0.0000000000002914*2.40754E-020</f>
        <v>3.4448377797941E-010</v>
      </c>
      <c r="D146" s="0" t="n">
        <f aca="false">C146*19*94670800</f>
        <v>0.619638542118329</v>
      </c>
      <c r="E146" s="0" t="n">
        <f aca="false">48408*48</f>
        <v>2323584</v>
      </c>
      <c r="F146" s="0" t="n">
        <v>863</v>
      </c>
      <c r="G146" s="0" t="n">
        <f aca="false">F146*D146/E146</f>
        <v>0.000230139328661291</v>
      </c>
    </row>
    <row collapsed="false" customFormat="false" customHeight="true" hidden="false" ht="12.1" outlineLevel="0" r="147">
      <c r="B147" s="0" t="s">
        <v>120</v>
      </c>
      <c r="C147" s="0" t="n">
        <f aca="false">0.001*C70/1.57E-018*2.68518E-026</f>
        <v>3.76267261146497E-011</v>
      </c>
      <c r="D147" s="0" t="n">
        <f aca="false">C147*19*94670800</f>
        <v>0.0676808929904408</v>
      </c>
      <c r="E147" s="0" t="n">
        <f aca="false">48282*48</f>
        <v>2317536</v>
      </c>
      <c r="F147" s="0" t="n">
        <v>957</v>
      </c>
      <c r="G147" s="0" t="n">
        <f aca="false">F147*D147/E147</f>
        <v>2.79480511162941E-005</v>
      </c>
    </row>
    <row collapsed="false" customFormat="false" customHeight="true" hidden="false" ht="12.1" outlineLevel="0" r="148">
      <c r="B148" s="0" t="s">
        <v>121</v>
      </c>
      <c r="C148" s="0" t="n">
        <f aca="false">0.001*0.99274*C72/0.0000000000000895300000000002*9.10636E-021</f>
        <v>4.24092939471461E-010</v>
      </c>
      <c r="D148" s="0" t="n">
        <f aca="false">C148*19*94670800</f>
        <v>0.762835139228181</v>
      </c>
      <c r="E148" s="0" t="n">
        <f aca="false">48330*48</f>
        <v>2319840</v>
      </c>
      <c r="F148" s="0" t="n">
        <v>942</v>
      </c>
      <c r="G148" s="0" t="n">
        <f aca="false">F148*D148/E148</f>
        <v>0.000309758733857915</v>
      </c>
    </row>
    <row collapsed="false" customFormat="false" customHeight="true" hidden="false" ht="12.1" outlineLevel="0" r="149">
      <c r="B149" s="0" t="s">
        <v>122</v>
      </c>
      <c r="C149" s="0" t="n">
        <f aca="false">0.001*0.0072*C72/3.12E-017*1.43864E-024</f>
        <v>1.39437415384615E-012</v>
      </c>
      <c r="D149" s="0" t="n">
        <f aca="false">C149*19*94670800</f>
        <v>0.00250812381623483</v>
      </c>
      <c r="E149" s="0" t="n">
        <f aca="false">48313*48</f>
        <v>2319024</v>
      </c>
      <c r="F149" s="0" t="n">
        <v>893</v>
      </c>
      <c r="G149" s="0" t="n">
        <f aca="false">F149*D149/E149</f>
        <v>9.65817761220972E-007</v>
      </c>
    </row>
    <row collapsed="false" customFormat="false" customHeight="true" hidden="false" ht="12.1" outlineLevel="0" r="150">
      <c r="B150" s="0" t="s">
        <v>71</v>
      </c>
      <c r="C150" s="0" t="n">
        <f aca="false">0.001*0.99274*C72/4.916E-018*1.30457E-025</f>
        <v>1.10647173546786E-010</v>
      </c>
      <c r="D150" s="0" t="n">
        <f aca="false">C150*19*94670800</f>
        <v>0.199026072310848</v>
      </c>
      <c r="E150" s="0" t="n">
        <f aca="false">48309*48</f>
        <v>2318832</v>
      </c>
      <c r="F150" s="0" t="n">
        <v>859</v>
      </c>
      <c r="G150" s="0" t="n">
        <f aca="false">F150*D150/E150</f>
        <v>7.372823736908E-005</v>
      </c>
    </row>
    <row collapsed="false" customFormat="false" customHeight="true" hidden="false" ht="12.1" outlineLevel="0" r="151">
      <c r="B151" s="0" t="s">
        <v>123</v>
      </c>
      <c r="C151" s="0" t="n">
        <f aca="false">0.001*0.99724*C72/0.0054*0.000000008537</f>
        <v>6.62156279555556E-009</v>
      </c>
      <c r="D151" s="0" t="n">
        <f aca="false">C151*19*94670800</f>
        <v>11.9105042950041</v>
      </c>
      <c r="E151" s="0" t="n">
        <f aca="false">48369*48</f>
        <v>2321712</v>
      </c>
      <c r="F151" s="0" t="n">
        <v>848</v>
      </c>
      <c r="G151" s="0" t="n">
        <f aca="false">F151*D151/E151</f>
        <v>0.00435028446343195</v>
      </c>
    </row>
    <row collapsed="false" customFormat="false" customHeight="true" hidden="false" ht="12.1" outlineLevel="0" r="152">
      <c r="B152" s="0" t="s">
        <v>124</v>
      </c>
      <c r="C152" s="0" t="n">
        <f aca="false">0.001*0.3594*C70/0.0001908*0.00000000005714</f>
        <v>2.36789597484277E-010</v>
      </c>
      <c r="D152" s="0" t="n">
        <f aca="false">C152*19*94670800</f>
        <v>0.425924151884775</v>
      </c>
      <c r="E152" s="0" t="n">
        <f aca="false">48352*48</f>
        <v>2320896</v>
      </c>
      <c r="F152" s="0" t="n">
        <v>903</v>
      </c>
      <c r="G152" s="0" t="n">
        <f aca="false">F152*D152/E152</f>
        <v>0.000165715960194663</v>
      </c>
    </row>
    <row collapsed="false" customFormat="false" customHeight="true" hidden="false" ht="12.1" outlineLevel="0" r="153">
      <c r="B153" s="0" t="s">
        <v>125</v>
      </c>
      <c r="C153" s="0" t="n">
        <f aca="false">0.001*C72/389.3*0.001426</f>
        <v>1.538453634729E-008</v>
      </c>
      <c r="D153" s="0" t="n">
        <f aca="false">C153*19*94670800</f>
        <v>27.6728609089134</v>
      </c>
      <c r="E153" s="0" t="n">
        <f aca="false">48443*48</f>
        <v>2325264</v>
      </c>
      <c r="F153" s="0" t="n">
        <v>765</v>
      </c>
      <c r="G153" s="0" t="n">
        <f aca="false">F153*D153/E153</f>
        <v>0.00910423014131676</v>
      </c>
      <c r="H153" s="0" t="n">
        <f aca="false">SUM(G130:G153)</f>
        <v>0.0437885006061481</v>
      </c>
    </row>
    <row collapsed="false" customFormat="false" customHeight="true" hidden="false" ht="12.1" outlineLevel="0" r="154">
      <c r="B154" s="0" t="s">
        <v>126</v>
      </c>
      <c r="C154" s="0" t="n">
        <f aca="false">0.001*C79/6940* 0.00341825</f>
        <v>7.38814841498559E-009</v>
      </c>
      <c r="D154" s="0" t="n">
        <f aca="false">C154*(39.2+8.4+9)*3600*24*365*3</f>
        <v>39.5621517008646</v>
      </c>
      <c r="E154" s="0" t="n">
        <f aca="false">96841*48</f>
        <v>4648368</v>
      </c>
      <c r="F154" s="0" t="n">
        <v>461</v>
      </c>
      <c r="G154" s="0" t="n">
        <f aca="false">F154*D154/E154</f>
        <v>0.00392356025471704</v>
      </c>
    </row>
    <row collapsed="false" customFormat="false" customHeight="true" hidden="false" ht="12.1" outlineLevel="0" r="155">
      <c r="B155" s="0" t="s">
        <v>127</v>
      </c>
      <c r="C155" s="0" t="n">
        <f aca="false">0.001*C78/0.0000000000006709*2.855E-024</f>
        <v>4.89379937397526E-016</v>
      </c>
      <c r="D155" s="0" t="n">
        <f aca="false">C155*(39.2+8.4+9)*3600*24*365*3</f>
        <v>2.62053795283947E-006</v>
      </c>
      <c r="E155" s="0" t="n">
        <f aca="false">96827*48</f>
        <v>4647696</v>
      </c>
      <c r="F155" s="0" t="n">
        <v>434</v>
      </c>
      <c r="G155" s="0" t="n">
        <f aca="false">F155*D155/E155</f>
        <v>2.44704789541383E-010</v>
      </c>
    </row>
    <row collapsed="false" customFormat="false" customHeight="true" hidden="false" ht="12.1" outlineLevel="0" r="156">
      <c r="B156" s="0" t="s">
        <v>128</v>
      </c>
      <c r="C156" s="0" t="n">
        <f aca="false">0.001*C82/0.00000005798*9.79659E-019</f>
        <v>6.75859951707485E-015</v>
      </c>
      <c r="D156" s="0" t="n">
        <f aca="false">C156*(39.2+8.4+9)*3600*24*365*3</f>
        <v>3.61910352041062E-005</v>
      </c>
      <c r="E156" s="0" t="n">
        <f aca="false">96932*48</f>
        <v>4652736</v>
      </c>
      <c r="F156" s="0" t="n">
        <v>450</v>
      </c>
      <c r="G156" s="0" t="n">
        <f aca="false">F156*D156/E156</f>
        <v>3.50029871495993E-009</v>
      </c>
    </row>
    <row collapsed="false" customFormat="false" customHeight="true" hidden="false" ht="12.1" outlineLevel="0" r="157">
      <c r="B157" s="0" t="s">
        <v>129</v>
      </c>
      <c r="C157" s="0" t="n">
        <f aca="false">0.001*C79/1.34*0.000000225566</f>
        <v>2.52499253731343E-009</v>
      </c>
      <c r="D157" s="0" t="n">
        <f aca="false">C157*(39.2+8.4+9)*3600*24*365*3</f>
        <v>13.5208623587104</v>
      </c>
      <c r="E157" s="0" t="n">
        <f aca="false">96843*48</f>
        <v>4648464</v>
      </c>
      <c r="F157" s="0" t="n">
        <v>531</v>
      </c>
      <c r="G157" s="0" t="n">
        <f aca="false">F157*D157/E157</f>
        <v>0.00154450543501579</v>
      </c>
    </row>
    <row collapsed="false" customFormat="false" customHeight="true" hidden="false" ht="12.1" outlineLevel="0" r="158">
      <c r="B158" s="0" t="s">
        <v>130</v>
      </c>
      <c r="C158" s="0" t="n">
        <f aca="false">0.001*C86/2320000*3.514</f>
        <v>1.66612068965517E-009</v>
      </c>
      <c r="D158" s="0" t="n">
        <f aca="false">C158*(39.2+8.4+9)*3600*24*365*3</f>
        <v>8.92176439531035</v>
      </c>
      <c r="E158" s="0" t="n">
        <f aca="false">96975*48</f>
        <v>4654800</v>
      </c>
      <c r="F158" s="0" t="n">
        <v>404</v>
      </c>
      <c r="G158" s="0" t="n">
        <f aca="false">F158*D158/E158</f>
        <v>0.000774338922339387</v>
      </c>
    </row>
    <row collapsed="false" customFormat="false" customHeight="true" hidden="false" ht="12.1" outlineLevel="0" r="159">
      <c r="B159" s="0" t="s">
        <v>131</v>
      </c>
      <c r="C159" s="0" t="n">
        <f aca="false">0.001*C82/4219* 0.000117071*10</f>
        <v>1.10994074425219E-010</v>
      </c>
      <c r="D159" s="0" t="n">
        <f aca="false">C159*(39.2+8.4+9)*3600*24*365*3</f>
        <v>0.594352490456317</v>
      </c>
      <c r="E159" s="0" t="n">
        <f aca="false">96785*48</f>
        <v>4645680</v>
      </c>
      <c r="F159" s="0" t="n">
        <v>446</v>
      </c>
      <c r="G159" s="0" t="n">
        <f aca="false">F159*D159/E159</f>
        <v>5.70597223105158E-005</v>
      </c>
    </row>
    <row collapsed="false" customFormat="false" customHeight="true" hidden="false" ht="12.1" outlineLevel="0" r="160">
      <c r="B160" s="0" t="s">
        <v>132</v>
      </c>
      <c r="C160" s="0" t="n">
        <f aca="false">0.001*C77/4.78*0.000000169299</f>
        <v>3.89600209205021E-011</v>
      </c>
      <c r="D160" s="0" t="n">
        <f aca="false">C160*(39.2+8.4+9)*3600*24*365*3</f>
        <v>0.208623618713372</v>
      </c>
      <c r="E160" s="0" t="n">
        <f aca="false">96629*48</f>
        <v>4638192</v>
      </c>
      <c r="F160" s="0" t="n">
        <v>607</v>
      </c>
      <c r="G160" s="0" t="n">
        <f aca="false">F160*D160/E160</f>
        <v>2.73025645680509E-005</v>
      </c>
    </row>
    <row collapsed="false" customFormat="false" customHeight="true" hidden="false" ht="12.1" outlineLevel="0" r="161">
      <c r="B161" s="0" t="s">
        <v>133</v>
      </c>
      <c r="C161" s="0" t="n">
        <f aca="false">0.001*C82/0.003729*0.0000000000100436</f>
        <v>1.07735049611156E-012</v>
      </c>
      <c r="D161" s="0" t="n">
        <f aca="false">C161*(39.2+8.4+9)*3600*24*365*3</f>
        <v>0.00576901022666452</v>
      </c>
      <c r="E161" s="0" t="n">
        <f aca="false">96279*48</f>
        <v>4621392</v>
      </c>
      <c r="F161" s="0" t="n">
        <v>541</v>
      </c>
      <c r="G161" s="0" t="n">
        <f aca="false">F161*D161/E161</f>
        <v>6.75345119527949E-007</v>
      </c>
    </row>
    <row collapsed="false" customFormat="false" customHeight="true" hidden="false" ht="12.1" outlineLevel="0" r="162">
      <c r="B162" s="0" t="s">
        <v>134</v>
      </c>
      <c r="C162" s="0" t="n">
        <f aca="false">0.001*C79/0.0000007018*3.81087E-016</f>
        <v>8.14520518666287E-012</v>
      </c>
      <c r="D162" s="0" t="n">
        <f aca="false">C162*(39.2+8.4+9)*3600*24*365*3</f>
        <v>0.0436160489921687</v>
      </c>
      <c r="E162" s="0" t="n">
        <f aca="false">96427*48</f>
        <v>4628496</v>
      </c>
      <c r="F162" s="0" t="n">
        <v>540</v>
      </c>
      <c r="G162" s="0" t="n">
        <f aca="false">F162*D162/E162</f>
        <v>5.08862197477779E-006</v>
      </c>
    </row>
    <row collapsed="false" customFormat="false" customHeight="true" hidden="false" ht="12.1" outlineLevel="0" r="163">
      <c r="B163" s="0" t="s">
        <v>135</v>
      </c>
      <c r="C163" s="0" t="n">
        <f aca="false">0.001*C77/0.0000022089*1.16618E-015</f>
        <v>5.80740640137625E-013</v>
      </c>
      <c r="D163" s="0" t="n">
        <f aca="false">C163*(39.2+8.4+9)*3600*24*365*3</f>
        <v>0.00310975741328915</v>
      </c>
      <c r="E163" s="0" t="n">
        <f aca="false">96274*48</f>
        <v>4621152</v>
      </c>
      <c r="F163" s="0" t="n">
        <v>544</v>
      </c>
      <c r="G163" s="0" t="n">
        <f aca="false">F163*D163/E163</f>
        <v>3.66079287768352E-007</v>
      </c>
    </row>
    <row collapsed="false" customFormat="false" customHeight="true" hidden="false" ht="12.1" outlineLevel="0" r="164">
      <c r="B164" s="0" t="s">
        <v>136</v>
      </c>
      <c r="C164" s="0" t="n">
        <f aca="false">0.001*C81/0.000000000014*3.31127E-023</f>
        <v>5.84202635714286E-015</v>
      </c>
      <c r="D164" s="0" t="n">
        <f aca="false">C164*(39.2+8.4+9)*3600*24*365*3</f>
        <v>3.12829575151659E-005</v>
      </c>
      <c r="E164" s="0" t="n">
        <f aca="false">96902*48</f>
        <v>4651296</v>
      </c>
      <c r="F164" s="0" t="n">
        <v>380</v>
      </c>
      <c r="G164" s="0" t="n">
        <f aca="false">F164*D164/E164</f>
        <v>2.55574443246851E-009</v>
      </c>
    </row>
    <row collapsed="false" customFormat="false" customHeight="true" hidden="false" ht="12.1" outlineLevel="0" r="165">
      <c r="B165" s="0" t="s">
        <v>137</v>
      </c>
      <c r="C165" s="0" t="n">
        <f aca="false">0.001*C79/0.175*0.00000000630828</f>
        <v>5.40709714285714E-010</v>
      </c>
      <c r="D165" s="0" t="n">
        <f aca="false">C165*(39.2+8.4+9)*3600*24*365*3</f>
        <v>2.89539929914149</v>
      </c>
      <c r="E165" s="0" t="n">
        <f aca="false">96662*48</f>
        <v>4639776</v>
      </c>
      <c r="F165" s="0" t="n">
        <v>586</v>
      </c>
      <c r="G165" s="0" t="n">
        <f aca="false">F165*D165/E165</f>
        <v>0.000365686617047226</v>
      </c>
    </row>
    <row collapsed="false" customFormat="false" customHeight="true" hidden="false" ht="12.1" outlineLevel="0" r="166">
      <c r="B166" s="0" t="s">
        <v>138</v>
      </c>
      <c r="C166" s="0" t="n">
        <f aca="false">0.001*C77/0.0125*0.000000000107918</f>
        <v>9.496784E-012</v>
      </c>
      <c r="D166" s="0" t="n">
        <f aca="false">C166*(39.2+8.4+9)*3600*24*365*3</f>
        <v>0.0508535005220352</v>
      </c>
      <c r="E166" s="0" t="n">
        <f aca="false">96463*48</f>
        <v>4630224</v>
      </c>
      <c r="F166" s="0" t="n">
        <v>570</v>
      </c>
      <c r="G166" s="0" t="n">
        <f aca="false">F166*D166/E166</f>
        <v>6.26027926457987E-006</v>
      </c>
    </row>
    <row collapsed="false" customFormat="false" customHeight="true" hidden="false" ht="12.1" outlineLevel="0" r="167">
      <c r="B167" s="0" t="s">
        <v>139</v>
      </c>
      <c r="C167" s="0" t="n">
        <f aca="false">0.001*C82/0.00000209824*1.65818E-016</f>
        <v>3.16108738752478E-014</v>
      </c>
      <c r="D167" s="0" t="n">
        <f aca="false">C167*(39.2+8.4+9)*3600*24*365*3</f>
        <v>0.000169270312046363</v>
      </c>
      <c r="E167" s="0" t="n">
        <f aca="false">96600*48</f>
        <v>4636800</v>
      </c>
      <c r="F167" s="0" t="n">
        <v>433</v>
      </c>
      <c r="G167" s="0" t="n">
        <f aca="false">F167*D167/E167</f>
        <v>1.58070318141984E-008</v>
      </c>
    </row>
    <row collapsed="false" customFormat="false" customHeight="true" hidden="false" ht="12.1" outlineLevel="0" r="168">
      <c r="B168" s="0" t="s">
        <v>140</v>
      </c>
      <c r="C168" s="0" t="n">
        <f aca="false">0.001*C78/0.0000004296* 7.79096E-016</f>
        <v>2.08556890130354E-013</v>
      </c>
      <c r="D168" s="0" t="n">
        <f aca="false">C168*(39.2+8.4+9)*3600*24*365*3</f>
        <v>0.00111678310479821</v>
      </c>
      <c r="E168" s="0" t="n">
        <f aca="false">96382*48</f>
        <v>4626336</v>
      </c>
      <c r="F168" s="0" t="n">
        <v>538</v>
      </c>
      <c r="G168" s="0" t="n">
        <f aca="false">F168*D168/E168</f>
        <v>1.29871524762023E-007</v>
      </c>
    </row>
    <row collapsed="false" customFormat="false" customHeight="true" hidden="false" ht="12.1" outlineLevel="0" r="169">
      <c r="B169" s="0" t="s">
        <v>141</v>
      </c>
      <c r="C169" s="0" t="n">
        <f aca="false">0.001*C77/0.000000011498*2.9138E-019</f>
        <v>2.78759784310315E-014</v>
      </c>
      <c r="D169" s="0" t="n">
        <f aca="false">C169*(39.2+8.4+9)*3600*24*365*3</f>
        <v>0.000149270646115011</v>
      </c>
      <c r="E169" s="0" t="n">
        <f aca="false">96835*48</f>
        <v>4648080</v>
      </c>
      <c r="F169" s="0" t="n">
        <v>406</v>
      </c>
      <c r="G169" s="0" t="n">
        <f aca="false">F169*D169/E169</f>
        <v>1.30384766016709E-008</v>
      </c>
    </row>
    <row collapsed="false" customFormat="false" customHeight="true" hidden="false" ht="12.1" outlineLevel="0" r="170">
      <c r="B170" s="0" t="s">
        <v>142</v>
      </c>
      <c r="C170" s="0" t="n">
        <f aca="false">0.001*C81/0.0000000000002914*5.04877E-025</f>
        <v>4.27949962251201E-015</v>
      </c>
      <c r="D170" s="0" t="n">
        <f aca="false">C170*(39.2+8.4+9)*3600*24*365*3</f>
        <v>2.29159193562225E-005</v>
      </c>
      <c r="E170" s="0" t="n">
        <f aca="false">96835*48</f>
        <v>4648080</v>
      </c>
      <c r="F170" s="0" t="n">
        <v>481</v>
      </c>
      <c r="G170" s="0" t="n">
        <f aca="false">F170*D170/E170</f>
        <v>2.37142157844594E-009</v>
      </c>
    </row>
    <row collapsed="false" customFormat="false" customHeight="true" hidden="false" ht="12.1" outlineLevel="0" r="171">
      <c r="B171" s="0" t="s">
        <v>143</v>
      </c>
      <c r="C171" s="0" t="n">
        <f aca="false">0.001*C77/1.57E-018*5.25999E-033</f>
        <v>3.68534331210191E-018</v>
      </c>
      <c r="D171" s="0" t="n">
        <f aca="false">C171*(39.2+8.4+9)*3600*24*365*3</f>
        <v>1.97343235400377E-008</v>
      </c>
      <c r="E171" s="0" t="n">
        <f aca="false">96921*48</f>
        <v>4652208</v>
      </c>
      <c r="F171" s="0" t="n">
        <v>361</v>
      </c>
      <c r="G171" s="0" t="n">
        <f aca="false">F171*D171/E171</f>
        <v>1.53133539986897E-012</v>
      </c>
    </row>
    <row collapsed="false" customFormat="false" customHeight="true" hidden="false" ht="12.1" outlineLevel="0" r="172">
      <c r="B172" s="0" t="s">
        <v>144</v>
      </c>
      <c r="C172" s="0" t="n">
        <f aca="false">0.001*C81/0.0000000000000895300000000002*2.06438E-025</f>
        <v>5.69531844074611E-015</v>
      </c>
      <c r="D172" s="0" t="n">
        <f aca="false">C172*(39.2+8.4+9)*3600*24*365*3</f>
        <v>3.04973640865833E-005</v>
      </c>
      <c r="E172" s="0" t="n">
        <f aca="false">96936*48</f>
        <v>4652928</v>
      </c>
      <c r="F172" s="0" t="n">
        <v>340</v>
      </c>
      <c r="G172" s="0" t="n">
        <f aca="false">F172*D172/E172</f>
        <v>2.22851155002577E-009</v>
      </c>
    </row>
    <row collapsed="false" customFormat="false" customHeight="true" hidden="false" ht="12.1" outlineLevel="0" r="173">
      <c r="B173" s="0" t="s">
        <v>145</v>
      </c>
      <c r="C173" s="0" t="n">
        <f aca="false">0.001*C78/3.12E-017*1.92929E-029</f>
        <v>7.11116506410256E-017</v>
      </c>
      <c r="D173" s="0" t="n">
        <f aca="false">C173*(39.2+8.4+9)*3600*24*365*3</f>
        <v>3.80789577081692E-007</v>
      </c>
      <c r="E173" s="0" t="n">
        <f aca="false">96797*48</f>
        <v>4646256</v>
      </c>
      <c r="F173" s="0" t="n">
        <v>345</v>
      </c>
      <c r="G173" s="0" t="n">
        <f aca="false">F173*D173/E173</f>
        <v>2.82748957640698E-011</v>
      </c>
    </row>
    <row collapsed="false" customFormat="false" customHeight="true" hidden="false" ht="12.1" outlineLevel="0" r="174">
      <c r="B174" s="0" t="s">
        <v>146</v>
      </c>
      <c r="C174" s="0" t="n">
        <f aca="false">0.001*C81/4.916E-018*6.34901E-031</f>
        <v>3.19000299023596E-016</v>
      </c>
      <c r="D174" s="0" t="n">
        <f aca="false">C174*(39.2+8.4+9)*3600*24*365*3</f>
        <v>1.70818688441538E-006</v>
      </c>
      <c r="E174" s="0" t="n">
        <f aca="false">96932*48</f>
        <v>4652736</v>
      </c>
      <c r="F174" s="0" t="n">
        <v>283</v>
      </c>
      <c r="G174" s="0" t="n">
        <f aca="false">F174*D174/E174</f>
        <v>1.03899488019426E-010</v>
      </c>
    </row>
    <row collapsed="false" customFormat="false" customHeight="true" hidden="false" ht="12.1" outlineLevel="0" r="175">
      <c r="B175" s="0" t="s">
        <v>147</v>
      </c>
      <c r="C175" s="0" t="n">
        <f aca="false">0.001*0.99724*C79/0.0054*0.000000000119</f>
        <v>3.29643222222222E-010</v>
      </c>
      <c r="D175" s="0" t="n">
        <f aca="false">C175*(39.2+8.4+9)*3600*24*365*3</f>
        <v>1.7651777457888</v>
      </c>
      <c r="E175" s="0" t="n">
        <f aca="false">96612*48</f>
        <v>4637376</v>
      </c>
      <c r="F175" s="0" t="n">
        <v>593</v>
      </c>
      <c r="G175" s="0" t="n">
        <f aca="false">F175*D175/E175</f>
        <v>0.000225720408104229</v>
      </c>
    </row>
    <row collapsed="false" customFormat="false" customHeight="true" hidden="false" ht="12.1" outlineLevel="0" r="176">
      <c r="B176" s="0" t="s">
        <v>148</v>
      </c>
      <c r="C176" s="0" t="n">
        <f aca="false">0.001*0.3594*C77/0.0001908*0.0000000000003662</f>
        <v>7.58771006289308E-013</v>
      </c>
      <c r="D176" s="0" t="n">
        <f aca="false">C176*(39.2+8.4+9)*3600*24*365*3</f>
        <v>0.00406307669674687</v>
      </c>
      <c r="E176" s="0" t="n">
        <f aca="false">96632*48</f>
        <v>4638336</v>
      </c>
      <c r="F176" s="0" t="n">
        <v>444</v>
      </c>
      <c r="G176" s="0" t="n">
        <f aca="false">F176*D176/E176</f>
        <v>3.88933887789847E-007</v>
      </c>
    </row>
    <row collapsed="false" customFormat="false" customHeight="true" hidden="false" ht="12.1" outlineLevel="0" r="177">
      <c r="B177" s="0" t="s">
        <v>149</v>
      </c>
      <c r="C177" s="0" t="n">
        <f aca="false">0.001*C79/389.3*0.00005711</f>
        <v>2.2004880554842E-009</v>
      </c>
      <c r="D177" s="0" t="n">
        <f aca="false">C177*(39.2+8.4+9)*3600*24*365*3</f>
        <v>11.7832016057539</v>
      </c>
      <c r="E177" s="0" t="n">
        <f aca="false">96800*48</f>
        <v>4646400</v>
      </c>
      <c r="F177" s="0" t="n">
        <v>518</v>
      </c>
      <c r="G177" s="0" t="n">
        <f aca="false">F177*D177/E177</f>
        <v>0.00131364033053128</v>
      </c>
      <c r="H177" s="0" t="n">
        <f aca="false">SUM(G154:G177)</f>
        <v>0.00824476326558793</v>
      </c>
    </row>
    <row collapsed="false" customFormat="false" customHeight="true" hidden="false" ht="12.1" outlineLevel="0" r="178">
      <c r="B178" s="0" t="s">
        <v>150</v>
      </c>
      <c r="C178" s="0" t="n">
        <f aca="false">0.001*C88/6940* 0.00341825</f>
        <v>7.38814841498559E-009</v>
      </c>
      <c r="D178" s="0" t="n">
        <f aca="false">C178*(68+13.9+3.5+10+10)*3600*24*365*3</f>
        <v>73.6722754288185</v>
      </c>
      <c r="E178" s="0" t="n">
        <f aca="false">96987*48</f>
        <v>4655376</v>
      </c>
      <c r="F178" s="0" t="n">
        <v>328</v>
      </c>
      <c r="G178" s="0" t="n">
        <f aca="false">F178*D178/E178</f>
        <v>0.00519066694949075</v>
      </c>
    </row>
    <row collapsed="false" customFormat="false" customHeight="true" hidden="false" ht="12.1" outlineLevel="0" r="179">
      <c r="B179" s="0" t="s">
        <v>151</v>
      </c>
      <c r="C179" s="3" t="n">
        <f aca="false">0.001*C87/0.0000000000006709*2.855E-024</f>
        <v>4.89379937397526E-016</v>
      </c>
      <c r="D179" s="0" t="n">
        <f aca="false">C179*(68+13.9+3.5+10+10)*3600*24*365*3</f>
        <v>4.87994170016396E-006</v>
      </c>
      <c r="E179" s="0" t="n">
        <f aca="false">96875*48</f>
        <v>4650000</v>
      </c>
      <c r="F179" s="0" t="n">
        <v>343</v>
      </c>
      <c r="G179" s="0" t="n">
        <f aca="false">F179*D179/E179</f>
        <v>3.59961291001341E-010</v>
      </c>
    </row>
    <row collapsed="false" customFormat="false" customHeight="true" hidden="false" ht="12.1" outlineLevel="0" r="180">
      <c r="B180" s="0" t="s">
        <v>152</v>
      </c>
      <c r="C180" s="0" t="n">
        <f aca="false">0.001*C56/0.00000005798*9.79659E-019</f>
        <v>6.75859951707485E-015</v>
      </c>
      <c r="D180" s="0" t="n">
        <f aca="false">C180*(68+13.9+3.5+10+10)*3600*24*365*3</f>
        <v>6.73946132599435E-005</v>
      </c>
      <c r="E180" s="0" t="n">
        <f aca="false">96950*48</f>
        <v>4653600</v>
      </c>
      <c r="F180" s="0" t="n">
        <v>293</v>
      </c>
      <c r="G180" s="0" t="n">
        <f aca="false">F180*D180/E180</f>
        <v>4.24330017301948E-009</v>
      </c>
    </row>
    <row collapsed="false" customFormat="false" customHeight="true" hidden="false" ht="12.1" outlineLevel="0" r="181">
      <c r="B181" s="0" t="s">
        <v>153</v>
      </c>
      <c r="C181" s="3" t="n">
        <f aca="false">0.001*C88/1.34*0.000000225566</f>
        <v>2.52499253731343E-009</v>
      </c>
      <c r="D181" s="0" t="n">
        <f aca="false">C181*(68+13.9+3.5+10+10)*3600*24*365*3</f>
        <v>25.1784256644537</v>
      </c>
      <c r="E181" s="0" t="n">
        <f aca="false">96836*48</f>
        <v>4648128</v>
      </c>
      <c r="F181" s="0" t="n">
        <v>350</v>
      </c>
      <c r="G181" s="0" t="n">
        <f aca="false">F181*D181/E181</f>
        <v>0.00189591357694083</v>
      </c>
    </row>
    <row collapsed="false" customFormat="false" customHeight="true" hidden="false" ht="12.1" outlineLevel="0" r="182">
      <c r="B182" s="0" t="s">
        <v>154</v>
      </c>
      <c r="C182" s="0" t="n">
        <f aca="false">0.001*C52/2320000*3.514</f>
        <v>1.21172413793103E-009</v>
      </c>
      <c r="D182" s="0" t="n">
        <f aca="false">C182*(68+13.9+3.5+10+10)*3600*24*365*3</f>
        <v>12.0829292292414</v>
      </c>
      <c r="E182" s="0" t="n">
        <f aca="false">97125*48</f>
        <v>4662000</v>
      </c>
      <c r="F182" s="0" t="n">
        <v>306</v>
      </c>
      <c r="G182" s="0" t="n">
        <f aca="false">F182*D182/E182</f>
        <v>0.000793088018907735</v>
      </c>
    </row>
    <row collapsed="false" customFormat="false" customHeight="true" hidden="false" ht="12.1" outlineLevel="0" r="183">
      <c r="B183" s="0" t="s">
        <v>155</v>
      </c>
      <c r="C183" s="0" t="n">
        <f aca="false">0.001*C91/4219* 0.000117071*10</f>
        <v>1.10994074425219E-010</v>
      </c>
      <c r="D183" s="0" t="n">
        <f aca="false">C183*(68+13.9+3.5+10+10)*3600*24*365*3</f>
        <v>1.10679774724551</v>
      </c>
      <c r="E183" s="0" t="n">
        <f aca="false">96850*48</f>
        <v>4648800</v>
      </c>
      <c r="F183" s="0" t="n">
        <v>327</v>
      </c>
      <c r="G183" s="0" t="n">
        <f aca="false">F183*D183/E183</f>
        <v>7.7852964926278E-005</v>
      </c>
    </row>
    <row collapsed="false" customFormat="false" customHeight="true" hidden="false" ht="12.1" outlineLevel="0" r="184">
      <c r="B184" s="0" t="s">
        <v>156</v>
      </c>
      <c r="C184" s="0" t="n">
        <f aca="false">0.001*C86/4.78*0.000000169299</f>
        <v>3.89600209205021E-011</v>
      </c>
      <c r="D184" s="0" t="n">
        <f aca="false">C184*(68+13.9+3.5+10+10)*3600*24*365*3</f>
        <v>0.388496986084619</v>
      </c>
      <c r="E184" s="0" t="n">
        <f aca="false">96686*48</f>
        <v>4640928</v>
      </c>
      <c r="F184" s="0" t="n">
        <v>419</v>
      </c>
      <c r="G184" s="0" t="n">
        <f aca="false">F184*D184/E184</f>
        <v>3.50749326792951E-005</v>
      </c>
    </row>
    <row collapsed="false" customFormat="false" customHeight="true" hidden="false" ht="12.1" outlineLevel="0" r="185">
      <c r="B185" s="0" t="s">
        <v>157</v>
      </c>
      <c r="C185" s="0" t="n">
        <f aca="false">0.001*C91/0.003729*0.0000000000100436</f>
        <v>1.07735049611156E-012</v>
      </c>
      <c r="D185" s="0" t="n">
        <f aca="false">C185*(68+13.9+3.5+10+10)*3600*24*365*3</f>
        <v>0.0107429978425873</v>
      </c>
      <c r="E185" s="0" t="n">
        <f aca="false">96390*48</f>
        <v>4626720</v>
      </c>
      <c r="F185" s="0" t="n">
        <v>432</v>
      </c>
      <c r="G185" s="0" t="n">
        <f aca="false">F185*D185/E185</f>
        <v>1.0030810310539E-006</v>
      </c>
    </row>
    <row collapsed="false" customFormat="false" customHeight="true" hidden="false" ht="12.1" outlineLevel="0" r="186">
      <c r="B186" s="0" t="s">
        <v>158</v>
      </c>
      <c r="C186" s="0" t="n">
        <f aca="false">0.001*C88/0.0000007018*3.81087E-016</f>
        <v>8.14520518666287E-012</v>
      </c>
      <c r="D186" s="0" t="n">
        <f aca="false">C186*(68+13.9+3.5+10+10)*3600*24*365*3</f>
        <v>0.081221405720399</v>
      </c>
      <c r="E186" s="0" t="n">
        <f aca="false">96513*48</f>
        <v>4632624</v>
      </c>
      <c r="F186" s="0" t="n">
        <v>407</v>
      </c>
      <c r="G186" s="0" t="n">
        <f aca="false">F186*D186/E186</f>
        <v>7.13572094955308E-006</v>
      </c>
    </row>
    <row collapsed="false" customFormat="false" customHeight="true" hidden="false" ht="12.1" outlineLevel="0" r="187">
      <c r="B187" s="0" t="s">
        <v>159</v>
      </c>
      <c r="C187" s="0" t="n">
        <f aca="false">0.001*C86/0.0000022089*1.16618E-015</f>
        <v>5.80740640137625E-013</v>
      </c>
      <c r="D187" s="0" t="n">
        <f aca="false">C187*(68+13.9+3.5+10+10)*3600*24*365*3</f>
        <v>0.0057909616848176</v>
      </c>
      <c r="E187" s="0" t="n">
        <f aca="false">96345*48</f>
        <v>4624560</v>
      </c>
      <c r="F187" s="0" t="n">
        <v>385</v>
      </c>
      <c r="G187" s="0" t="n">
        <f aca="false">F187*D187/E187</f>
        <v>4.82104297199037E-007</v>
      </c>
    </row>
    <row collapsed="false" customFormat="false" customHeight="true" hidden="false" ht="12.1" outlineLevel="0" r="188">
      <c r="B188" s="0" t="s">
        <v>160</v>
      </c>
      <c r="C188" s="3" t="n">
        <f aca="false">0.001*C90/0.000000000014*3.31127E-023</f>
        <v>5.84202635714286E-015</v>
      </c>
      <c r="D188" s="0" t="n">
        <f aca="false">C188*(68+13.9+3.5+10+10)*3600*24*365*3</f>
        <v>5.82548360794786E-005</v>
      </c>
      <c r="E188" s="0" t="n">
        <f aca="false">96972*48</f>
        <v>4654656</v>
      </c>
      <c r="F188" s="0" t="n">
        <v>241</v>
      </c>
      <c r="G188" s="0" t="n">
        <f aca="false">F188*D188/E188</f>
        <v>3.01620903782242E-009</v>
      </c>
    </row>
    <row collapsed="false" customFormat="false" customHeight="true" hidden="false" ht="12.1" outlineLevel="0" r="189">
      <c r="B189" s="0" t="s">
        <v>161</v>
      </c>
      <c r="C189" s="3" t="n">
        <f aca="false">0.001*C88/0.175*0.00000000630828</f>
        <v>5.40709714285714E-010</v>
      </c>
      <c r="D189" s="0" t="n">
        <f aca="false">C189*(68+13.9+3.5+10+10)*3600*24*365*3</f>
        <v>5.39178597401966</v>
      </c>
      <c r="E189" s="0" t="n">
        <f aca="false">96751*48</f>
        <v>4644048</v>
      </c>
      <c r="F189" s="0" t="n">
        <v>409</v>
      </c>
      <c r="G189" s="0" t="n">
        <f aca="false">F189*D189/E189</f>
        <v>0.000474853072873932</v>
      </c>
    </row>
    <row collapsed="false" customFormat="false" customHeight="true" hidden="false" ht="12.1" outlineLevel="0" r="190">
      <c r="B190" s="0" t="s">
        <v>162</v>
      </c>
      <c r="C190" s="0" t="n">
        <f aca="false">0.001*C86/0.0125*0.000000000107918</f>
        <v>9.496784E-012</v>
      </c>
      <c r="D190" s="0" t="n">
        <f aca="false">C190*(68+13.9+3.5+10+10)*3600*24*365*3</f>
        <v>0.0946989214668288</v>
      </c>
      <c r="E190" s="0" t="n">
        <f aca="false">96540*48</f>
        <v>4633920</v>
      </c>
      <c r="F190" s="0" t="n">
        <v>391</v>
      </c>
      <c r="G190" s="0" t="n">
        <f aca="false">F190*D190/E190</f>
        <v>7.99048716713497E-006</v>
      </c>
    </row>
    <row collapsed="false" customFormat="false" customHeight="true" hidden="false" ht="12.1" outlineLevel="0" r="191">
      <c r="B191" s="0" t="s">
        <v>163</v>
      </c>
      <c r="C191" s="0" t="n">
        <f aca="false">0.001*C91/0.00000209824*1.65818E-016</f>
        <v>3.16108738752478E-014</v>
      </c>
      <c r="D191" s="0" t="n">
        <f aca="false">C191*(68+13.9+3.5+10+10)*3600*24*365*3</f>
        <v>0.000315213619959128</v>
      </c>
      <c r="E191" s="0" t="n">
        <f aca="false">96672*48</f>
        <v>4640256</v>
      </c>
      <c r="F191" s="0" t="n">
        <v>368</v>
      </c>
      <c r="G191" s="0" t="n">
        <f aca="false">F191*D191/E191</f>
        <v>2.49983216755625E-008</v>
      </c>
    </row>
    <row collapsed="false" customFormat="false" customHeight="true" hidden="false" ht="12.1" outlineLevel="0" r="192">
      <c r="B192" s="0" t="s">
        <v>164</v>
      </c>
      <c r="C192" s="0" t="n">
        <f aca="false">0.001*C87/0.0000004296* 7.79096E-016</f>
        <v>2.08556890130354E-013</v>
      </c>
      <c r="D192" s="0" t="n">
        <f aca="false">C192*(68+13.9+3.5+10+10)*3600*24*365*3</f>
        <v>0.0020796632375571</v>
      </c>
      <c r="E192" s="0" t="n">
        <f aca="false">96379*48</f>
        <v>4626192</v>
      </c>
      <c r="F192" s="0" t="n">
        <v>421</v>
      </c>
      <c r="G192" s="0" t="n">
        <f aca="false">F192*D192/E192</f>
        <v>1.89256784632272E-007</v>
      </c>
    </row>
    <row collapsed="false" customFormat="false" customHeight="true" hidden="false" ht="12.1" outlineLevel="0" r="193">
      <c r="B193" s="0" t="s">
        <v>165</v>
      </c>
      <c r="C193" s="0" t="n">
        <f aca="false">0.001*C86/0.000000011498*2.9138E-019</f>
        <v>2.78759784310315E-014</v>
      </c>
      <c r="D193" s="0" t="n">
        <f aca="false">C193*(68+13.9+3.5+10+10)*3600*24*365*3</f>
        <v>0.000277970425804279</v>
      </c>
      <c r="E193" s="0" t="n">
        <f aca="false">96905*48</f>
        <v>4651440</v>
      </c>
      <c r="F193" s="0" t="n">
        <v>293</v>
      </c>
      <c r="G193" s="0" t="n">
        <f aca="false">F193*D193/E193</f>
        <v>1.75097033952182E-008</v>
      </c>
    </row>
    <row collapsed="false" customFormat="false" customHeight="true" hidden="false" ht="12.1" outlineLevel="0" r="194">
      <c r="B194" s="0" t="s">
        <v>166</v>
      </c>
      <c r="C194" s="0" t="n">
        <f aca="false">0.001*C90/0.0000000000002914*5.04877E-025</f>
        <v>4.27949962251201E-015</v>
      </c>
      <c r="D194" s="0" t="n">
        <f aca="false">C194*(68+13.9+3.5+10+10)*3600*24*365*3</f>
        <v>4.26738144902094E-005</v>
      </c>
      <c r="E194" s="0" t="n">
        <f aca="false">97011*48</f>
        <v>4656528</v>
      </c>
      <c r="F194" s="0" t="n">
        <v>342</v>
      </c>
      <c r="G194" s="0" t="n">
        <f aca="false">F194*D194/E194</f>
        <v>3.13419022835288E-009</v>
      </c>
    </row>
    <row collapsed="false" customFormat="false" customHeight="true" hidden="false" ht="12.1" outlineLevel="0" r="195">
      <c r="B195" s="0" t="s">
        <v>167</v>
      </c>
      <c r="C195" s="0" t="n">
        <f aca="false">0.001*C86/1.57E-018*5.25999E-033</f>
        <v>3.68534331210191E-018</v>
      </c>
      <c r="D195" s="0" t="n">
        <f aca="false">C195*(68+13.9+3.5+10+10)*3600*24*365*3</f>
        <v>3.6749075991519E-008</v>
      </c>
      <c r="E195" s="0" t="n">
        <f aca="false">96987*48</f>
        <v>4655376</v>
      </c>
      <c r="F195" s="0" t="n">
        <v>227</v>
      </c>
      <c r="G195" s="0" t="n">
        <f aca="false">F195*D195/E195</f>
        <v>1.79191546506121E-012</v>
      </c>
    </row>
    <row collapsed="false" customFormat="false" customHeight="true" hidden="false" ht="12.1" outlineLevel="0" r="196">
      <c r="B196" s="0" t="s">
        <v>168</v>
      </c>
      <c r="C196" s="0" t="n">
        <f aca="false">0.001*C90/0.0000000000000895300000000002*2.06438E-025</f>
        <v>5.69531844074611E-015</v>
      </c>
      <c r="D196" s="0" t="n">
        <f aca="false">C196*(68+13.9+3.5+10+10)*3600*24*365*3</f>
        <v>5.67919112142382E-005</v>
      </c>
      <c r="E196" s="0" t="n">
        <f aca="false">96913*48</f>
        <v>4651824</v>
      </c>
      <c r="F196" s="0" t="n">
        <v>255</v>
      </c>
      <c r="G196" s="0" t="n">
        <f aca="false">F196*D196/E196</f>
        <v>3.11317396350995E-009</v>
      </c>
    </row>
    <row collapsed="false" customFormat="false" customHeight="true" hidden="false" ht="12.1" outlineLevel="0" r="197">
      <c r="B197" s="0" t="s">
        <v>169</v>
      </c>
      <c r="C197" s="0" t="n">
        <f aca="false">0.001*C87/3.12E-017*1.92929E-029</f>
        <v>7.11116506410256E-017</v>
      </c>
      <c r="D197" s="0" t="n">
        <f aca="false">C197*(68+13.9+3.5+10+10)*3600*24*365*3</f>
        <v>7.09102852021385E-007</v>
      </c>
      <c r="E197" s="0" t="n">
        <f aca="false">97009*48</f>
        <v>4656432</v>
      </c>
      <c r="F197" s="0" t="n">
        <v>238</v>
      </c>
      <c r="G197" s="0" t="n">
        <f aca="false">F197*D197/E197</f>
        <v>3.62437331375374E-011</v>
      </c>
    </row>
    <row collapsed="false" customFormat="false" customHeight="true" hidden="false" ht="12.1" outlineLevel="0" r="198">
      <c r="B198" s="0" t="s">
        <v>170</v>
      </c>
      <c r="C198" s="0" t="n">
        <f aca="false">0.001*C90/4.916E-018*6.34901E-031</f>
        <v>3.19000299023596E-016</v>
      </c>
      <c r="D198" s="0" t="n">
        <f aca="false">C198*(68+13.9+3.5+10+10)*3600*24*365*3</f>
        <v>3.18096992256857E-006</v>
      </c>
      <c r="E198" s="0" t="n">
        <f aca="false">97004*48</f>
        <v>4656192</v>
      </c>
      <c r="F198" s="0" t="n">
        <v>228</v>
      </c>
      <c r="G198" s="0" t="n">
        <f aca="false">F198*D198/E198</f>
        <v>1.5576272248774E-010</v>
      </c>
    </row>
    <row collapsed="false" customFormat="false" customHeight="true" hidden="false" ht="12.1" outlineLevel="0" r="199">
      <c r="B199" s="0" t="s">
        <v>171</v>
      </c>
      <c r="C199" s="0" t="n">
        <f aca="false">0.001*0.99724*C88/0.0054*0.000000000119</f>
        <v>3.29643222222222E-010</v>
      </c>
      <c r="D199" s="0" t="n">
        <f aca="false">C199*(68+13.9+3.5+10+10)*3600*24*365*3</f>
        <v>3.2870977810272</v>
      </c>
      <c r="E199" s="0" t="n">
        <f aca="false">96618*48</f>
        <v>4637664</v>
      </c>
      <c r="F199" s="0" t="n">
        <v>410</v>
      </c>
      <c r="G199" s="0" t="n">
        <f aca="false">F199*D199/E199</f>
        <v>0.000290601063427871</v>
      </c>
    </row>
    <row collapsed="false" customFormat="false" customHeight="true" hidden="false" ht="12.1" outlineLevel="0" r="200">
      <c r="B200" s="0" t="s">
        <v>172</v>
      </c>
      <c r="C200" s="0" t="n">
        <f aca="false">0.001*0.3594*C86/0.0001908*0.0000000000003662</f>
        <v>7.58771006289308E-013</v>
      </c>
      <c r="D200" s="0" t="n">
        <f aca="false">C200*(68+13.9+3.5+10+10)*3600*24*365*3</f>
        <v>0.00756622409606219</v>
      </c>
      <c r="E200" s="0" t="n">
        <f aca="false">96780*48</f>
        <v>4645440</v>
      </c>
      <c r="F200" s="0" t="n">
        <v>320</v>
      </c>
      <c r="G200" s="0" t="n">
        <f aca="false">F200*D200/E200</f>
        <v>5.21197499212109E-007</v>
      </c>
    </row>
    <row collapsed="false" customFormat="false" customHeight="true" hidden="false" ht="12.1" outlineLevel="0" r="201">
      <c r="B201" s="0" t="s">
        <v>173</v>
      </c>
      <c r="C201" s="0" t="n">
        <f aca="false">0.001*C88/389.3*0.00005711</f>
        <v>2.2004880554842E-009</v>
      </c>
      <c r="D201" s="0" t="n">
        <f aca="false">C201*(68+13.9+3.5+10+10)*3600*24*365*3</f>
        <v>21.9425697746725</v>
      </c>
      <c r="E201" s="0" t="n">
        <f aca="false">96910*48</f>
        <v>4651680</v>
      </c>
      <c r="F201" s="0" t="n">
        <v>405</v>
      </c>
      <c r="G201" s="0" t="n">
        <f aca="false">F201*D201/E201</f>
        <v>0.00191043682255494</v>
      </c>
      <c r="H201" s="0" t="n">
        <f aca="false">SUM(G178:G201)</f>
        <v>0.0106858658181885</v>
      </c>
    </row>
    <row collapsed="false" customFormat="false" customHeight="true" hidden="false" ht="12.1" outlineLevel="0" r="202">
      <c r="B202" s="2" t="s">
        <v>174</v>
      </c>
      <c r="D202" s="0" t="n">
        <f aca="false">SUM(D106:D198)</f>
        <v>479.041219139573</v>
      </c>
      <c r="G202" s="0" t="n">
        <f aca="false">SUM(G106:G201)</f>
        <v>0.103538046304591</v>
      </c>
    </row>
    <row collapsed="false" customFormat="false" customHeight="true" hidden="false" ht="12.1" outlineLevel="0" r="203">
      <c r="B203" s="2" t="s">
        <v>175</v>
      </c>
      <c r="G203" s="0" t="n">
        <f aca="false">G202+H99</f>
        <v>0.105166377176519</v>
      </c>
    </row>
    <row collapsed="false" customFormat="false" customHeight="true" hidden="false" ht="13.4" outlineLevel="0" r="207">
      <c r="A207" s="0" t="s">
        <v>0</v>
      </c>
      <c r="B207" s="0" t="s">
        <v>1</v>
      </c>
      <c r="C207" s="0" t="s">
        <v>2</v>
      </c>
      <c r="D207" s="0" t="s">
        <v>3</v>
      </c>
      <c r="E207" s="0" t="s">
        <v>4</v>
      </c>
      <c r="F207" s="0" t="s">
        <v>5</v>
      </c>
      <c r="G207" s="0" t="s">
        <v>6</v>
      </c>
      <c r="H207" s="0" t="s">
        <v>7</v>
      </c>
    </row>
    <row collapsed="false" customFormat="false" customHeight="true" hidden="false" ht="13.4" outlineLevel="0" r="208">
      <c r="A208" s="0" t="s">
        <v>176</v>
      </c>
      <c r="B208" s="2" t="s">
        <v>31</v>
      </c>
    </row>
    <row collapsed="false" customFormat="false" customHeight="true" hidden="false" ht="13.4" outlineLevel="0" r="209">
      <c r="A209" s="0" t="s">
        <v>177</v>
      </c>
      <c r="B209" s="0" t="s">
        <v>9</v>
      </c>
      <c r="C209" s="0" t="n">
        <v>5.4</v>
      </c>
      <c r="D209" s="0" t="n">
        <f aca="false">C209*0.001*19*94670800</f>
        <v>9713224.08</v>
      </c>
      <c r="E209" s="0" t="n">
        <v>2688000</v>
      </c>
      <c r="F209" s="0" t="n">
        <v>76978</v>
      </c>
      <c r="G209" s="1" t="n">
        <f aca="false">F209*D209/E209</f>
        <v>278163.90001125</v>
      </c>
      <c r="H209" s="1" t="inlineStr">
        <f aca="false">SUM(G209:G216)</f>
        <is>
          <t/>
        </is>
      </c>
      <c r="I209" s="1" t="n">
        <f aca="false">H209*2</f>
        <v>6998455.29340502</v>
      </c>
    </row>
    <row collapsed="false" customFormat="false" customHeight="true" hidden="false" ht="13.4" outlineLevel="0" r="210">
      <c r="B210" s="0" t="s">
        <v>10</v>
      </c>
      <c r="C210" s="0" t="n">
        <v>5.4</v>
      </c>
      <c r="D210" s="0" t="n">
        <f aca="false">C210*0.001*19*94670800</f>
        <v>9713224.08</v>
      </c>
      <c r="E210" s="0" t="n">
        <v>2688000</v>
      </c>
      <c r="F210" s="0" t="n">
        <v>71292</v>
      </c>
      <c r="G210" s="1" t="n">
        <f aca="false">F210*D210/E210</f>
        <v>257617.2511575</v>
      </c>
    </row>
    <row collapsed="false" customFormat="false" customHeight="true" hidden="false" ht="13.4" outlineLevel="0" r="211">
      <c r="B211" s="0" t="s">
        <v>11</v>
      </c>
      <c r="C211" s="0" t="n">
        <v>17</v>
      </c>
      <c r="D211" s="0" t="n">
        <f aca="false">C211*0.001*19*94670800</f>
        <v>30578668.4</v>
      </c>
      <c r="E211" s="0" t="n">
        <v>2688000</v>
      </c>
      <c r="F211" s="0" t="n">
        <v>15117</v>
      </c>
      <c r="G211" s="1" t="n">
        <f aca="false">F211*D211/E211</f>
        <v>171970.881771875</v>
      </c>
    </row>
    <row collapsed="false" customFormat="false" customHeight="true" hidden="false" ht="13.4" outlineLevel="0" r="212">
      <c r="B212" s="0" t="s">
        <v>12</v>
      </c>
      <c r="C212" s="0" t="n">
        <v>17</v>
      </c>
      <c r="D212" s="0" t="n">
        <f aca="false">C212*0.001*19*94670800</f>
        <v>30578668.4</v>
      </c>
      <c r="E212" s="0" t="n">
        <v>2688000</v>
      </c>
      <c r="F212" s="0" t="n">
        <v>15456</v>
      </c>
      <c r="G212" s="1" t="n">
        <f aca="false">F212*D212/E212</f>
        <v>175827.3433</v>
      </c>
    </row>
    <row collapsed="false" customFormat="false" customHeight="true" hidden="false" ht="13.4" outlineLevel="0" r="213">
      <c r="B213" s="0" t="s">
        <v>13</v>
      </c>
      <c r="C213" s="0" t="n">
        <v>2.2</v>
      </c>
      <c r="D213" s="0" t="n">
        <f aca="false">C213*0.001*19*94670800</f>
        <v>3957239.44</v>
      </c>
      <c r="E213" s="0" t="n">
        <v>3984713</v>
      </c>
      <c r="F213" s="0" t="n">
        <v>529915</v>
      </c>
      <c r="G213" s="1" t="n">
        <f aca="false">F213*D213/E213</f>
        <v>526261.373867478</v>
      </c>
    </row>
    <row collapsed="false" customFormat="false" customHeight="true" hidden="false" ht="13.4" outlineLevel="0" r="214">
      <c r="B214" s="0" t="s">
        <v>14</v>
      </c>
      <c r="C214" s="0" t="n">
        <v>2.2</v>
      </c>
      <c r="D214" s="0" t="n">
        <f aca="false">C214*0.001*19*94670800</f>
        <v>3957239.44</v>
      </c>
      <c r="E214" s="0" t="n">
        <v>3984479</v>
      </c>
      <c r="F214" s="0" t="n">
        <v>528317</v>
      </c>
      <c r="G214" s="1" t="n">
        <f aca="false">F214*D214/E214</f>
        <v>524705.204676064</v>
      </c>
    </row>
    <row collapsed="false" customFormat="false" customHeight="true" hidden="false" ht="13.4" outlineLevel="0" r="215">
      <c r="B215" s="0" t="s">
        <v>15</v>
      </c>
      <c r="C215" s="0" t="n">
        <v>4.2</v>
      </c>
      <c r="D215" s="0" t="n">
        <f aca="false">C215*0.001*19*94670800</f>
        <v>7554729.84</v>
      </c>
      <c r="E215" s="0" t="n">
        <v>2586510</v>
      </c>
      <c r="F215" s="0" t="n">
        <v>266252</v>
      </c>
      <c r="G215" s="1" t="n">
        <f aca="false">F215*D215/E215</f>
        <v>777674.135943677</v>
      </c>
    </row>
    <row collapsed="false" customFormat="false" customHeight="true" hidden="false" ht="13.4" outlineLevel="0" r="216">
      <c r="B216" s="0" t="s">
        <v>16</v>
      </c>
      <c r="C216" s="0" t="n">
        <v>4.2</v>
      </c>
      <c r="D216" s="0" t="n">
        <f aca="false">C216*0.001*19*94670800</f>
        <v>7554729.84</v>
      </c>
      <c r="E216" s="0" t="n">
        <v>2586467</v>
      </c>
      <c r="F216" s="0" t="n">
        <v>269443</v>
      </c>
      <c r="G216" s="1" t="n">
        <f aca="false">F216*D216/E216</f>
        <v>787007.555974664</v>
      </c>
    </row>
    <row collapsed="false" customFormat="false" customHeight="true" hidden="false" ht="13.4" outlineLevel="0" r="217">
      <c r="B217" s="2" t="s">
        <v>40</v>
      </c>
      <c r="C217" s="0" t="s">
        <v>41</v>
      </c>
    </row>
    <row collapsed="false" customFormat="false" customHeight="true" hidden="false" ht="12.1" outlineLevel="0" r="218">
      <c r="B218" s="0" t="s">
        <v>42</v>
      </c>
      <c r="C218" s="0" t="n">
        <v>13.3</v>
      </c>
      <c r="D218" s="0" t="n">
        <f aca="false">C218*0.001*(39.2+8.4+9)*3600*24*365*3</f>
        <v>71219010.24</v>
      </c>
      <c r="E218" s="0" t="n">
        <v>5376000</v>
      </c>
      <c r="F218" s="0" t="n">
        <v>30613</v>
      </c>
      <c r="G218" s="1" t="n">
        <f aca="false">D218*F218/E218</f>
        <v>405548.28133875</v>
      </c>
      <c r="H218" s="1" t="inlineStr">
        <f aca="false">SUM(G218:G222,G223:G224)</f>
        <is>
          <t/>
        </is>
      </c>
      <c r="I218" s="1" t="n">
        <f aca="false">H218*2</f>
        <v>1933635.12671355</v>
      </c>
      <c r="J218" s="0" t="s">
        <v>63</v>
      </c>
    </row>
    <row collapsed="false" customFormat="false" customHeight="true" hidden="false" ht="12.1" outlineLevel="0" r="219">
      <c r="B219" s="0" t="s">
        <v>44</v>
      </c>
      <c r="C219" s="0" t="n">
        <v>2.5</v>
      </c>
      <c r="D219" s="0" t="n">
        <f aca="false">C219*0.001*(39.2+8.4+9)*3600*24*365*3</f>
        <v>13387032</v>
      </c>
      <c r="E219" s="0" t="n">
        <v>5376000</v>
      </c>
      <c r="F219" s="0" t="n">
        <v>6775</v>
      </c>
      <c r="G219" s="1" t="n">
        <f aca="false">D219*F219/E219</f>
        <v>16870.7481026786</v>
      </c>
      <c r="H219" s="1"/>
      <c r="I219" s="1"/>
    </row>
    <row collapsed="false" customFormat="false" customHeight="true" hidden="false" ht="12.1" outlineLevel="0" r="220">
      <c r="B220" s="0" t="s">
        <v>46</v>
      </c>
      <c r="C220" s="0" t="n">
        <v>1.1</v>
      </c>
      <c r="D220" s="0" t="n">
        <f aca="false">C220*0.001*(39.2+8.4+9)*3600*24*365*3</f>
        <v>5890294.08</v>
      </c>
      <c r="E220" s="0" t="n">
        <v>14333127</v>
      </c>
      <c r="F220" s="0" t="n">
        <v>321808</v>
      </c>
      <c r="G220" s="1" t="n">
        <f aca="false">D220*F220/E220</f>
        <v>132249.142653703</v>
      </c>
    </row>
    <row collapsed="false" customFormat="false" customHeight="true" hidden="false" ht="12.1" outlineLevel="0" r="221">
      <c r="B221" s="0" t="s">
        <v>65</v>
      </c>
      <c r="C221" s="0" t="n">
        <v>0.115</v>
      </c>
      <c r="D221" s="0" t="n">
        <f aca="false">C221*0.001*(39.2+8.4+9)*3600*24*365*3</f>
        <v>615803.472</v>
      </c>
      <c r="E221" s="0" t="n">
        <v>16965475</v>
      </c>
      <c r="F221" s="0" t="n">
        <v>246242</v>
      </c>
      <c r="G221" s="1" t="n">
        <f aca="false">F221*D221/E221</f>
        <v>8937.95655896602</v>
      </c>
    </row>
    <row collapsed="false" customFormat="false" customHeight="true" hidden="false" ht="12.1" outlineLevel="0" r="222">
      <c r="B222" s="0" t="s">
        <v>66</v>
      </c>
      <c r="C222" s="0" t="n">
        <v>15</v>
      </c>
      <c r="D222" s="0" t="n">
        <f aca="false">C222*0.001*(39.2+8.4+9)*3600*24*365*3</f>
        <v>80322192</v>
      </c>
      <c r="E222" s="0" t="n">
        <v>16965475</v>
      </c>
      <c r="F222" s="0" t="n">
        <v>75219</v>
      </c>
      <c r="G222" s="1" t="n">
        <f aca="false">D222*F222/E222</f>
        <v>356120.589612021</v>
      </c>
    </row>
    <row collapsed="false" customFormat="false" customHeight="true" hidden="false" ht="12.1" outlineLevel="0" r="223">
      <c r="B223" s="0" t="s">
        <v>50</v>
      </c>
      <c r="C223" s="0" t="n">
        <v>2.47</v>
      </c>
      <c r="D223" s="0" t="n">
        <f aca="false">C223*0.001*(39.2+8.4+9)*3600*24*365*3</f>
        <v>13226387.616</v>
      </c>
      <c r="E223" s="0" t="n">
        <v>9303449</v>
      </c>
      <c r="F223" s="0" t="n">
        <v>9623</v>
      </c>
      <c r="G223" s="1" t="n">
        <f aca="false">D223*F223/E223</f>
        <v>13680.6820813193</v>
      </c>
      <c r="H223" s="1"/>
    </row>
    <row collapsed="false" customFormat="false" customHeight="true" hidden="false" ht="12.1" outlineLevel="0" r="224">
      <c r="B224" s="0" t="s">
        <v>51</v>
      </c>
      <c r="C224" s="0" t="n">
        <v>0.4</v>
      </c>
      <c r="D224" s="0" t="n">
        <f aca="false">C224*0.001*(39.2+8.4+9)*3600*24*365*3</f>
        <v>2141925.12</v>
      </c>
      <c r="E224" s="0" t="n">
        <v>9303449</v>
      </c>
      <c r="F224" s="0" t="n">
        <v>145117</v>
      </c>
      <c r="G224" s="1" t="n">
        <f aca="false">D224*F224/E224</f>
        <v>33410.1630093356</v>
      </c>
      <c r="H224" s="1"/>
    </row>
    <row collapsed="false" customFormat="false" customHeight="true" hidden="false" ht="12.1" outlineLevel="0" r="225">
      <c r="B225" s="2" t="s">
        <v>52</v>
      </c>
      <c r="G225" s="1"/>
      <c r="H225" s="1"/>
    </row>
    <row collapsed="false" customFormat="false" customHeight="true" hidden="false" ht="12.1" outlineLevel="0" r="226">
      <c r="B226" s="0" t="s">
        <v>53</v>
      </c>
      <c r="C226" s="0" t="n">
        <v>13.3</v>
      </c>
      <c r="D226" s="0" t="n">
        <f aca="false">C226*0.001*(68+13.9+3.5+10+10)*3600*24*365*3</f>
        <v>132623386.56</v>
      </c>
      <c r="E226" s="0" t="n">
        <v>5376000</v>
      </c>
      <c r="F226" s="0" t="n">
        <v>12860</v>
      </c>
      <c r="G226" s="1" t="n">
        <f aca="false">F226*D226/E226</f>
        <v>317250.139725</v>
      </c>
      <c r="H226" s="1" t="inlineStr">
        <f aca="false">SUM(G226:G230,G231:G232)</f>
        <is>
          <t/>
        </is>
      </c>
      <c r="I226" s="1" t="n">
        <f aca="false">H226*2</f>
        <v>1830874.98144176</v>
      </c>
      <c r="J226" s="0" t="s">
        <v>63</v>
      </c>
    </row>
    <row collapsed="false" customFormat="false" customHeight="true" hidden="false" ht="12.1" outlineLevel="0" r="227">
      <c r="B227" s="0" t="s">
        <v>54</v>
      </c>
      <c r="C227" s="0" t="n">
        <v>2.5</v>
      </c>
      <c r="D227" s="0" t="n">
        <f aca="false">C227*0.001*(68+13.9+3.5+10+10)*3600*24*365*3</f>
        <v>24929208</v>
      </c>
      <c r="E227" s="0" t="n">
        <v>5376000</v>
      </c>
      <c r="F227" s="0" t="n">
        <v>4368</v>
      </c>
      <c r="G227" s="1" t="n">
        <f aca="false">F227*D227/E227</f>
        <v>20254.9815</v>
      </c>
      <c r="H227" s="1"/>
      <c r="I227" s="1"/>
    </row>
    <row collapsed="false" customFormat="false" customHeight="true" hidden="false" ht="12.1" outlineLevel="0" r="228">
      <c r="B228" s="0" t="s">
        <v>55</v>
      </c>
      <c r="C228" s="0" t="n">
        <v>1.1</v>
      </c>
      <c r="D228" s="0" t="n">
        <f aca="false">C228*0.001*(68+13.9+3.5+10+10)*3600*24*365*3</f>
        <v>10968851.52</v>
      </c>
      <c r="E228" s="0" t="n">
        <v>14333058</v>
      </c>
      <c r="F228" s="0" t="n">
        <v>170978</v>
      </c>
      <c r="G228" s="1" t="n">
        <f aca="false">F228*D228/E228</f>
        <v>130846.627090085</v>
      </c>
    </row>
    <row collapsed="false" customFormat="false" customHeight="true" hidden="false" ht="12.1" outlineLevel="0" r="229">
      <c r="B229" s="0" t="s">
        <v>67</v>
      </c>
      <c r="C229" s="0" t="n">
        <v>0.115</v>
      </c>
      <c r="D229" s="0" t="n">
        <f aca="false">C229*0.001*(68+13.9+3.5+10+10)*3600*24*365*3</f>
        <v>1146743.568</v>
      </c>
      <c r="E229" s="0" t="n">
        <v>16966427</v>
      </c>
      <c r="F229" s="0" t="n">
        <v>128211</v>
      </c>
      <c r="G229" s="1" t="n">
        <f aca="false">D229*F229/E229</f>
        <v>8665.6512651042</v>
      </c>
    </row>
    <row collapsed="false" customFormat="false" customHeight="true" hidden="false" ht="12.1" outlineLevel="0" r="230">
      <c r="B230" s="0" t="s">
        <v>68</v>
      </c>
      <c r="C230" s="0" t="n">
        <v>15</v>
      </c>
      <c r="D230" s="0" t="n">
        <f aca="false">C230*0.001*(68+13.9+3.5+10+10)*3600*24*365*3</f>
        <v>149575248</v>
      </c>
      <c r="E230" s="0" t="n">
        <v>16966427</v>
      </c>
      <c r="F230" s="0" t="n">
        <v>44179</v>
      </c>
      <c r="G230" s="1" t="n">
        <f aca="false">D230*F230/E230</f>
        <v>389480.052658818</v>
      </c>
    </row>
    <row collapsed="false" customFormat="false" customHeight="true" hidden="false" ht="12.1" outlineLevel="0" r="231">
      <c r="B231" s="0" t="s">
        <v>58</v>
      </c>
      <c r="C231" s="0" t="n">
        <v>2.47</v>
      </c>
      <c r="D231" s="0" t="n">
        <f aca="false">C231*0.001*(68+13.9+3.5+10+10)*3600*24*365*3</f>
        <v>24630057.504</v>
      </c>
      <c r="E231" s="0" t="n">
        <v>9303730</v>
      </c>
      <c r="F231" s="0" t="n">
        <v>5277</v>
      </c>
      <c r="G231" s="1" t="n">
        <f aca="false">F231*D231/E231</f>
        <v>13969.9683297568</v>
      </c>
      <c r="H231" s="1"/>
    </row>
    <row collapsed="false" customFormat="false" customHeight="true" hidden="false" ht="12.1" outlineLevel="0" r="232">
      <c r="B232" s="0" t="s">
        <v>59</v>
      </c>
      <c r="C232" s="0" t="n">
        <v>0.4</v>
      </c>
      <c r="D232" s="0" t="n">
        <f aca="false">C232*0.001*(68+13.9+3.5+10+10)*3600*24*365*3</f>
        <v>3988673.28</v>
      </c>
      <c r="E232" s="0" t="n">
        <v>9303730</v>
      </c>
      <c r="F232" s="0" t="n">
        <v>81569</v>
      </c>
      <c r="G232" s="1" t="n">
        <f aca="false">F232*D232/E232</f>
        <v>34970.0701521132</v>
      </c>
      <c r="H232" s="1"/>
    </row>
    <row collapsed="false" customFormat="false" customHeight="true" hidden="false" ht="12.1" outlineLevel="0" r="233">
      <c r="B233" s="2" t="s">
        <v>60</v>
      </c>
      <c r="H233" s="1" t="inlineStr">
        <f aca="false">SUM(H218,H226)</f>
        <is>
          <t/>
        </is>
      </c>
    </row>
    <row collapsed="false" customFormat="false" customHeight="true" hidden="false" ht="12.1" outlineLevel="0" r="234">
      <c r="H234" s="1"/>
    </row>
    <row collapsed="false" customFormat="false" customHeight="true" hidden="false" ht="13.4" outlineLevel="0" r="235">
      <c r="B235" s="2" t="s">
        <v>61</v>
      </c>
      <c r="H235" s="1"/>
    </row>
    <row collapsed="false" customFormat="false" customHeight="true" hidden="false" ht="13.4" outlineLevel="0" r="236">
      <c r="B236" s="0" t="s">
        <v>62</v>
      </c>
      <c r="C236" s="0" t="n">
        <f aca="false">(0.84+0.1+0.59)*0.7</f>
        <v>1.071</v>
      </c>
      <c r="D236" s="1" t="n">
        <f aca="false">C236*110*3600*24*365*3</f>
        <v>11145768480</v>
      </c>
      <c r="E236" s="1" t="n">
        <v>240000000</v>
      </c>
      <c r="F236" s="0" t="n">
        <v>148</v>
      </c>
      <c r="G236" s="1" t="n">
        <f aca="false">SQRT(5)*F236*D236/E236*2</f>
        <v>30737.9917120639</v>
      </c>
    </row>
    <row collapsed="false" customFormat="false" customHeight="true" hidden="false" ht="12.1" outlineLevel="0" r="237">
      <c r="B237" s="2" t="s">
        <v>69</v>
      </c>
      <c r="H237" s="1" t="inlineStr">
        <f aca="false">SUM(H233,H209)</f>
        <is>
          <t/>
        </is>
      </c>
    </row>
    <row collapsed="false" customFormat="false" customHeight="true" hidden="false" ht="12.1" outlineLevel="0" r="238">
      <c r="B238" s="2"/>
      <c r="H238" s="1"/>
    </row>
    <row collapsed="false" customFormat="false" customHeight="true" hidden="false" ht="12.1" outlineLevel="0" r="239">
      <c r="B239" s="2" t="s">
        <v>70</v>
      </c>
    </row>
    <row collapsed="false" customFormat="false" customHeight="true" hidden="false" ht="12.1" outlineLevel="0" r="240">
      <c r="B240" s="0" t="s">
        <v>71</v>
      </c>
      <c r="C240" s="0" t="n">
        <f aca="false">0.00000054*2.07*C215</f>
        <v>4.69476E-006</v>
      </c>
      <c r="D240" s="0" t="n">
        <f aca="false">C240*0.001*19*3600*24*365*3</f>
        <v>8.43907522752</v>
      </c>
      <c r="E240" s="0" t="n">
        <v>192000</v>
      </c>
      <c r="F240" s="0" t="n">
        <v>14</v>
      </c>
      <c r="G240" s="0" t="n">
        <f aca="false">F240*D240/E240</f>
        <v>0.00061534923534</v>
      </c>
      <c r="H240" s="0" t="e">
        <f aca="false">SUM(G240:G245)</f>
        <v>#REF!</v>
      </c>
    </row>
    <row collapsed="false" customFormat="false" customHeight="true" hidden="false" ht="12.1" outlineLevel="0" r="241">
      <c r="B241" s="0" t="s">
        <v>72</v>
      </c>
      <c r="C241" s="3" t="n">
        <f aca="false">0.00000054*2.07*C216</f>
        <v>4.69476E-006</v>
      </c>
      <c r="D241" s="0" t="n">
        <f aca="false">C241*0.001*19*3600*24*365*3</f>
        <v>8.43907522752</v>
      </c>
      <c r="E241" s="0" t="n">
        <v>192000</v>
      </c>
      <c r="F241" s="0" t="n">
        <v>9</v>
      </c>
      <c r="G241" s="0" t="n">
        <f aca="false">F241*D241/E241</f>
        <v>0.00039558165129</v>
      </c>
    </row>
    <row collapsed="false" customFormat="false" customHeight="true" hidden="false" ht="12.1" outlineLevel="0" r="242">
      <c r="B242" s="0" t="s">
        <v>73</v>
      </c>
      <c r="C242" s="0" t="e">
        <f aca="false">0.00000000007*1.86*#REF!</f>
        <v>#REF!</v>
      </c>
      <c r="D242" s="0" t="e">
        <f aca="false">C242*0.001*(39.2+8.4+9)*3600*24*365*3</f>
        <v>#REF!</v>
      </c>
      <c r="E242" s="0" t="n">
        <v>436368</v>
      </c>
      <c r="F242" s="0" t="n">
        <v>9</v>
      </c>
      <c r="G242" s="0" t="e">
        <f aca="false">F242*D242/E242</f>
        <v>#REF!</v>
      </c>
    </row>
    <row collapsed="false" customFormat="false" customHeight="true" hidden="false" ht="12.1" outlineLevel="0" r="243">
      <c r="B243" s="0" t="s">
        <v>74</v>
      </c>
      <c r="C243" s="0" t="n">
        <f aca="false">0.00000054*2.07*C223</f>
        <v>2.760966E-006</v>
      </c>
      <c r="D243" s="0" t="n">
        <f aca="false">C243*0.001*(39.2+8.4+9)*3600*24*365*3</f>
        <v>14.7844560771648</v>
      </c>
      <c r="E243" s="0" t="n">
        <v>342864</v>
      </c>
      <c r="F243" s="0" t="n">
        <v>5</v>
      </c>
      <c r="G243" s="0" t="n">
        <f aca="false">F243*D243/E243</f>
        <v>0.000215602339078538</v>
      </c>
    </row>
    <row collapsed="false" customFormat="false" customHeight="true" hidden="false" ht="12.1" outlineLevel="0" r="244">
      <c r="B244" s="0" t="s">
        <v>75</v>
      </c>
      <c r="C244" s="0" t="e">
        <f aca="false">0.00000000007*1.86*#REF!</f>
        <v>#REF!</v>
      </c>
      <c r="D244" s="0" t="e">
        <f aca="false">C244*0.001*(68+13.9+3.5+10+10)*3600*24*365*3</f>
        <v>#REF!</v>
      </c>
      <c r="E244" s="0" t="n">
        <v>436368</v>
      </c>
      <c r="F244" s="0" t="n">
        <v>2</v>
      </c>
      <c r="G244" s="0" t="e">
        <f aca="false">F244*D244/E244</f>
        <v>#REF!</v>
      </c>
    </row>
    <row collapsed="false" customFormat="false" customHeight="true" hidden="false" ht="12.1" outlineLevel="0" r="245">
      <c r="B245" s="0" t="s">
        <v>76</v>
      </c>
      <c r="C245" s="0" t="n">
        <f aca="false">0.00000054*2.07*C231</f>
        <v>2.760966E-006</v>
      </c>
      <c r="D245" s="0" t="n">
        <f aca="false">C245*0.001*(68+13.9+3.5+10+10)*3600*24*365*3</f>
        <v>27.5314782779712</v>
      </c>
      <c r="E245" s="0" t="n">
        <v>342864</v>
      </c>
      <c r="F245" s="0" t="n">
        <v>5</v>
      </c>
      <c r="G245" s="0" t="n">
        <f aca="false">F245*D245/E245</f>
        <v>0.000401492695033179</v>
      </c>
    </row>
    <row collapsed="false" customFormat="false" customHeight="true" hidden="false" ht="12.1" outlineLevel="0" r="246">
      <c r="B246" s="2" t="s">
        <v>77</v>
      </c>
      <c r="C246" s="0" t="s">
        <v>78</v>
      </c>
      <c r="D246" s="0" t="s">
        <v>79</v>
      </c>
    </row>
    <row collapsed="false" customFormat="false" customHeight="true" hidden="false" ht="12.1" outlineLevel="0" r="247">
      <c r="B247" s="0" t="s">
        <v>80</v>
      </c>
      <c r="C247" s="3" t="n">
        <f aca="false">0.001*0.0072*C216/6940*0.0403454</f>
        <v>1.75798976368876E-010</v>
      </c>
      <c r="D247" s="0" t="n">
        <f aca="false">C247*19*94670800</f>
        <v>0.316217564908429</v>
      </c>
      <c r="E247" s="0" t="n">
        <f aca="false">48366*48</f>
        <v>2321568</v>
      </c>
      <c r="F247" s="0" t="n">
        <v>655</v>
      </c>
      <c r="G247" s="0" t="n">
        <f aca="false">F247*D247/E247</f>
        <v>8.92166436714415E-005</v>
      </c>
    </row>
    <row collapsed="false" customFormat="false" customHeight="true" hidden="false" ht="12.1" outlineLevel="0" r="248">
      <c r="B248" s="0" t="s">
        <v>81</v>
      </c>
      <c r="C248" s="0" t="n">
        <f aca="false">0.001*0.0072*C216/0.0000000000006709*1.05101E-019</f>
        <v>4.73729950812342E-012</v>
      </c>
      <c r="D248" s="0" t="n">
        <f aca="false">C248*19*94670800</f>
        <v>0.00852119475119936</v>
      </c>
      <c r="E248" s="0" t="n">
        <f aca="false">48316*48</f>
        <v>2319168</v>
      </c>
      <c r="F248" s="0" t="n">
        <v>960</v>
      </c>
      <c r="G248" s="0" t="n">
        <f aca="false">F248*D248/E248</f>
        <v>3.52727657554407E-006</v>
      </c>
    </row>
    <row collapsed="false" customFormat="false" customHeight="true" hidden="false" ht="12.1" outlineLevel="0" r="249">
      <c r="B249" s="0" t="s">
        <v>82</v>
      </c>
      <c r="C249" s="0" t="n">
        <f aca="false">0.001*0.99274*C216/0.00000005798*0.0000000000000160359</f>
        <v>1.15318753599862E-009</v>
      </c>
      <c r="D249" s="0" t="n">
        <f aca="false">C249*19*94670800</f>
        <v>2.07429054507735</v>
      </c>
      <c r="E249" s="0" t="n">
        <f aca="false">48414*48</f>
        <v>2323872</v>
      </c>
      <c r="F249" s="0" t="n">
        <v>889</v>
      </c>
      <c r="G249" s="0" t="n">
        <f aca="false">F249*D249/E249</f>
        <v>0.000793522317310833</v>
      </c>
    </row>
    <row collapsed="false" customFormat="false" customHeight="true" hidden="false" ht="12.1" outlineLevel="0" r="250">
      <c r="B250" s="0" t="s">
        <v>83</v>
      </c>
      <c r="C250" s="0" t="n">
        <f aca="false">0.001*0.0072*C216/1.34*0.00000515675</f>
        <v>1.16373223880597E-010</v>
      </c>
      <c r="D250" s="0" t="n">
        <f aca="false">C250*19*94670800</f>
        <v>0.209325777863749</v>
      </c>
      <c r="E250" s="0" t="n">
        <f aca="false">48394*48</f>
        <v>2322912</v>
      </c>
      <c r="F250" s="0" t="n">
        <v>706</v>
      </c>
      <c r="G250" s="0" t="n">
        <f aca="false">F250*D250/E250</f>
        <v>6.36201453915632E-005</v>
      </c>
    </row>
    <row collapsed="false" customFormat="false" customHeight="true" hidden="false" ht="12.1" outlineLevel="0" r="251">
      <c r="B251" s="0" t="s">
        <v>84</v>
      </c>
      <c r="C251" s="0" t="n">
        <f aca="false">0.001*C214/2320000*21.595</f>
        <v>2.04780172413793E-008</v>
      </c>
      <c r="D251" s="0" t="n">
        <f aca="false">C251*19*94670800</f>
        <v>36.8347352184483</v>
      </c>
      <c r="E251" s="0" t="n">
        <f aca="false">48306*48</f>
        <v>2318688</v>
      </c>
      <c r="F251" s="0" t="n">
        <v>557</v>
      </c>
      <c r="G251" s="0" t="n">
        <f aca="false">F251*D251/E251</f>
        <v>0.00884851584890925</v>
      </c>
    </row>
    <row collapsed="false" customFormat="false" customHeight="true" hidden="false" ht="12.1" outlineLevel="0" r="252">
      <c r="B252" s="0" t="s">
        <v>85</v>
      </c>
      <c r="C252" s="0" t="n">
        <f aca="false">0.001*0.99274*C216/4219*0.00195758*10</f>
        <v>1.93461613430671E-008</v>
      </c>
      <c r="D252" s="0" t="n">
        <f aca="false">C252*19*94670800</f>
        <v>34.7988148542675</v>
      </c>
      <c r="E252" s="0" t="n">
        <f aca="false">48401*48</f>
        <v>2323248</v>
      </c>
      <c r="F252" s="0" t="n">
        <v>692</v>
      </c>
      <c r="G252" s="0" t="n">
        <f aca="false">F252*D252/E252</f>
        <v>0.0103651353102007</v>
      </c>
    </row>
    <row collapsed="false" customFormat="false" customHeight="true" hidden="false" ht="12.1" outlineLevel="0" r="253">
      <c r="B253" s="0" t="s">
        <v>86</v>
      </c>
      <c r="C253" s="0" t="n">
        <f aca="false">0.001*C214/4.78*0.00000927984</f>
        <v>4.27105606694561E-009</v>
      </c>
      <c r="D253" s="0" t="n">
        <f aca="false">C253*19*94670800</f>
        <v>7.68254159934929</v>
      </c>
      <c r="E253" s="0" t="n">
        <f aca="false">48370*48</f>
        <v>2321760</v>
      </c>
      <c r="F253" s="0" t="n">
        <v>844</v>
      </c>
      <c r="G253" s="0" t="n">
        <f aca="false">F253*D253/E253</f>
        <v>0.00279273702271156</v>
      </c>
    </row>
    <row collapsed="false" customFormat="false" customHeight="true" hidden="false" ht="12.1" outlineLevel="0" r="254">
      <c r="B254" s="0" t="s">
        <v>87</v>
      </c>
      <c r="C254" s="0" t="n">
        <f aca="false">0.001*0.99274*C216/0.003729*0.00000000292019</f>
        <v>3.26515300791633E-009</v>
      </c>
      <c r="D254" s="0" t="n">
        <f aca="false">C254*19*94670800</f>
        <v>5.87317830025506</v>
      </c>
      <c r="E254" s="0" t="n">
        <f aca="false">48*48330</f>
        <v>2319840</v>
      </c>
      <c r="F254" s="0" t="n">
        <v>877</v>
      </c>
      <c r="G254" s="0" t="n">
        <f aca="false">F254*D254/E254</f>
        <v>0.00222031578441776</v>
      </c>
    </row>
    <row collapsed="false" customFormat="false" customHeight="true" hidden="false" ht="12.1" outlineLevel="0" r="255">
      <c r="B255" s="0" t="s">
        <v>88</v>
      </c>
      <c r="C255" s="0" t="n">
        <f aca="false">0.001*0.0072*C216/0.0000007018*0.000000000000344642000000001</f>
        <v>1.48503477913936E-011</v>
      </c>
      <c r="D255" s="0" t="n">
        <f aca="false">C255*19*94670800</f>
        <v>0.0267119918080998</v>
      </c>
      <c r="E255" s="0" t="n">
        <f aca="false">48381*48</f>
        <v>2322288</v>
      </c>
      <c r="F255" s="0" t="n">
        <v>903</v>
      </c>
      <c r="G255" s="0" t="n">
        <f aca="false">F255*D255/E255</f>
        <v>1.03867085403336E-005</v>
      </c>
    </row>
    <row collapsed="false" customFormat="false" customHeight="true" hidden="false" ht="12.1" outlineLevel="0" r="256">
      <c r="B256" s="0" t="s">
        <v>89</v>
      </c>
      <c r="C256" s="0" t="n">
        <f aca="false">0.001*C214/0.0000022089*0.00000000000107439</f>
        <v>1.07006111639277E-009</v>
      </c>
      <c r="D256" s="0" t="n">
        <f aca="false">C256*19*94670800</f>
        <v>1.92476729681814</v>
      </c>
      <c r="E256" s="0" t="n">
        <f aca="false">48307*48</f>
        <v>2318736</v>
      </c>
      <c r="F256" s="0" t="n">
        <v>835</v>
      </c>
      <c r="G256" s="0" t="n">
        <f aca="false">F256*D256/E256</f>
        <v>0.000693127933858426</v>
      </c>
    </row>
    <row collapsed="false" customFormat="false" customHeight="true" hidden="false" ht="12.1" outlineLevel="0" r="257">
      <c r="B257" s="0" t="s">
        <v>90</v>
      </c>
      <c r="C257" s="0" t="n">
        <f aca="false">0.001*0.99274*C216/0.000000000014*1.44088E-018</f>
        <v>4.2912576336E-010</v>
      </c>
      <c r="D257" s="0" t="n">
        <f aca="false">C257*19*94670800</f>
        <v>0.771887907040136</v>
      </c>
      <c r="E257" s="0" t="n">
        <f aca="false">48281*48</f>
        <v>2317488</v>
      </c>
      <c r="F257" s="0" t="n">
        <v>929</v>
      </c>
      <c r="G257" s="0" t="n">
        <f aca="false">F257*D257/E257</f>
        <v>0.000309422903436948</v>
      </c>
    </row>
    <row collapsed="false" customFormat="false" customHeight="true" hidden="false" ht="12.1" outlineLevel="0" r="258">
      <c r="B258" s="0" t="s">
        <v>91</v>
      </c>
      <c r="C258" s="0" t="n">
        <f aca="false">0.001*0.0072*C216/0.175*0.000000346765</f>
        <v>5.9920992E-011</v>
      </c>
      <c r="D258" s="0" t="n">
        <f aca="false">C258*19*94670800</f>
        <v>0.107782596739238</v>
      </c>
      <c r="E258" s="0" t="n">
        <f aca="false">48429*48</f>
        <v>2324592</v>
      </c>
      <c r="F258" s="0" t="n">
        <v>851</v>
      </c>
      <c r="G258" s="0" t="n">
        <f aca="false">F258*D258/E258</f>
        <v>3.94576724969766E-005</v>
      </c>
    </row>
    <row collapsed="false" customFormat="false" customHeight="true" hidden="false" ht="12.1" outlineLevel="0" r="259">
      <c r="B259" s="0" t="s">
        <v>92</v>
      </c>
      <c r="C259" s="0" t="n">
        <f aca="false">0.001*C214/0.0125*0.0000000140215</f>
        <v>2.467784E-009</v>
      </c>
      <c r="D259" s="0" t="n">
        <f aca="false">C259*19*94670800</f>
        <v>4.4389146246368</v>
      </c>
      <c r="E259" s="0" t="n">
        <f aca="false">48364*48</f>
        <v>2321472</v>
      </c>
      <c r="F259" s="0" t="n">
        <v>850</v>
      </c>
      <c r="G259" s="0" t="n">
        <f aca="false">F259*D259/E259</f>
        <v>0.00162529525703574</v>
      </c>
    </row>
    <row collapsed="false" customFormat="false" customHeight="true" hidden="false" ht="12.1" outlineLevel="0" r="260">
      <c r="B260" s="0" t="s">
        <v>93</v>
      </c>
      <c r="C260" s="0" t="n">
        <f aca="false">0.001*0.99274*C216/0.00000209824*0.000000000000780354000000001</f>
        <v>1.55067687482462E-009</v>
      </c>
      <c r="D260" s="0" t="n">
        <f aca="false">C260*19*94670800</f>
        <v>2.78927258534178</v>
      </c>
      <c r="E260" s="0" t="n">
        <f aca="false">48336*48</f>
        <v>2320128</v>
      </c>
      <c r="F260" s="0" t="n">
        <v>956</v>
      </c>
      <c r="G260" s="0" t="n">
        <f aca="false">F260*D260/E260</f>
        <v>0.0011493092586214</v>
      </c>
    </row>
    <row collapsed="false" customFormat="false" customHeight="true" hidden="false" ht="12.1" outlineLevel="0" r="261">
      <c r="B261" s="0" t="s">
        <v>94</v>
      </c>
      <c r="C261" s="0" t="n">
        <f aca="false">0.001*0.0072*C216/0.0000004296*0.000000000000285365</f>
        <v>2.00871452513966E-011</v>
      </c>
      <c r="D261" s="0" t="n">
        <f aca="false">C261*19*94670800</f>
        <v>0.0361316561026525</v>
      </c>
      <c r="E261" s="0" t="n">
        <f aca="false">48365*48</f>
        <v>2321520</v>
      </c>
      <c r="F261" s="0" t="n">
        <v>883</v>
      </c>
      <c r="G261" s="0" t="n">
        <f aca="false">F261*D261/E261</f>
        <v>1.37428289821506E-005</v>
      </c>
    </row>
    <row collapsed="false" customFormat="false" customHeight="true" hidden="false" ht="12.1" outlineLevel="0" r="262">
      <c r="B262" s="0" t="s">
        <v>95</v>
      </c>
      <c r="C262" s="0" t="n">
        <f aca="false">0.001*C214/0.000000011498*3.71403E-015</f>
        <v>7.10633675421813E-010</v>
      </c>
      <c r="D262" s="0" t="n">
        <f aca="false">C262*19*94670800</f>
        <v>1.27824891262334</v>
      </c>
      <c r="E262" s="0" t="n">
        <f aca="false">48295*48</f>
        <v>2318160</v>
      </c>
      <c r="F262" s="0" t="n">
        <v>922</v>
      </c>
      <c r="G262" s="0" t="n">
        <f aca="false">F262*D262/E262</f>
        <v>0.000508396960278291</v>
      </c>
    </row>
    <row collapsed="false" customFormat="false" customHeight="true" hidden="false" ht="12.1" outlineLevel="0" r="263">
      <c r="B263" s="0" t="s">
        <v>96</v>
      </c>
      <c r="C263" s="0" t="n">
        <f aca="false">0.001*0.99274*C216/0.0000000000002914*2.40754E-020</f>
        <v>3.4448377797941E-010</v>
      </c>
      <c r="D263" s="0" t="n">
        <f aca="false">C263*19*94670800</f>
        <v>0.619638542118329</v>
      </c>
      <c r="E263" s="0" t="n">
        <f aca="false">48408*48</f>
        <v>2323584</v>
      </c>
      <c r="F263" s="0" t="n">
        <v>863</v>
      </c>
      <c r="G263" s="0" t="n">
        <f aca="false">F263*D263/E263</f>
        <v>0.000230139328661291</v>
      </c>
    </row>
    <row collapsed="false" customFormat="false" customHeight="true" hidden="false" ht="12.1" outlineLevel="0" r="264">
      <c r="B264" s="0" t="s">
        <v>97</v>
      </c>
      <c r="C264" s="0" t="n">
        <f aca="false">0.001*C214/1.57E-018*2.68518E-026</f>
        <v>3.76267261146497E-011</v>
      </c>
      <c r="D264" s="0" t="n">
        <f aca="false">C264*19*94670800</f>
        <v>0.0676808929904408</v>
      </c>
      <c r="E264" s="0" t="n">
        <f aca="false">48282*48</f>
        <v>2317536</v>
      </c>
      <c r="F264" s="0" t="n">
        <v>957</v>
      </c>
      <c r="G264" s="0" t="n">
        <f aca="false">F264*D264/E264</f>
        <v>2.79480511162941E-005</v>
      </c>
    </row>
    <row collapsed="false" customFormat="false" customHeight="true" hidden="false" ht="12.1" outlineLevel="0" r="265">
      <c r="B265" s="0" t="s">
        <v>98</v>
      </c>
      <c r="C265" s="0" t="n">
        <f aca="false">0.001*0.99274*C216/0.0000000000000895300000000002*9.10636E-021</f>
        <v>4.24092939471461E-010</v>
      </c>
      <c r="D265" s="0" t="n">
        <f aca="false">C265*19*94670800</f>
        <v>0.762835139228181</v>
      </c>
      <c r="E265" s="0" t="n">
        <f aca="false">48330*48</f>
        <v>2319840</v>
      </c>
      <c r="F265" s="0" t="n">
        <v>942</v>
      </c>
      <c r="G265" s="0" t="n">
        <f aca="false">F265*D265/E265</f>
        <v>0.000309758733857915</v>
      </c>
      <c r="I265" s="0" t="n">
        <f aca="false">MAX(G247:G342)</f>
        <v>0.0103651353102007</v>
      </c>
    </row>
    <row collapsed="false" customFormat="false" customHeight="true" hidden="false" ht="12.1" outlineLevel="0" r="266">
      <c r="B266" s="0" t="s">
        <v>99</v>
      </c>
      <c r="C266" s="0" t="n">
        <f aca="false">0.001*0.0072*C216/3.12E-017*1.43864E-024</f>
        <v>1.39437415384615E-012</v>
      </c>
      <c r="D266" s="0" t="n">
        <f aca="false">C266*19*94670800</f>
        <v>0.00250812381623483</v>
      </c>
      <c r="E266" s="0" t="n">
        <f aca="false">48313*48</f>
        <v>2319024</v>
      </c>
      <c r="F266" s="0" t="n">
        <v>893</v>
      </c>
      <c r="G266" s="0" t="n">
        <f aca="false">F266*D266/E266</f>
        <v>9.65817761220972E-007</v>
      </c>
    </row>
    <row collapsed="false" customFormat="false" customHeight="true" hidden="false" ht="12.1" outlineLevel="0" r="267">
      <c r="B267" s="0" t="s">
        <v>72</v>
      </c>
      <c r="C267" s="0" t="n">
        <f aca="false">0.001*0.99274*C216/4.916E-018*1.30457E-025</f>
        <v>1.10647173546786E-010</v>
      </c>
      <c r="D267" s="0" t="n">
        <f aca="false">C267*19*94670800</f>
        <v>0.199026072310848</v>
      </c>
      <c r="E267" s="0" t="n">
        <f aca="false">48309*48</f>
        <v>2318832</v>
      </c>
      <c r="F267" s="0" t="n">
        <v>859</v>
      </c>
      <c r="G267" s="0" t="n">
        <f aca="false">F267*D267/E267</f>
        <v>7.372823736908E-005</v>
      </c>
    </row>
    <row collapsed="false" customFormat="false" customHeight="true" hidden="false" ht="12.1" outlineLevel="0" r="268">
      <c r="B268" s="0" t="s">
        <v>100</v>
      </c>
      <c r="C268" s="0" t="n">
        <f aca="false">0.001*0.99724*C216/0.0054*0.000000008537</f>
        <v>6.62156279555556E-009</v>
      </c>
      <c r="D268" s="0" t="n">
        <f aca="false">C268*19*94670800</f>
        <v>11.9105042950041</v>
      </c>
      <c r="E268" s="0" t="n">
        <f aca="false">48559*48</f>
        <v>2330832</v>
      </c>
      <c r="F268" s="0" t="n">
        <v>651</v>
      </c>
      <c r="G268" s="0" t="n">
        <f aca="false">F268*D268/E268</f>
        <v>0.00332659681008657</v>
      </c>
    </row>
    <row collapsed="false" customFormat="false" customHeight="true" hidden="false" ht="12.1" outlineLevel="0" r="269">
      <c r="B269" s="0" t="s">
        <v>101</v>
      </c>
      <c r="C269" s="0" t="n">
        <f aca="false">0.001*0.3594*C214/0.0001908*0.00000000005714</f>
        <v>2.36789597484277E-010</v>
      </c>
      <c r="D269" s="0" t="n">
        <f aca="false">C269*19*94670800</f>
        <v>0.425924151884775</v>
      </c>
      <c r="E269" s="0" t="n">
        <f aca="false">48594*48</f>
        <v>2332512</v>
      </c>
      <c r="F269" s="0" t="n">
        <v>747</v>
      </c>
      <c r="G269" s="0" t="n">
        <f aca="false">F269*D269/E269</f>
        <v>0.000136404589325983</v>
      </c>
    </row>
    <row collapsed="false" customFormat="false" customHeight="true" hidden="false" ht="12.1" outlineLevel="0" r="270">
      <c r="B270" s="0" t="s">
        <v>102</v>
      </c>
      <c r="C270" s="0" t="n">
        <f aca="false">0.001*C216/389.3*0.001426</f>
        <v>1.538453634729E-008</v>
      </c>
      <c r="D270" s="0" t="n">
        <f aca="false">C270*19*94670800</f>
        <v>27.6728609089134</v>
      </c>
      <c r="E270" s="0" t="n">
        <f aca="false">48607*48</f>
        <v>2333136</v>
      </c>
      <c r="F270" s="0" t="n">
        <v>606</v>
      </c>
      <c r="G270" s="0" t="n">
        <f aca="false">F270*D270/E270</f>
        <v>0.00718764517404967</v>
      </c>
      <c r="H270" s="0" t="n">
        <f aca="false">SUM(G247:G270)</f>
        <v>0.0408189166146669</v>
      </c>
    </row>
    <row collapsed="false" customFormat="false" customHeight="true" hidden="false" ht="12.1" outlineLevel="0" r="271">
      <c r="B271" s="0" t="s">
        <v>103</v>
      </c>
      <c r="C271" s="0" t="n">
        <f aca="false">0.001*0.0072*C215/6940*0.0403454</f>
        <v>1.75798976368876E-010</v>
      </c>
      <c r="D271" s="0" t="n">
        <f aca="false">C271*19*94670800</f>
        <v>0.316217564908429</v>
      </c>
      <c r="E271" s="0" t="n">
        <f aca="false">48366*48</f>
        <v>2321568</v>
      </c>
      <c r="F271" s="0" t="n">
        <v>655</v>
      </c>
      <c r="G271" s="0" t="n">
        <f aca="false">F271*D271/E271</f>
        <v>8.92166436714415E-005</v>
      </c>
    </row>
    <row collapsed="false" customFormat="false" customHeight="true" hidden="false" ht="12.1" outlineLevel="0" r="272">
      <c r="B272" s="0" t="s">
        <v>104</v>
      </c>
      <c r="C272" s="0" t="n">
        <f aca="false">0.001*0.0072*C215/0.0000000000006709*1.05101E-019</f>
        <v>4.73729950812342E-012</v>
      </c>
      <c r="D272" s="0" t="n">
        <f aca="false">C272*19*94670800</f>
        <v>0.00852119475119936</v>
      </c>
      <c r="E272" s="0" t="n">
        <f aca="false">48316*48</f>
        <v>2319168</v>
      </c>
      <c r="F272" s="0" t="n">
        <v>960</v>
      </c>
      <c r="G272" s="0" t="n">
        <f aca="false">F272*D272/E272</f>
        <v>3.52727657554407E-006</v>
      </c>
    </row>
    <row collapsed="false" customFormat="false" customHeight="true" hidden="false" ht="12.1" outlineLevel="0" r="273">
      <c r="B273" s="0" t="s">
        <v>105</v>
      </c>
      <c r="C273" s="0" t="n">
        <f aca="false">0.001*0.99274*C215/0.00000005798*0.0000000000000160359</f>
        <v>1.15318753599862E-009</v>
      </c>
      <c r="D273" s="0" t="n">
        <f aca="false">C273*19*94670800</f>
        <v>2.07429054507735</v>
      </c>
      <c r="E273" s="0" t="n">
        <f aca="false">48414*48</f>
        <v>2323872</v>
      </c>
      <c r="F273" s="0" t="n">
        <v>889</v>
      </c>
      <c r="G273" s="0" t="n">
        <f aca="false">F273*D273/E273</f>
        <v>0.000793522317310833</v>
      </c>
    </row>
    <row collapsed="false" customFormat="false" customHeight="true" hidden="false" ht="12.1" outlineLevel="0" r="274">
      <c r="B274" s="0" t="s">
        <v>106</v>
      </c>
      <c r="C274" s="0" t="n">
        <f aca="false">0.001*0.0072*C215/1.34*0.00000515675</f>
        <v>1.16373223880597E-010</v>
      </c>
      <c r="D274" s="0" t="n">
        <f aca="false">C274*19*94670800</f>
        <v>0.209325777863749</v>
      </c>
      <c r="E274" s="0" t="n">
        <f aca="false">48394*48</f>
        <v>2322912</v>
      </c>
      <c r="F274" s="0" t="n">
        <v>706</v>
      </c>
      <c r="G274" s="0" t="n">
        <f aca="false">F274*D274/E274</f>
        <v>6.36201453915632E-005</v>
      </c>
    </row>
    <row collapsed="false" customFormat="false" customHeight="true" hidden="false" ht="12.1" outlineLevel="0" r="275">
      <c r="B275" s="0" t="s">
        <v>107</v>
      </c>
      <c r="C275" s="0" t="n">
        <f aca="false">0.001*C213/2320000*21.595</f>
        <v>2.04780172413793E-008</v>
      </c>
      <c r="D275" s="0" t="n">
        <f aca="false">C275*19*94670800</f>
        <v>36.8347352184483</v>
      </c>
      <c r="E275" s="0" t="n">
        <f aca="false">48306*48</f>
        <v>2318688</v>
      </c>
      <c r="F275" s="0" t="n">
        <v>557</v>
      </c>
      <c r="G275" s="0" t="n">
        <f aca="false">F275*D275/E275</f>
        <v>0.00884851584890925</v>
      </c>
    </row>
    <row collapsed="false" customFormat="false" customHeight="true" hidden="false" ht="12.1" outlineLevel="0" r="276">
      <c r="B276" s="0" t="s">
        <v>108</v>
      </c>
      <c r="C276" s="0" t="n">
        <f aca="false">0.001*0.99274*C215/4219*0.00195758*10</f>
        <v>1.93461613430671E-008</v>
      </c>
      <c r="D276" s="0" t="n">
        <f aca="false">C276*19*94670800</f>
        <v>34.7988148542675</v>
      </c>
      <c r="E276" s="0" t="n">
        <f aca="false">48401*48</f>
        <v>2323248</v>
      </c>
      <c r="F276" s="0" t="n">
        <v>692</v>
      </c>
      <c r="G276" s="0" t="n">
        <f aca="false">F276*D276/E276</f>
        <v>0.0103651353102007</v>
      </c>
    </row>
    <row collapsed="false" customFormat="false" customHeight="true" hidden="false" ht="12.1" outlineLevel="0" r="277">
      <c r="B277" s="0" t="s">
        <v>109</v>
      </c>
      <c r="C277" s="3" t="n">
        <f aca="false">0.001*C213/4.78*0.00000927984</f>
        <v>4.27105606694561E-009</v>
      </c>
      <c r="D277" s="0" t="n">
        <f aca="false">C277*19*94670800</f>
        <v>7.68254159934929</v>
      </c>
      <c r="E277" s="0" t="n">
        <f aca="false">48370*48</f>
        <v>2321760</v>
      </c>
      <c r="F277" s="0" t="n">
        <v>844</v>
      </c>
      <c r="G277" s="0" t="n">
        <f aca="false">F277*D277/E277</f>
        <v>0.00279273702271156</v>
      </c>
    </row>
    <row collapsed="false" customFormat="false" customHeight="true" hidden="false" ht="12.1" outlineLevel="0" r="278">
      <c r="B278" s="0" t="s">
        <v>110</v>
      </c>
      <c r="C278" s="0" t="n">
        <f aca="false">0.001*0.99274*C215/0.003729*0.00000000292019</f>
        <v>3.26515300791633E-009</v>
      </c>
      <c r="D278" s="0" t="n">
        <f aca="false">C278*19*94670800</f>
        <v>5.87317830025506</v>
      </c>
      <c r="E278" s="0" t="n">
        <f aca="false">48*48330</f>
        <v>2319840</v>
      </c>
      <c r="F278" s="0" t="n">
        <v>877</v>
      </c>
      <c r="G278" s="0" t="n">
        <f aca="false">F278*D278/E278</f>
        <v>0.00222031578441776</v>
      </c>
    </row>
    <row collapsed="false" customFormat="false" customHeight="true" hidden="false" ht="12.1" outlineLevel="0" r="279">
      <c r="B279" s="0" t="s">
        <v>111</v>
      </c>
      <c r="C279" s="0" t="n">
        <f aca="false">0.001*0.0072*C215/0.0000007018*0.000000000000344642000000001</f>
        <v>1.48503477913936E-011</v>
      </c>
      <c r="D279" s="0" t="n">
        <f aca="false">C279*19*94670800</f>
        <v>0.0267119918080998</v>
      </c>
      <c r="E279" s="0" t="n">
        <f aca="false">48381*48</f>
        <v>2322288</v>
      </c>
      <c r="F279" s="0" t="n">
        <v>903</v>
      </c>
      <c r="G279" s="0" t="n">
        <f aca="false">F279*D279/E279</f>
        <v>1.03867085403336E-005</v>
      </c>
    </row>
    <row collapsed="false" customFormat="false" customHeight="true" hidden="false" ht="12.1" outlineLevel="0" r="280">
      <c r="B280" s="0" t="s">
        <v>112</v>
      </c>
      <c r="C280" s="0" t="n">
        <f aca="false">0.001*C213/0.0000022089*0.00000000000107439</f>
        <v>1.07006111639277E-009</v>
      </c>
      <c r="D280" s="0" t="n">
        <f aca="false">C280*19*94670800</f>
        <v>1.92476729681814</v>
      </c>
      <c r="E280" s="0" t="n">
        <f aca="false">48307*48</f>
        <v>2318736</v>
      </c>
      <c r="F280" s="0" t="n">
        <v>835</v>
      </c>
      <c r="G280" s="0" t="n">
        <f aca="false">F280*D280/E280</f>
        <v>0.000693127933858426</v>
      </c>
    </row>
    <row collapsed="false" customFormat="false" customHeight="true" hidden="false" ht="12.1" outlineLevel="0" r="281">
      <c r="B281" s="0" t="s">
        <v>113</v>
      </c>
      <c r="C281" s="0" t="n">
        <f aca="false">0.001*0.99274*C215/0.000000000014*1.44088E-018</f>
        <v>4.2912576336E-010</v>
      </c>
      <c r="D281" s="0" t="n">
        <f aca="false">C281*19*94670800</f>
        <v>0.771887907040136</v>
      </c>
      <c r="E281" s="0" t="n">
        <f aca="false">48281*48</f>
        <v>2317488</v>
      </c>
      <c r="F281" s="0" t="n">
        <v>929</v>
      </c>
      <c r="G281" s="0" t="n">
        <f aca="false">F281*D281/E281</f>
        <v>0.000309422903436948</v>
      </c>
    </row>
    <row collapsed="false" customFormat="false" customHeight="true" hidden="false" ht="12.1" outlineLevel="0" r="282">
      <c r="B282" s="0" t="s">
        <v>114</v>
      </c>
      <c r="C282" s="0" t="n">
        <f aca="false">0.001*0.0072*C215/0.175*0.000000346765</f>
        <v>5.9920992E-011</v>
      </c>
      <c r="D282" s="0" t="n">
        <f aca="false">C282*19*94670800</f>
        <v>0.107782596739238</v>
      </c>
      <c r="E282" s="0" t="n">
        <f aca="false">48429*48</f>
        <v>2324592</v>
      </c>
      <c r="F282" s="0" t="n">
        <v>851</v>
      </c>
      <c r="G282" s="0" t="n">
        <f aca="false">F282*D282/E282</f>
        <v>3.94576724969766E-005</v>
      </c>
    </row>
    <row collapsed="false" customFormat="false" customHeight="true" hidden="false" ht="12.1" outlineLevel="0" r="283">
      <c r="B283" s="0" t="s">
        <v>115</v>
      </c>
      <c r="C283" s="0" t="n">
        <f aca="false">0.001*C213/0.0125*0.0000000140215</f>
        <v>2.467784E-009</v>
      </c>
      <c r="D283" s="0" t="n">
        <f aca="false">C283*19*94670800</f>
        <v>4.4389146246368</v>
      </c>
      <c r="E283" s="0" t="n">
        <f aca="false">48364*48</f>
        <v>2321472</v>
      </c>
      <c r="F283" s="0" t="n">
        <v>850</v>
      </c>
      <c r="G283" s="0" t="n">
        <f aca="false">F283*D283/E283</f>
        <v>0.00162529525703574</v>
      </c>
    </row>
    <row collapsed="false" customFormat="false" customHeight="true" hidden="false" ht="12.1" outlineLevel="0" r="284">
      <c r="B284" s="0" t="s">
        <v>116</v>
      </c>
      <c r="C284" s="0" t="n">
        <f aca="false">0.001*0.99274*C215/0.00000209824*0.000000000000780354000000001</f>
        <v>1.55067687482462E-009</v>
      </c>
      <c r="D284" s="0" t="n">
        <f aca="false">C284*19*94670800</f>
        <v>2.78927258534178</v>
      </c>
      <c r="E284" s="0" t="n">
        <f aca="false">48336*48</f>
        <v>2320128</v>
      </c>
      <c r="F284" s="0" t="n">
        <v>956</v>
      </c>
      <c r="G284" s="0" t="n">
        <f aca="false">F284*D284/E284</f>
        <v>0.0011493092586214</v>
      </c>
    </row>
    <row collapsed="false" customFormat="false" customHeight="true" hidden="false" ht="12.1" outlineLevel="0" r="285">
      <c r="B285" s="0" t="s">
        <v>117</v>
      </c>
      <c r="C285" s="0" t="n">
        <f aca="false">0.001*0.0072*C215/0.0000004296*0.000000000000285365</f>
        <v>2.00871452513966E-011</v>
      </c>
      <c r="D285" s="0" t="n">
        <f aca="false">C285*19*94670800</f>
        <v>0.0361316561026525</v>
      </c>
      <c r="E285" s="0" t="n">
        <f aca="false">48365*48</f>
        <v>2321520</v>
      </c>
      <c r="F285" s="0" t="n">
        <v>883</v>
      </c>
      <c r="G285" s="0" t="n">
        <f aca="false">F285*D285/E285</f>
        <v>1.37428289821506E-005</v>
      </c>
    </row>
    <row collapsed="false" customFormat="false" customHeight="true" hidden="false" ht="12.1" outlineLevel="0" r="286">
      <c r="B286" s="0" t="s">
        <v>118</v>
      </c>
      <c r="C286" s="0" t="n">
        <f aca="false">0.001*C213/0.000000011498*3.71403E-015</f>
        <v>7.10633675421813E-010</v>
      </c>
      <c r="D286" s="0" t="n">
        <f aca="false">C286*19*94670800</f>
        <v>1.27824891262334</v>
      </c>
      <c r="E286" s="0" t="n">
        <f aca="false">48295*48</f>
        <v>2318160</v>
      </c>
      <c r="F286" s="0" t="n">
        <v>922</v>
      </c>
      <c r="G286" s="0" t="n">
        <f aca="false">F286*D286/E286</f>
        <v>0.000508396960278291</v>
      </c>
    </row>
    <row collapsed="false" customFormat="false" customHeight="true" hidden="false" ht="12.1" outlineLevel="0" r="287">
      <c r="B287" s="0" t="s">
        <v>119</v>
      </c>
      <c r="C287" s="0" t="n">
        <f aca="false">0.001*0.99274*C215/0.0000000000002914*2.40754E-020</f>
        <v>3.4448377797941E-010</v>
      </c>
      <c r="D287" s="0" t="n">
        <f aca="false">C287*19*94670800</f>
        <v>0.619638542118329</v>
      </c>
      <c r="E287" s="0" t="n">
        <f aca="false">48408*48</f>
        <v>2323584</v>
      </c>
      <c r="F287" s="0" t="n">
        <v>863</v>
      </c>
      <c r="G287" s="0" t="n">
        <f aca="false">F287*D287/E287</f>
        <v>0.000230139328661291</v>
      </c>
    </row>
    <row collapsed="false" customFormat="false" customHeight="true" hidden="false" ht="12.1" outlineLevel="0" r="288">
      <c r="B288" s="0" t="s">
        <v>120</v>
      </c>
      <c r="C288" s="0" t="n">
        <f aca="false">0.001*C213/1.57E-018*2.68518E-026</f>
        <v>3.76267261146497E-011</v>
      </c>
      <c r="D288" s="0" t="n">
        <f aca="false">C288*19*94670800</f>
        <v>0.0676808929904408</v>
      </c>
      <c r="E288" s="0" t="n">
        <f aca="false">48282*48</f>
        <v>2317536</v>
      </c>
      <c r="F288" s="0" t="n">
        <v>957</v>
      </c>
      <c r="G288" s="0" t="n">
        <f aca="false">F288*D288/E288</f>
        <v>2.79480511162941E-005</v>
      </c>
    </row>
    <row collapsed="false" customFormat="false" customHeight="true" hidden="false" ht="12.1" outlineLevel="0" r="289">
      <c r="B289" s="0" t="s">
        <v>121</v>
      </c>
      <c r="C289" s="0" t="n">
        <f aca="false">0.001*0.99274*C215/0.0000000000000895300000000002*9.10636E-021</f>
        <v>4.24092939471461E-010</v>
      </c>
      <c r="D289" s="0" t="n">
        <f aca="false">C289*19*94670800</f>
        <v>0.762835139228181</v>
      </c>
      <c r="E289" s="0" t="n">
        <f aca="false">48330*48</f>
        <v>2319840</v>
      </c>
      <c r="F289" s="0" t="n">
        <v>942</v>
      </c>
      <c r="G289" s="0" t="n">
        <f aca="false">F289*D289/E289</f>
        <v>0.000309758733857915</v>
      </c>
    </row>
    <row collapsed="false" customFormat="false" customHeight="true" hidden="false" ht="12.1" outlineLevel="0" r="290">
      <c r="B290" s="0" t="s">
        <v>122</v>
      </c>
      <c r="C290" s="0" t="n">
        <f aca="false">0.001*0.0072*C215/3.12E-017*1.43864E-024</f>
        <v>1.39437415384615E-012</v>
      </c>
      <c r="D290" s="0" t="n">
        <f aca="false">C290*19*94670800</f>
        <v>0.00250812381623483</v>
      </c>
      <c r="E290" s="0" t="n">
        <f aca="false">48313*48</f>
        <v>2319024</v>
      </c>
      <c r="F290" s="0" t="n">
        <v>893</v>
      </c>
      <c r="G290" s="0" t="n">
        <f aca="false">F290*D290/E290</f>
        <v>9.65817761220972E-007</v>
      </c>
    </row>
    <row collapsed="false" customFormat="false" customHeight="true" hidden="false" ht="12.1" outlineLevel="0" r="291">
      <c r="B291" s="0" t="s">
        <v>71</v>
      </c>
      <c r="C291" s="0" t="n">
        <f aca="false">0.001*0.99274*C215/4.916E-018*1.30457E-025</f>
        <v>1.10647173546786E-010</v>
      </c>
      <c r="D291" s="0" t="n">
        <f aca="false">C291*19*94670800</f>
        <v>0.199026072310848</v>
      </c>
      <c r="E291" s="0" t="n">
        <f aca="false">48309*48</f>
        <v>2318832</v>
      </c>
      <c r="F291" s="0" t="n">
        <v>859</v>
      </c>
      <c r="G291" s="0" t="n">
        <f aca="false">F291*D291/E291</f>
        <v>7.372823736908E-005</v>
      </c>
    </row>
    <row collapsed="false" customFormat="false" customHeight="true" hidden="false" ht="12.1" outlineLevel="0" r="292">
      <c r="B292" s="0" t="s">
        <v>123</v>
      </c>
      <c r="C292" s="0" t="n">
        <f aca="false">0.001*0.99724*C215/0.0054*0.000000008537</f>
        <v>6.62156279555556E-009</v>
      </c>
      <c r="D292" s="0" t="n">
        <f aca="false">C292*19*94670800</f>
        <v>11.9105042950041</v>
      </c>
      <c r="E292" s="0" t="n">
        <f aca="false">48369*48</f>
        <v>2321712</v>
      </c>
      <c r="F292" s="0" t="n">
        <v>848</v>
      </c>
      <c r="G292" s="0" t="n">
        <f aca="false">F292*D292/E292</f>
        <v>0.00435028446343195</v>
      </c>
    </row>
    <row collapsed="false" customFormat="false" customHeight="true" hidden="false" ht="12.1" outlineLevel="0" r="293">
      <c r="B293" s="0" t="s">
        <v>124</v>
      </c>
      <c r="C293" s="0" t="n">
        <f aca="false">0.001*0.3594*C213/0.0001908*0.00000000005714</f>
        <v>2.36789597484277E-010</v>
      </c>
      <c r="D293" s="0" t="n">
        <f aca="false">C293*19*94670800</f>
        <v>0.425924151884775</v>
      </c>
      <c r="E293" s="0" t="n">
        <f aca="false">48352*48</f>
        <v>2320896</v>
      </c>
      <c r="F293" s="0" t="n">
        <v>903</v>
      </c>
      <c r="G293" s="0" t="n">
        <f aca="false">F293*D293/E293</f>
        <v>0.000165715960194663</v>
      </c>
    </row>
    <row collapsed="false" customFormat="false" customHeight="true" hidden="false" ht="12.1" outlineLevel="0" r="294">
      <c r="B294" s="0" t="s">
        <v>125</v>
      </c>
      <c r="C294" s="0" t="n">
        <f aca="false">0.001*C215/389.3*0.001426</f>
        <v>1.538453634729E-008</v>
      </c>
      <c r="D294" s="0" t="n">
        <f aca="false">C294*19*94670800</f>
        <v>27.6728609089134</v>
      </c>
      <c r="E294" s="0" t="n">
        <f aca="false">48443*48</f>
        <v>2325264</v>
      </c>
      <c r="F294" s="0" t="n">
        <v>765</v>
      </c>
      <c r="G294" s="0" t="n">
        <f aca="false">F294*D294/E294</f>
        <v>0.00910423014131676</v>
      </c>
      <c r="H294" s="0" t="n">
        <f aca="false">SUM(G271:G294)</f>
        <v>0.0437885006061481</v>
      </c>
    </row>
    <row collapsed="false" customFormat="false" customHeight="true" hidden="false" ht="12.1" outlineLevel="0" r="295">
      <c r="B295" s="0" t="s">
        <v>126</v>
      </c>
      <c r="C295" s="0" t="n">
        <f aca="false">0.001*C222/6940* 0.00341825</f>
        <v>7.38814841498559E-009</v>
      </c>
      <c r="D295" s="0" t="n">
        <f aca="false">C295*(39.2+8.4+9)*3600*24*365*3</f>
        <v>39.5621517008646</v>
      </c>
      <c r="E295" s="0" t="n">
        <f aca="false">96841*48</f>
        <v>4648368</v>
      </c>
      <c r="F295" s="0" t="n">
        <v>461</v>
      </c>
      <c r="G295" s="0" t="n">
        <f aca="false">F295*D295/E295</f>
        <v>0.00392356025471704</v>
      </c>
    </row>
    <row collapsed="false" customFormat="false" customHeight="true" hidden="false" ht="12.1" outlineLevel="0" r="296">
      <c r="B296" s="0" t="s">
        <v>127</v>
      </c>
      <c r="C296" s="0" t="n">
        <f aca="false">0.001*C221/0.0000000000006709*2.855E-024</f>
        <v>4.89379937397526E-016</v>
      </c>
      <c r="D296" s="0" t="n">
        <f aca="false">C296*(39.2+8.4+9)*3600*24*365*3</f>
        <v>2.62053795283947E-006</v>
      </c>
      <c r="E296" s="0" t="n">
        <f aca="false">96827*48</f>
        <v>4647696</v>
      </c>
      <c r="F296" s="0" t="n">
        <v>434</v>
      </c>
      <c r="G296" s="0" t="n">
        <f aca="false">F296*D296/E296</f>
        <v>2.44704789541383E-010</v>
      </c>
    </row>
    <row collapsed="false" customFormat="false" customHeight="true" hidden="false" ht="12.1" outlineLevel="0" r="297">
      <c r="B297" s="0" t="s">
        <v>128</v>
      </c>
      <c r="C297" s="0" t="n">
        <f aca="false">0.001*C224/0.00000005798*9.79659E-019</f>
        <v>6.75859951707485E-015</v>
      </c>
      <c r="D297" s="0" t="n">
        <f aca="false">C297*(39.2+8.4+9)*3600*24*365*3</f>
        <v>3.61910352041062E-005</v>
      </c>
      <c r="E297" s="0" t="n">
        <f aca="false">96932*48</f>
        <v>4652736</v>
      </c>
      <c r="F297" s="0" t="n">
        <v>450</v>
      </c>
      <c r="G297" s="0" t="n">
        <f aca="false">F297*D297/E297</f>
        <v>3.50029871495993E-009</v>
      </c>
    </row>
    <row collapsed="false" customFormat="false" customHeight="true" hidden="false" ht="12.1" outlineLevel="0" r="298">
      <c r="B298" s="0" t="s">
        <v>129</v>
      </c>
      <c r="C298" s="0" t="n">
        <f aca="false">0.001*C222/1.34*0.000000225566</f>
        <v>2.52499253731343E-009</v>
      </c>
      <c r="D298" s="0" t="n">
        <f aca="false">C298*(39.2+8.4+9)*3600*24*365*3</f>
        <v>13.5208623587104</v>
      </c>
      <c r="E298" s="0" t="n">
        <f aca="false">96843*48</f>
        <v>4648464</v>
      </c>
      <c r="F298" s="0" t="n">
        <v>531</v>
      </c>
      <c r="G298" s="0" t="n">
        <f aca="false">F298*D298/E298</f>
        <v>0.00154450543501579</v>
      </c>
    </row>
    <row collapsed="false" customFormat="false" customHeight="true" hidden="false" ht="12.1" outlineLevel="0" r="299">
      <c r="B299" s="0" t="s">
        <v>130</v>
      </c>
      <c r="C299" s="0" t="n">
        <f aca="false">0.001*C228/2320000*3.514</f>
        <v>1.66612068965517E-009</v>
      </c>
      <c r="D299" s="0" t="n">
        <f aca="false">C299*(39.2+8.4+9)*3600*24*365*3</f>
        <v>8.92176439531035</v>
      </c>
      <c r="E299" s="0" t="n">
        <f aca="false">96975*48</f>
        <v>4654800</v>
      </c>
      <c r="F299" s="0" t="n">
        <v>404</v>
      </c>
      <c r="G299" s="0" t="n">
        <f aca="false">F299*D299/E299</f>
        <v>0.000774338922339387</v>
      </c>
    </row>
    <row collapsed="false" customFormat="false" customHeight="true" hidden="false" ht="12.1" outlineLevel="0" r="300">
      <c r="B300" s="0" t="s">
        <v>131</v>
      </c>
      <c r="C300" s="0" t="n">
        <f aca="false">0.001*C224/4219* 0.000117071*10</f>
        <v>1.10994074425219E-010</v>
      </c>
      <c r="D300" s="0" t="n">
        <f aca="false">C300*(39.2+8.4+9)*3600*24*365*3</f>
        <v>0.594352490456317</v>
      </c>
      <c r="E300" s="0" t="n">
        <f aca="false">96785*48</f>
        <v>4645680</v>
      </c>
      <c r="F300" s="0" t="n">
        <v>446</v>
      </c>
      <c r="G300" s="0" t="n">
        <f aca="false">F300*D300/E300</f>
        <v>5.70597223105158E-005</v>
      </c>
    </row>
    <row collapsed="false" customFormat="false" customHeight="true" hidden="false" ht="12.1" outlineLevel="0" r="301">
      <c r="B301" s="0" t="s">
        <v>132</v>
      </c>
      <c r="C301" s="0" t="n">
        <f aca="false">0.001*C220/4.78*0.000000169299</f>
        <v>3.89600209205021E-011</v>
      </c>
      <c r="D301" s="0" t="n">
        <f aca="false">C301*(39.2+8.4+9)*3600*24*365*3</f>
        <v>0.208623618713372</v>
      </c>
      <c r="E301" s="0" t="n">
        <f aca="false">96629*48</f>
        <v>4638192</v>
      </c>
      <c r="F301" s="0" t="n">
        <v>607</v>
      </c>
      <c r="G301" s="0" t="n">
        <f aca="false">F301*D301/E301</f>
        <v>2.73025645680509E-005</v>
      </c>
    </row>
    <row collapsed="false" customFormat="false" customHeight="true" hidden="false" ht="12.1" outlineLevel="0" r="302">
      <c r="B302" s="0" t="s">
        <v>133</v>
      </c>
      <c r="C302" s="0" t="n">
        <f aca="false">0.001*C224/0.003729*0.0000000000100436</f>
        <v>1.07735049611156E-012</v>
      </c>
      <c r="D302" s="0" t="n">
        <f aca="false">C302*(39.2+8.4+9)*3600*24*365*3</f>
        <v>0.00576901022666452</v>
      </c>
      <c r="E302" s="0" t="n">
        <f aca="false">96279*48</f>
        <v>4621392</v>
      </c>
      <c r="F302" s="0" t="n">
        <v>541</v>
      </c>
      <c r="G302" s="0" t="n">
        <f aca="false">F302*D302/E302</f>
        <v>6.75345119527949E-007</v>
      </c>
    </row>
    <row collapsed="false" customFormat="false" customHeight="true" hidden="false" ht="12.1" outlineLevel="0" r="303">
      <c r="B303" s="0" t="s">
        <v>134</v>
      </c>
      <c r="C303" s="0" t="n">
        <f aca="false">0.001*C222/0.0000007018*3.81087E-016</f>
        <v>8.14520518666287E-012</v>
      </c>
      <c r="D303" s="0" t="n">
        <f aca="false">C303*(39.2+8.4+9)*3600*24*365*3</f>
        <v>0.0436160489921687</v>
      </c>
      <c r="E303" s="0" t="n">
        <f aca="false">96427*48</f>
        <v>4628496</v>
      </c>
      <c r="F303" s="0" t="n">
        <v>540</v>
      </c>
      <c r="G303" s="0" t="n">
        <f aca="false">F303*D303/E303</f>
        <v>5.08862197477779E-006</v>
      </c>
    </row>
    <row collapsed="false" customFormat="false" customHeight="true" hidden="false" ht="12.1" outlineLevel="0" r="304">
      <c r="B304" s="0" t="s">
        <v>135</v>
      </c>
      <c r="C304" s="0" t="n">
        <f aca="false">0.001*C220/0.0000022089*1.16618E-015</f>
        <v>5.80740640137625E-013</v>
      </c>
      <c r="D304" s="0" t="n">
        <f aca="false">C304*(39.2+8.4+9)*3600*24*365*3</f>
        <v>0.00310975741328915</v>
      </c>
      <c r="E304" s="0" t="n">
        <f aca="false">96274*48</f>
        <v>4621152</v>
      </c>
      <c r="F304" s="0" t="n">
        <v>544</v>
      </c>
      <c r="G304" s="0" t="n">
        <f aca="false">F304*D304/E304</f>
        <v>3.66079287768352E-007</v>
      </c>
    </row>
    <row collapsed="false" customFormat="false" customHeight="true" hidden="false" ht="12.1" outlineLevel="0" r="305">
      <c r="B305" s="0" t="s">
        <v>136</v>
      </c>
      <c r="C305" s="0" t="n">
        <f aca="false">0.001*C223/0.000000000014*3.31127E-023</f>
        <v>5.84202635714286E-015</v>
      </c>
      <c r="D305" s="0" t="n">
        <f aca="false">C305*(39.2+8.4+9)*3600*24*365*3</f>
        <v>3.12829575151659E-005</v>
      </c>
      <c r="E305" s="0" t="n">
        <f aca="false">96902*48</f>
        <v>4651296</v>
      </c>
      <c r="F305" s="0" t="n">
        <v>380</v>
      </c>
      <c r="G305" s="0" t="n">
        <f aca="false">F305*D305/E305</f>
        <v>2.55574443246851E-009</v>
      </c>
    </row>
    <row collapsed="false" customFormat="false" customHeight="true" hidden="false" ht="12.1" outlineLevel="0" r="306">
      <c r="B306" s="0" t="s">
        <v>137</v>
      </c>
      <c r="C306" s="0" t="n">
        <f aca="false">0.001*C222/0.175*0.00000000630828</f>
        <v>5.40709714285714E-010</v>
      </c>
      <c r="D306" s="0" t="n">
        <f aca="false">C306*(39.2+8.4+9)*3600*24*365*3</f>
        <v>2.89539929914149</v>
      </c>
      <c r="E306" s="0" t="n">
        <f aca="false">96662*48</f>
        <v>4639776</v>
      </c>
      <c r="F306" s="0" t="n">
        <v>586</v>
      </c>
      <c r="G306" s="0" t="n">
        <f aca="false">F306*D306/E306</f>
        <v>0.000365686617047226</v>
      </c>
    </row>
    <row collapsed="false" customFormat="false" customHeight="true" hidden="false" ht="12.1" outlineLevel="0" r="307">
      <c r="B307" s="0" t="s">
        <v>138</v>
      </c>
      <c r="C307" s="0" t="n">
        <f aca="false">0.001*C220/0.0125*0.000000000107918</f>
        <v>9.496784E-012</v>
      </c>
      <c r="D307" s="0" t="n">
        <f aca="false">C307*(39.2+8.4+9)*3600*24*365*3</f>
        <v>0.0508535005220352</v>
      </c>
      <c r="E307" s="0" t="n">
        <f aca="false">96463*48</f>
        <v>4630224</v>
      </c>
      <c r="F307" s="0" t="n">
        <v>570</v>
      </c>
      <c r="G307" s="0" t="n">
        <f aca="false">F307*D307/E307</f>
        <v>6.26027926457987E-006</v>
      </c>
    </row>
    <row collapsed="false" customFormat="false" customHeight="true" hidden="false" ht="12.1" outlineLevel="0" r="308">
      <c r="B308" s="0" t="s">
        <v>139</v>
      </c>
      <c r="C308" s="0" t="n">
        <f aca="false">0.001*C224/0.00000209824*1.65818E-016</f>
        <v>3.16108738752478E-014</v>
      </c>
      <c r="D308" s="0" t="n">
        <f aca="false">C308*(39.2+8.4+9)*3600*24*365*3</f>
        <v>0.000169270312046363</v>
      </c>
      <c r="E308" s="0" t="n">
        <f aca="false">96600*48</f>
        <v>4636800</v>
      </c>
      <c r="F308" s="0" t="n">
        <v>433</v>
      </c>
      <c r="G308" s="0" t="n">
        <f aca="false">F308*D308/E308</f>
        <v>1.58070318141984E-008</v>
      </c>
    </row>
    <row collapsed="false" customFormat="false" customHeight="true" hidden="false" ht="12.1" outlineLevel="0" r="309">
      <c r="B309" s="0" t="s">
        <v>140</v>
      </c>
      <c r="C309" s="0" t="n">
        <f aca="false">0.001*C221/0.0000004296* 7.79096E-016</f>
        <v>2.08556890130354E-013</v>
      </c>
      <c r="D309" s="0" t="n">
        <f aca="false">C309*(39.2+8.4+9)*3600*24*365*3</f>
        <v>0.00111678310479821</v>
      </c>
      <c r="E309" s="0" t="n">
        <f aca="false">96382*48</f>
        <v>4626336</v>
      </c>
      <c r="F309" s="0" t="n">
        <v>538</v>
      </c>
      <c r="G309" s="0" t="n">
        <f aca="false">F309*D309/E309</f>
        <v>1.29871524762023E-007</v>
      </c>
    </row>
    <row collapsed="false" customFormat="false" customHeight="true" hidden="false" ht="12.1" outlineLevel="0" r="310">
      <c r="B310" s="0" t="s">
        <v>141</v>
      </c>
      <c r="C310" s="0" t="n">
        <f aca="false">0.001*C220/0.000000011498*2.9138E-019</f>
        <v>2.78759784310315E-014</v>
      </c>
      <c r="D310" s="0" t="n">
        <f aca="false">C310*(39.2+8.4+9)*3600*24*365*3</f>
        <v>0.000149270646115011</v>
      </c>
      <c r="E310" s="0" t="n">
        <f aca="false">96835*48</f>
        <v>4648080</v>
      </c>
      <c r="F310" s="0" t="n">
        <v>406</v>
      </c>
      <c r="G310" s="0" t="n">
        <f aca="false">F310*D310/E310</f>
        <v>1.30384766016709E-008</v>
      </c>
    </row>
    <row collapsed="false" customFormat="false" customHeight="true" hidden="false" ht="12.1" outlineLevel="0" r="311">
      <c r="B311" s="0" t="s">
        <v>142</v>
      </c>
      <c r="C311" s="0" t="n">
        <f aca="false">0.001*C223/0.0000000000002914*5.04877E-025</f>
        <v>4.27949962251201E-015</v>
      </c>
      <c r="D311" s="0" t="n">
        <f aca="false">C311*(39.2+8.4+9)*3600*24*365*3</f>
        <v>2.29159193562225E-005</v>
      </c>
      <c r="E311" s="0" t="n">
        <f aca="false">96835*48</f>
        <v>4648080</v>
      </c>
      <c r="F311" s="0" t="n">
        <v>481</v>
      </c>
      <c r="G311" s="0" t="n">
        <f aca="false">F311*D311/E311</f>
        <v>2.37142157844594E-009</v>
      </c>
    </row>
    <row collapsed="false" customFormat="false" customHeight="true" hidden="false" ht="12.1" outlineLevel="0" r="312">
      <c r="B312" s="0" t="s">
        <v>143</v>
      </c>
      <c r="C312" s="0" t="n">
        <f aca="false">0.001*C220/1.57E-018*5.25999E-033</f>
        <v>3.68534331210191E-018</v>
      </c>
      <c r="D312" s="0" t="n">
        <f aca="false">C312*(39.2+8.4+9)*3600*24*365*3</f>
        <v>1.97343235400377E-008</v>
      </c>
      <c r="E312" s="0" t="n">
        <f aca="false">96921*48</f>
        <v>4652208</v>
      </c>
      <c r="F312" s="0" t="n">
        <v>361</v>
      </c>
      <c r="G312" s="0" t="n">
        <f aca="false">F312*D312/E312</f>
        <v>1.53133539986897E-012</v>
      </c>
    </row>
    <row collapsed="false" customFormat="false" customHeight="true" hidden="false" ht="12.1" outlineLevel="0" r="313">
      <c r="B313" s="0" t="s">
        <v>144</v>
      </c>
      <c r="C313" s="0" t="n">
        <f aca="false">0.001*C223/0.0000000000000895300000000002*2.06438E-025</f>
        <v>5.69531844074611E-015</v>
      </c>
      <c r="D313" s="0" t="n">
        <f aca="false">C313*(39.2+8.4+9)*3600*24*365*3</f>
        <v>3.04973640865833E-005</v>
      </c>
      <c r="E313" s="0" t="n">
        <f aca="false">96936*48</f>
        <v>4652928</v>
      </c>
      <c r="F313" s="0" t="n">
        <v>340</v>
      </c>
      <c r="G313" s="0" t="n">
        <f aca="false">F313*D313/E313</f>
        <v>2.22851155002577E-009</v>
      </c>
    </row>
    <row collapsed="false" customFormat="false" customHeight="true" hidden="false" ht="12.1" outlineLevel="0" r="314">
      <c r="B314" s="0" t="s">
        <v>145</v>
      </c>
      <c r="C314" s="0" t="n">
        <f aca="false">0.001*C221/3.12E-017*1.92929E-029</f>
        <v>7.11116506410256E-017</v>
      </c>
      <c r="D314" s="0" t="n">
        <f aca="false">C314*(39.2+8.4+9)*3600*24*365*3</f>
        <v>3.80789577081692E-007</v>
      </c>
      <c r="E314" s="0" t="n">
        <f aca="false">96797*48</f>
        <v>4646256</v>
      </c>
      <c r="F314" s="0" t="n">
        <v>345</v>
      </c>
      <c r="G314" s="0" t="n">
        <f aca="false">F314*D314/E314</f>
        <v>2.82748957640698E-011</v>
      </c>
    </row>
    <row collapsed="false" customFormat="false" customHeight="true" hidden="false" ht="12.1" outlineLevel="0" r="315">
      <c r="B315" s="0" t="s">
        <v>146</v>
      </c>
      <c r="C315" s="0" t="n">
        <f aca="false">0.001*C223/4.916E-018*6.34901E-031</f>
        <v>3.19000299023596E-016</v>
      </c>
      <c r="D315" s="0" t="n">
        <f aca="false">C315*(39.2+8.4+9)*3600*24*365*3</f>
        <v>1.70818688441538E-006</v>
      </c>
      <c r="E315" s="0" t="n">
        <f aca="false">96932*48</f>
        <v>4652736</v>
      </c>
      <c r="F315" s="0" t="n">
        <v>283</v>
      </c>
      <c r="G315" s="0" t="n">
        <f aca="false">F315*D315/E315</f>
        <v>1.03899488019426E-010</v>
      </c>
    </row>
    <row collapsed="false" customFormat="false" customHeight="true" hidden="false" ht="12.1" outlineLevel="0" r="316">
      <c r="B316" s="0" t="s">
        <v>147</v>
      </c>
      <c r="C316" s="0" t="n">
        <f aca="false">0.001*0.99724*C222/0.0054*0.000000000119</f>
        <v>3.29643222222222E-010</v>
      </c>
      <c r="D316" s="0" t="n">
        <f aca="false">C316*(39.2+8.4+9)*3600*24*365*3</f>
        <v>1.7651777457888</v>
      </c>
      <c r="E316" s="0" t="n">
        <f aca="false">96612*48</f>
        <v>4637376</v>
      </c>
      <c r="F316" s="0" t="n">
        <v>593</v>
      </c>
      <c r="G316" s="0" t="n">
        <f aca="false">F316*D316/E316</f>
        <v>0.000225720408104229</v>
      </c>
    </row>
    <row collapsed="false" customFormat="false" customHeight="true" hidden="false" ht="12.1" outlineLevel="0" r="317">
      <c r="B317" s="0" t="s">
        <v>148</v>
      </c>
      <c r="C317" s="0" t="n">
        <f aca="false">0.001*0.3594*C220/0.0001908*0.0000000000003662</f>
        <v>7.58771006289308E-013</v>
      </c>
      <c r="D317" s="0" t="n">
        <f aca="false">C317*(39.2+8.4+9)*3600*24*365*3</f>
        <v>0.00406307669674687</v>
      </c>
      <c r="E317" s="0" t="n">
        <f aca="false">96632*48</f>
        <v>4638336</v>
      </c>
      <c r="F317" s="0" t="n">
        <v>444</v>
      </c>
      <c r="G317" s="0" t="n">
        <f aca="false">F317*D317/E317</f>
        <v>3.88933887789847E-007</v>
      </c>
    </row>
    <row collapsed="false" customFormat="false" customHeight="true" hidden="false" ht="12.1" outlineLevel="0" r="318">
      <c r="B318" s="0" t="s">
        <v>149</v>
      </c>
      <c r="C318" s="0" t="n">
        <f aca="false">0.001*C222/389.3*0.00005711</f>
        <v>2.2004880554842E-009</v>
      </c>
      <c r="D318" s="0" t="n">
        <f aca="false">C318*(39.2+8.4+9)*3600*24*365*3</f>
        <v>11.7832016057539</v>
      </c>
      <c r="E318" s="0" t="n">
        <f aca="false">96800*48</f>
        <v>4646400</v>
      </c>
      <c r="F318" s="0" t="n">
        <v>518</v>
      </c>
      <c r="G318" s="0" t="n">
        <f aca="false">F318*D318/E318</f>
        <v>0.00131364033053128</v>
      </c>
      <c r="H318" s="0" t="n">
        <f aca="false">SUM(G295:G318)</f>
        <v>0.00824476326558793</v>
      </c>
    </row>
    <row collapsed="false" customFormat="false" customHeight="true" hidden="false" ht="12.1" outlineLevel="0" r="319">
      <c r="B319" s="0" t="s">
        <v>150</v>
      </c>
      <c r="C319" s="0" t="n">
        <f aca="false">0.001*C230/6940* 0.00341825</f>
        <v>7.38814841498559E-009</v>
      </c>
      <c r="D319" s="0" t="n">
        <f aca="false">C319*(68+13.9+3.5+10+10)*3600*24*365*3</f>
        <v>73.6722754288185</v>
      </c>
      <c r="E319" s="0" t="n">
        <f aca="false">96987*48</f>
        <v>4655376</v>
      </c>
      <c r="F319" s="0" t="n">
        <v>328</v>
      </c>
      <c r="G319" s="0" t="n">
        <f aca="false">F319*D319/E319</f>
        <v>0.00519066694949075</v>
      </c>
    </row>
    <row collapsed="false" customFormat="false" customHeight="true" hidden="false" ht="12.1" outlineLevel="0" r="320">
      <c r="B320" s="0" t="s">
        <v>151</v>
      </c>
      <c r="C320" s="3" t="n">
        <f aca="false">0.001*C229/0.0000000000006709*2.855E-024</f>
        <v>4.89379937397526E-016</v>
      </c>
      <c r="D320" s="0" t="n">
        <f aca="false">C320*(68+13.9+3.5+10+10)*3600*24*365*3</f>
        <v>4.87994170016396E-006</v>
      </c>
      <c r="E320" s="0" t="n">
        <f aca="false">96875*48</f>
        <v>4650000</v>
      </c>
      <c r="F320" s="0" t="n">
        <v>343</v>
      </c>
      <c r="G320" s="0" t="n">
        <f aca="false">F320*D320/E320</f>
        <v>3.59961291001341E-010</v>
      </c>
    </row>
    <row collapsed="false" customFormat="false" customHeight="true" hidden="false" ht="12.1" outlineLevel="0" r="321">
      <c r="B321" s="0" t="s">
        <v>152</v>
      </c>
      <c r="C321" s="0" t="n">
        <f aca="false">0.001*C199/0.00000005798*9.79659E-019</f>
        <v>5.56981630629528E-024</v>
      </c>
      <c r="D321" s="0" t="n">
        <f aca="false">C321*(68+13.9+3.5+10+10)*3600*24*365*3</f>
        <v>5.55404436885707E-014</v>
      </c>
      <c r="E321" s="0" t="n">
        <f aca="false">96950*48</f>
        <v>4653600</v>
      </c>
      <c r="F321" s="0" t="n">
        <v>293</v>
      </c>
      <c r="G321" s="0" t="n">
        <f aca="false">F321*D321/E321</f>
        <v>3.49693785472563E-018</v>
      </c>
    </row>
    <row collapsed="false" customFormat="false" customHeight="true" hidden="false" ht="12.1" outlineLevel="0" r="322">
      <c r="B322" s="0" t="s">
        <v>153</v>
      </c>
      <c r="C322" s="3" t="n">
        <f aca="false">0.001*C230/1.34*0.000000225566</f>
        <v>2.52499253731343E-009</v>
      </c>
      <c r="D322" s="0" t="n">
        <f aca="false">C322*(68+13.9+3.5+10+10)*3600*24*365*3</f>
        <v>25.1784256644537</v>
      </c>
      <c r="E322" s="0" t="n">
        <f aca="false">96836*48</f>
        <v>4648128</v>
      </c>
      <c r="F322" s="0" t="n">
        <v>350</v>
      </c>
      <c r="G322" s="0" t="n">
        <f aca="false">F322*D322/E322</f>
        <v>0.00189591357694083</v>
      </c>
    </row>
    <row collapsed="false" customFormat="false" customHeight="true" hidden="false" ht="12.1" outlineLevel="0" r="323">
      <c r="B323" s="0" t="s">
        <v>154</v>
      </c>
      <c r="C323" s="0" t="n">
        <f aca="false">0.001*C195/2320000*3.514</f>
        <v>5.58202430979574E-027</v>
      </c>
      <c r="D323" s="0" t="n">
        <f aca="false">C323*(68+13.9+3.5+10+10)*3600*24*365*3</f>
        <v>5.56621780319818E-017</v>
      </c>
      <c r="E323" s="0" t="n">
        <f aca="false">97125*48</f>
        <v>4662000</v>
      </c>
      <c r="F323" s="0" t="n">
        <v>306</v>
      </c>
      <c r="G323" s="0" t="n">
        <f aca="false">F323*D323/E323</f>
        <v>3.65350203298722E-021</v>
      </c>
    </row>
    <row collapsed="false" customFormat="false" customHeight="true" hidden="false" ht="12.1" outlineLevel="0" r="324">
      <c r="B324" s="0" t="s">
        <v>155</v>
      </c>
      <c r="C324" s="0" t="n">
        <f aca="false">0.001*C232/4219* 0.000117071*10</f>
        <v>1.10994074425219E-010</v>
      </c>
      <c r="D324" s="0" t="n">
        <f aca="false">C324*(68+13.9+3.5+10+10)*3600*24*365*3</f>
        <v>1.10679774724551</v>
      </c>
      <c r="E324" s="0" t="n">
        <f aca="false">96850*48</f>
        <v>4648800</v>
      </c>
      <c r="F324" s="0" t="n">
        <v>327</v>
      </c>
      <c r="G324" s="0" t="n">
        <f aca="false">F324*D324/E324</f>
        <v>7.7852964926278E-005</v>
      </c>
    </row>
    <row collapsed="false" customFormat="false" customHeight="true" hidden="false" ht="12.1" outlineLevel="0" r="325">
      <c r="B325" s="0" t="s">
        <v>156</v>
      </c>
      <c r="C325" s="0" t="n">
        <f aca="false">0.001*C228/4.78*0.000000169299</f>
        <v>3.89600209205021E-011</v>
      </c>
      <c r="D325" s="0" t="n">
        <f aca="false">C325*(68+13.9+3.5+10+10)*3600*24*365*3</f>
        <v>0.388496986084619</v>
      </c>
      <c r="E325" s="0" t="n">
        <f aca="false">96686*48</f>
        <v>4640928</v>
      </c>
      <c r="F325" s="0" t="n">
        <v>419</v>
      </c>
      <c r="G325" s="0" t="n">
        <f aca="false">F325*D325/E325</f>
        <v>3.50749326792951E-005</v>
      </c>
    </row>
    <row collapsed="false" customFormat="false" customHeight="true" hidden="false" ht="12.1" outlineLevel="0" r="326">
      <c r="B326" s="0" t="s">
        <v>157</v>
      </c>
      <c r="C326" s="0" t="n">
        <f aca="false">0.001*C232/0.003729*0.0000000000100436</f>
        <v>1.07735049611156E-012</v>
      </c>
      <c r="D326" s="0" t="n">
        <f aca="false">C326*(68+13.9+3.5+10+10)*3600*24*365*3</f>
        <v>0.0107429978425873</v>
      </c>
      <c r="E326" s="0" t="n">
        <f aca="false">96390*48</f>
        <v>4626720</v>
      </c>
      <c r="F326" s="0" t="n">
        <v>432</v>
      </c>
      <c r="G326" s="0" t="n">
        <f aca="false">F326*D326/E326</f>
        <v>1.0030810310539E-006</v>
      </c>
    </row>
    <row collapsed="false" customFormat="false" customHeight="true" hidden="false" ht="12.1" outlineLevel="0" r="327">
      <c r="B327" s="0" t="s">
        <v>158</v>
      </c>
      <c r="C327" s="0" t="n">
        <f aca="false">0.001*C230/0.0000007018*3.81087E-016</f>
        <v>8.14520518666287E-012</v>
      </c>
      <c r="D327" s="0" t="n">
        <f aca="false">C327*(68+13.9+3.5+10+10)*3600*24*365*3</f>
        <v>0.081221405720399</v>
      </c>
      <c r="E327" s="0" t="n">
        <f aca="false">96513*48</f>
        <v>4632624</v>
      </c>
      <c r="F327" s="0" t="n">
        <v>407</v>
      </c>
      <c r="G327" s="0" t="n">
        <f aca="false">F327*D327/E327</f>
        <v>7.13572094955308E-006</v>
      </c>
    </row>
    <row collapsed="false" customFormat="false" customHeight="true" hidden="false" ht="12.1" outlineLevel="0" r="328">
      <c r="B328" s="0" t="s">
        <v>159</v>
      </c>
      <c r="C328" s="0" t="n">
        <f aca="false">0.001*C228/0.0000022089*1.16618E-015</f>
        <v>5.80740640137625E-013</v>
      </c>
      <c r="D328" s="0" t="n">
        <f aca="false">C328*(68+13.9+3.5+10+10)*3600*24*365*3</f>
        <v>0.0057909616848176</v>
      </c>
      <c r="E328" s="0" t="n">
        <f aca="false">96345*48</f>
        <v>4624560</v>
      </c>
      <c r="F328" s="0" t="n">
        <v>385</v>
      </c>
      <c r="G328" s="0" t="n">
        <f aca="false">F328*D328/E328</f>
        <v>4.82104297199037E-007</v>
      </c>
    </row>
    <row collapsed="false" customFormat="false" customHeight="true" hidden="false" ht="12.1" outlineLevel="0" r="329">
      <c r="B329" s="0" t="s">
        <v>160</v>
      </c>
      <c r="C329" s="3" t="n">
        <f aca="false">0.001*C231/0.000000000014*3.31127E-023</f>
        <v>5.84202635714286E-015</v>
      </c>
      <c r="D329" s="0" t="n">
        <f aca="false">C329*(68+13.9+3.5+10+10)*3600*24*365*3</f>
        <v>5.82548360794786E-005</v>
      </c>
      <c r="E329" s="0" t="n">
        <f aca="false">96972*48</f>
        <v>4654656</v>
      </c>
      <c r="F329" s="0" t="n">
        <v>241</v>
      </c>
      <c r="G329" s="0" t="n">
        <f aca="false">F329*D329/E329</f>
        <v>3.01620903782242E-009</v>
      </c>
    </row>
    <row collapsed="false" customFormat="false" customHeight="true" hidden="false" ht="12.1" outlineLevel="0" r="330">
      <c r="B330" s="0" t="s">
        <v>161</v>
      </c>
      <c r="C330" s="3" t="n">
        <f aca="false">0.001*C230/0.175*0.00000000630828</f>
        <v>5.40709714285714E-010</v>
      </c>
      <c r="D330" s="0" t="n">
        <f aca="false">C330*(68+13.9+3.5+10+10)*3600*24*365*3</f>
        <v>5.39178597401966</v>
      </c>
      <c r="E330" s="0" t="n">
        <f aca="false">96751*48</f>
        <v>4644048</v>
      </c>
      <c r="F330" s="0" t="n">
        <v>409</v>
      </c>
      <c r="G330" s="0" t="n">
        <f aca="false">F330*D330/E330</f>
        <v>0.000474853072873932</v>
      </c>
    </row>
    <row collapsed="false" customFormat="false" customHeight="true" hidden="false" ht="12.1" outlineLevel="0" r="331">
      <c r="B331" s="0" t="s">
        <v>162</v>
      </c>
      <c r="C331" s="0" t="n">
        <f aca="false">0.001*C228/0.0125*0.000000000107918</f>
        <v>9.496784E-012</v>
      </c>
      <c r="D331" s="0" t="n">
        <f aca="false">C331*(68+13.9+3.5+10+10)*3600*24*365*3</f>
        <v>0.0946989214668288</v>
      </c>
      <c r="E331" s="0" t="n">
        <f aca="false">96540*48</f>
        <v>4633920</v>
      </c>
      <c r="F331" s="0" t="n">
        <v>391</v>
      </c>
      <c r="G331" s="0" t="n">
        <f aca="false">F331*D331/E331</f>
        <v>7.99048716713497E-006</v>
      </c>
    </row>
    <row collapsed="false" customFormat="false" customHeight="true" hidden="false" ht="12.1" outlineLevel="0" r="332">
      <c r="B332" s="0" t="s">
        <v>163</v>
      </c>
      <c r="C332" s="0" t="n">
        <f aca="false">0.001*C232/0.00000209824*1.65818E-016</f>
        <v>3.16108738752478E-014</v>
      </c>
      <c r="D332" s="0" t="n">
        <f aca="false">C332*(68+13.9+3.5+10+10)*3600*24*365*3</f>
        <v>0.000315213619959128</v>
      </c>
      <c r="E332" s="0" t="n">
        <f aca="false">96672*48</f>
        <v>4640256</v>
      </c>
      <c r="F332" s="0" t="n">
        <v>368</v>
      </c>
      <c r="G332" s="0" t="n">
        <f aca="false">F332*D332/E332</f>
        <v>2.49983216755625E-008</v>
      </c>
    </row>
    <row collapsed="false" customFormat="false" customHeight="true" hidden="false" ht="12.1" outlineLevel="0" r="333">
      <c r="B333" s="0" t="s">
        <v>164</v>
      </c>
      <c r="C333" s="0" t="n">
        <f aca="false">0.001*C229/0.0000004296* 7.79096E-016</f>
        <v>2.08556890130354E-013</v>
      </c>
      <c r="D333" s="0" t="n">
        <f aca="false">C333*(68+13.9+3.5+10+10)*3600*24*365*3</f>
        <v>0.0020796632375571</v>
      </c>
      <c r="E333" s="0" t="n">
        <f aca="false">96379*48</f>
        <v>4626192</v>
      </c>
      <c r="F333" s="0" t="n">
        <v>421</v>
      </c>
      <c r="G333" s="0" t="n">
        <f aca="false">F333*D333/E333</f>
        <v>1.89256784632272E-007</v>
      </c>
    </row>
    <row collapsed="false" customFormat="false" customHeight="true" hidden="false" ht="12.1" outlineLevel="0" r="334">
      <c r="B334" s="0" t="s">
        <v>165</v>
      </c>
      <c r="C334" s="0" t="n">
        <f aca="false">0.001*C228/0.000000011498*2.9138E-019</f>
        <v>2.78759784310315E-014</v>
      </c>
      <c r="D334" s="0" t="n">
        <f aca="false">C334*(68+13.9+3.5+10+10)*3600*24*365*3</f>
        <v>0.000277970425804279</v>
      </c>
      <c r="E334" s="0" t="n">
        <f aca="false">96905*48</f>
        <v>4651440</v>
      </c>
      <c r="F334" s="0" t="n">
        <v>293</v>
      </c>
      <c r="G334" s="0" t="n">
        <f aca="false">F334*D334/E334</f>
        <v>1.75097033952182E-008</v>
      </c>
    </row>
    <row collapsed="false" customFormat="false" customHeight="true" hidden="false" ht="12.1" outlineLevel="0" r="335">
      <c r="B335" s="0" t="s">
        <v>166</v>
      </c>
      <c r="C335" s="0" t="n">
        <f aca="false">0.001*C231/0.0000000000002914*5.04877E-025</f>
        <v>4.27949962251201E-015</v>
      </c>
      <c r="D335" s="0" t="n">
        <f aca="false">C335*(68+13.9+3.5+10+10)*3600*24*365*3</f>
        <v>4.26738144902094E-005</v>
      </c>
      <c r="E335" s="0" t="n">
        <f aca="false">97011*48</f>
        <v>4656528</v>
      </c>
      <c r="F335" s="0" t="n">
        <v>342</v>
      </c>
      <c r="G335" s="0" t="n">
        <f aca="false">F335*D335/E335</f>
        <v>3.13419022835288E-009</v>
      </c>
    </row>
    <row collapsed="false" customFormat="false" customHeight="true" hidden="false" ht="12.1" outlineLevel="0" r="336">
      <c r="B336" s="0" t="s">
        <v>167</v>
      </c>
      <c r="C336" s="0" t="n">
        <f aca="false">0.001*C228/1.57E-018*5.25999E-033</f>
        <v>3.68534331210191E-018</v>
      </c>
      <c r="D336" s="0" t="n">
        <f aca="false">C336*(68+13.9+3.5+10+10)*3600*24*365*3</f>
        <v>3.6749075991519E-008</v>
      </c>
      <c r="E336" s="0" t="n">
        <f aca="false">96987*48</f>
        <v>4655376</v>
      </c>
      <c r="F336" s="0" t="n">
        <v>227</v>
      </c>
      <c r="G336" s="0" t="n">
        <f aca="false">F336*D336/E336</f>
        <v>1.79191546506121E-012</v>
      </c>
    </row>
    <row collapsed="false" customFormat="false" customHeight="true" hidden="false" ht="12.1" outlineLevel="0" r="337">
      <c r="B337" s="0" t="s">
        <v>168</v>
      </c>
      <c r="C337" s="0" t="n">
        <f aca="false">0.001*C231/0.0000000000000895300000000002*2.06438E-025</f>
        <v>5.69531844074611E-015</v>
      </c>
      <c r="D337" s="0" t="n">
        <f aca="false">C337*(68+13.9+3.5+10+10)*3600*24*365*3</f>
        <v>5.67919112142382E-005</v>
      </c>
      <c r="E337" s="0" t="n">
        <f aca="false">96913*48</f>
        <v>4651824</v>
      </c>
      <c r="F337" s="0" t="n">
        <v>255</v>
      </c>
      <c r="G337" s="0" t="n">
        <f aca="false">F337*D337/E337</f>
        <v>3.11317396350995E-009</v>
      </c>
    </row>
    <row collapsed="false" customFormat="false" customHeight="true" hidden="false" ht="12.1" outlineLevel="0" r="338">
      <c r="B338" s="0" t="s">
        <v>169</v>
      </c>
      <c r="C338" s="0" t="n">
        <f aca="false">0.001*C229/3.12E-017*1.92929E-029</f>
        <v>7.11116506410256E-017</v>
      </c>
      <c r="D338" s="0" t="n">
        <f aca="false">C338*(68+13.9+3.5+10+10)*3600*24*365*3</f>
        <v>7.09102852021385E-007</v>
      </c>
      <c r="E338" s="0" t="n">
        <f aca="false">97009*48</f>
        <v>4656432</v>
      </c>
      <c r="F338" s="0" t="n">
        <v>238</v>
      </c>
      <c r="G338" s="0" t="n">
        <f aca="false">F338*D338/E338</f>
        <v>3.62437331375374E-011</v>
      </c>
    </row>
    <row collapsed="false" customFormat="false" customHeight="true" hidden="false" ht="12.1" outlineLevel="0" r="339">
      <c r="B339" s="0" t="s">
        <v>170</v>
      </c>
      <c r="C339" s="0" t="n">
        <f aca="false">0.001*C231/4.916E-018*6.34901E-031</f>
        <v>3.19000299023596E-016</v>
      </c>
      <c r="D339" s="0" t="n">
        <f aca="false">C339*(68+13.9+3.5+10+10)*3600*24*365*3</f>
        <v>3.18096992256857E-006</v>
      </c>
      <c r="E339" s="0" t="n">
        <f aca="false">97004*48</f>
        <v>4656192</v>
      </c>
      <c r="F339" s="0" t="n">
        <v>228</v>
      </c>
      <c r="G339" s="0" t="n">
        <f aca="false">F339*D339/E339</f>
        <v>1.5576272248774E-010</v>
      </c>
    </row>
    <row collapsed="false" customFormat="false" customHeight="true" hidden="false" ht="12.1" outlineLevel="0" r="340">
      <c r="B340" s="0" t="s">
        <v>171</v>
      </c>
      <c r="C340" s="0" t="n">
        <f aca="false">0.001*0.99724*C230/0.0054*0.000000000119</f>
        <v>3.29643222222222E-010</v>
      </c>
      <c r="D340" s="0" t="n">
        <f aca="false">C340*(68+13.9+3.5+10+10)*3600*24*365*3</f>
        <v>3.2870977810272</v>
      </c>
      <c r="E340" s="0" t="n">
        <f aca="false">96618*48</f>
        <v>4637664</v>
      </c>
      <c r="F340" s="0" t="n">
        <v>410</v>
      </c>
      <c r="G340" s="0" t="n">
        <f aca="false">F340*D340/E340</f>
        <v>0.000290601063427871</v>
      </c>
    </row>
    <row collapsed="false" customFormat="false" customHeight="true" hidden="false" ht="12.1" outlineLevel="0" r="341">
      <c r="B341" s="0" t="s">
        <v>172</v>
      </c>
      <c r="C341" s="0" t="n">
        <f aca="false">0.001*0.3594*C228/0.0001908*0.0000000000003662</f>
        <v>7.58771006289308E-013</v>
      </c>
      <c r="D341" s="0" t="n">
        <f aca="false">C341*(68+13.9+3.5+10+10)*3600*24*365*3</f>
        <v>0.00756622409606219</v>
      </c>
      <c r="E341" s="0" t="n">
        <f aca="false">96780*48</f>
        <v>4645440</v>
      </c>
      <c r="F341" s="0" t="n">
        <v>320</v>
      </c>
      <c r="G341" s="0" t="n">
        <f aca="false">F341*D341/E341</f>
        <v>5.21197499212109E-007</v>
      </c>
    </row>
    <row collapsed="false" customFormat="false" customHeight="true" hidden="false" ht="12.1" outlineLevel="0" r="342">
      <c r="B342" s="0" t="s">
        <v>173</v>
      </c>
      <c r="C342" s="0" t="n">
        <f aca="false">0.001*C230/389.3*0.00005711</f>
        <v>2.2004880554842E-009</v>
      </c>
      <c r="D342" s="0" t="n">
        <f aca="false">C342*(68+13.9+3.5+10+10)*3600*24*365*3</f>
        <v>21.9425697746725</v>
      </c>
      <c r="E342" s="0" t="n">
        <f aca="false">96910*48</f>
        <v>4651680</v>
      </c>
      <c r="F342" s="0" t="n">
        <v>405</v>
      </c>
      <c r="G342" s="0" t="n">
        <f aca="false">F342*D342/E342</f>
        <v>0.00191043682255494</v>
      </c>
      <c r="H342" s="0" t="n">
        <f aca="false">SUM(G319:G342)</f>
        <v>0.00989277355598065</v>
      </c>
    </row>
    <row collapsed="false" customFormat="false" customHeight="true" hidden="false" ht="12.1" outlineLevel="0" r="343">
      <c r="B343" s="2" t="s">
        <v>174</v>
      </c>
      <c r="D343" s="0" t="n">
        <f aca="false">SUM(D247:D339)</f>
        <v>466.958222515718</v>
      </c>
      <c r="G343" s="0" t="n">
        <f aca="false">SUM(G247:G342)</f>
        <v>0.102744954042383</v>
      </c>
    </row>
    <row collapsed="false" customFormat="false" customHeight="true" hidden="false" ht="12.1" outlineLevel="0" r="344">
      <c r="B344" s="2" t="s">
        <v>175</v>
      </c>
      <c r="G344" s="0" t="e">
        <f aca="false">G343+H240</f>
        <v>#REF!</v>
      </c>
    </row>
    <row collapsed="false" customFormat="false" customHeight="true" hidden="false" ht="13.4" outlineLevel="0" r="346">
      <c r="A346" s="0" t="s">
        <v>17</v>
      </c>
      <c r="B346" s="0" t="s">
        <v>1</v>
      </c>
      <c r="C346" s="0" t="s">
        <v>2</v>
      </c>
      <c r="D346" s="0" t="s">
        <v>3</v>
      </c>
      <c r="E346" s="0" t="s">
        <v>4</v>
      </c>
      <c r="F346" s="0" t="s">
        <v>5</v>
      </c>
      <c r="G346" s="0" t="s">
        <v>6</v>
      </c>
      <c r="H346" s="0" t="s">
        <v>7</v>
      </c>
    </row>
    <row collapsed="false" customFormat="false" customHeight="true" hidden="false" ht="13.4" outlineLevel="0" r="347">
      <c r="A347" s="0" t="s">
        <v>176</v>
      </c>
      <c r="B347" s="2" t="s">
        <v>31</v>
      </c>
    </row>
    <row collapsed="false" customFormat="false" customHeight="true" hidden="false" ht="13.4" outlineLevel="0" r="348">
      <c r="A348" s="0" t="s">
        <v>178</v>
      </c>
      <c r="B348" s="0" t="s">
        <v>9</v>
      </c>
      <c r="C348" s="0" t="n">
        <v>5.4</v>
      </c>
      <c r="D348" s="0" t="n">
        <f aca="false">C348*0.001*19*94670800</f>
        <v>9713224.08</v>
      </c>
      <c r="E348" s="0" t="n">
        <v>2688000</v>
      </c>
      <c r="F348" s="0" t="n">
        <v>27570</v>
      </c>
      <c r="G348" s="1" t="n">
        <f aca="false">F348*D348/E348</f>
        <v>99625.59073125</v>
      </c>
      <c r="H348" s="1" t="inlineStr">
        <f aca="false">SUM(G348:G355)</f>
        <is>
          <t/>
        </is>
      </c>
      <c r="I348" s="1" t="n">
        <f aca="false">H348*2</f>
        <v>2448268.60299268</v>
      </c>
    </row>
    <row collapsed="false" customFormat="false" customHeight="true" hidden="false" ht="13.4" outlineLevel="0" r="349">
      <c r="B349" s="0" t="s">
        <v>10</v>
      </c>
      <c r="C349" s="0" t="n">
        <v>5.4</v>
      </c>
      <c r="D349" s="0" t="n">
        <f aca="false">C349*0.001*19*94670800</f>
        <v>9713224.08</v>
      </c>
      <c r="E349" s="0" t="n">
        <v>2688000</v>
      </c>
      <c r="F349" s="0" t="n">
        <v>25800</v>
      </c>
      <c r="G349" s="1" t="n">
        <f aca="false">F349*D349/E349</f>
        <v>93229.606125</v>
      </c>
    </row>
    <row collapsed="false" customFormat="false" customHeight="true" hidden="false" ht="13.4" outlineLevel="0" r="350">
      <c r="B350" s="0" t="s">
        <v>11</v>
      </c>
      <c r="C350" s="0" t="n">
        <v>17</v>
      </c>
      <c r="D350" s="0" t="n">
        <f aca="false">C350*0.001*19*94670800</f>
        <v>30578668.4</v>
      </c>
      <c r="E350" s="0" t="n">
        <v>2688000</v>
      </c>
      <c r="F350" s="0" t="n">
        <v>5150</v>
      </c>
      <c r="G350" s="1" t="n">
        <f aca="false">F350*D350/E350</f>
        <v>58586.3624479167</v>
      </c>
    </row>
    <row collapsed="false" customFormat="false" customHeight="true" hidden="false" ht="13.4" outlineLevel="0" r="351">
      <c r="B351" s="0" t="s">
        <v>12</v>
      </c>
      <c r="C351" s="0" t="n">
        <v>17</v>
      </c>
      <c r="D351" s="0" t="n">
        <f aca="false">C351*0.001*19*94670800</f>
        <v>30578668.4</v>
      </c>
      <c r="E351" s="0" t="n">
        <v>2688000</v>
      </c>
      <c r="F351" s="0" t="n">
        <v>5231</v>
      </c>
      <c r="G351" s="1" t="n">
        <f aca="false">F351*D351/E351</f>
        <v>59507.8178572917</v>
      </c>
    </row>
    <row collapsed="false" customFormat="false" customHeight="true" hidden="false" ht="13.4" outlineLevel="0" r="352">
      <c r="B352" s="0" t="s">
        <v>13</v>
      </c>
      <c r="C352" s="0" t="n">
        <v>2.2</v>
      </c>
      <c r="D352" s="0" t="n">
        <f aca="false">C352*0.001*19*94670800</f>
        <v>3957239.44</v>
      </c>
      <c r="E352" s="0" t="n">
        <v>3984713</v>
      </c>
      <c r="F352" s="0" t="n">
        <v>188446</v>
      </c>
      <c r="G352" s="1" t="n">
        <f aca="false">F352*D352/E352</f>
        <v>187146.713831144</v>
      </c>
    </row>
    <row collapsed="false" customFormat="false" customHeight="true" hidden="false" ht="13.4" outlineLevel="0" r="353">
      <c r="B353" s="0" t="s">
        <v>14</v>
      </c>
      <c r="C353" s="0" t="n">
        <v>2.2</v>
      </c>
      <c r="D353" s="0" t="n">
        <f aca="false">C353*0.001*19*94670800</f>
        <v>3957239.44</v>
      </c>
      <c r="E353" s="0" t="n">
        <v>3984479</v>
      </c>
      <c r="F353" s="0" t="n">
        <v>187566</v>
      </c>
      <c r="G353" s="1" t="n">
        <f aca="false">F353*D353/E353</f>
        <v>186283.720607648</v>
      </c>
    </row>
    <row collapsed="false" customFormat="false" customHeight="true" hidden="false" ht="13.4" outlineLevel="0" r="354">
      <c r="B354" s="0" t="s">
        <v>15</v>
      </c>
      <c r="C354" s="0" t="n">
        <v>4.2</v>
      </c>
      <c r="D354" s="0" t="n">
        <f aca="false">C354*0.001*19*94670800</f>
        <v>7554729.84</v>
      </c>
      <c r="E354" s="0" t="n">
        <v>2586510</v>
      </c>
      <c r="F354" s="0" t="n">
        <v>92120</v>
      </c>
      <c r="G354" s="1" t="n">
        <f aca="false">F354*D354/E354</f>
        <v>269065.92777944</v>
      </c>
    </row>
    <row collapsed="false" customFormat="false" customHeight="true" hidden="false" ht="13.4" outlineLevel="0" r="355">
      <c r="B355" s="0" t="s">
        <v>16</v>
      </c>
      <c r="C355" s="0" t="n">
        <v>4.2</v>
      </c>
      <c r="D355" s="0" t="n">
        <f aca="false">C355*0.001*19*94670800</f>
        <v>7554729.84</v>
      </c>
      <c r="E355" s="0" t="n">
        <v>2586467</v>
      </c>
      <c r="F355" s="0" t="n">
        <v>92674</v>
      </c>
      <c r="G355" s="1" t="n">
        <f aca="false">F355*D355/E355</f>
        <v>270688.562116648</v>
      </c>
    </row>
    <row collapsed="false" customFormat="false" customHeight="true" hidden="false" ht="13.4" outlineLevel="0" r="356">
      <c r="B356" s="2" t="s">
        <v>40</v>
      </c>
      <c r="C356" s="0" t="s">
        <v>41</v>
      </c>
    </row>
    <row collapsed="false" customFormat="false" customHeight="true" hidden="false" ht="12.1" outlineLevel="0" r="357">
      <c r="B357" s="0" t="s">
        <v>42</v>
      </c>
      <c r="C357" s="0" t="n">
        <v>13.3</v>
      </c>
      <c r="D357" s="0" t="n">
        <f aca="false">C357*0.001*(39.2+8.4+9)*3600*24*365*3</f>
        <v>71219010.24</v>
      </c>
      <c r="E357" s="0" t="n">
        <v>5376000</v>
      </c>
      <c r="F357" s="0" t="n">
        <v>10948</v>
      </c>
      <c r="G357" s="1" t="n">
        <f aca="false">D357*F357/E357</f>
        <v>145034.546895</v>
      </c>
      <c r="H357" s="1" t="inlineStr">
        <f aca="false">SUM(G357:G361,G362:G363)</f>
        <is>
          <t/>
        </is>
      </c>
      <c r="I357" s="1" t="n">
        <f aca="false">H357*2</f>
        <v>695028.992167104</v>
      </c>
      <c r="J357" s="0" t="s">
        <v>63</v>
      </c>
    </row>
    <row collapsed="false" customFormat="false" customHeight="true" hidden="false" ht="12.1" outlineLevel="0" r="358">
      <c r="B358" s="0" t="s">
        <v>44</v>
      </c>
      <c r="C358" s="0" t="n">
        <v>2.5</v>
      </c>
      <c r="D358" s="0" t="n">
        <f aca="false">C358*0.001*(39.2+8.4+9)*3600*24*365*3</f>
        <v>13387032</v>
      </c>
      <c r="E358" s="0" t="n">
        <v>5376000</v>
      </c>
      <c r="F358" s="0" t="n">
        <v>2453</v>
      </c>
      <c r="G358" s="1" t="n">
        <f aca="false">D358*F358/E358</f>
        <v>6108.33137946429</v>
      </c>
      <c r="H358" s="1"/>
      <c r="I358" s="1"/>
    </row>
    <row collapsed="false" customFormat="false" customHeight="true" hidden="false" ht="12.1" outlineLevel="0" r="359">
      <c r="B359" s="0" t="s">
        <v>46</v>
      </c>
      <c r="C359" s="0" t="n">
        <v>1.1</v>
      </c>
      <c r="D359" s="0" t="n">
        <f aca="false">C359*0.001*(39.2+8.4+9)*3600*24*365*3</f>
        <v>5890294.08</v>
      </c>
      <c r="E359" s="0" t="n">
        <v>14333127</v>
      </c>
      <c r="F359" s="0" t="n">
        <v>115921</v>
      </c>
      <c r="G359" s="1" t="n">
        <f aca="false">D359*F359/E359</f>
        <v>47638.5076367272</v>
      </c>
    </row>
    <row collapsed="false" customFormat="false" customHeight="true" hidden="false" ht="12.1" outlineLevel="0" r="360">
      <c r="B360" s="0" t="s">
        <v>65</v>
      </c>
      <c r="C360" s="0" t="n">
        <v>0.115</v>
      </c>
      <c r="D360" s="0" t="n">
        <f aca="false">C360*0.001*(39.2+8.4+9)*3600*24*365*3</f>
        <v>615803.472</v>
      </c>
      <c r="E360" s="0" t="n">
        <v>16965475</v>
      </c>
      <c r="F360" s="0" t="n">
        <v>87522</v>
      </c>
      <c r="G360" s="1" t="n">
        <f aca="false">F360*D360/E360</f>
        <v>3176.82537485004</v>
      </c>
    </row>
    <row collapsed="false" customFormat="false" customHeight="true" hidden="false" ht="12.1" outlineLevel="0" r="361">
      <c r="B361" s="0" t="s">
        <v>66</v>
      </c>
      <c r="C361" s="0" t="n">
        <v>15</v>
      </c>
      <c r="D361" s="0" t="n">
        <f aca="false">C361*0.001*(39.2+8.4+9)*3600*24*365*3</f>
        <v>80322192</v>
      </c>
      <c r="E361" s="0" t="n">
        <v>16965475</v>
      </c>
      <c r="F361" s="0" t="n">
        <v>27199</v>
      </c>
      <c r="G361" s="1" t="n">
        <f aca="false">D361*F361/E361</f>
        <v>128772.303764439</v>
      </c>
    </row>
    <row collapsed="false" customFormat="false" customHeight="true" hidden="false" ht="12.1" outlineLevel="0" r="362">
      <c r="B362" s="0" t="s">
        <v>50</v>
      </c>
      <c r="C362" s="0" t="n">
        <v>2.47</v>
      </c>
      <c r="D362" s="0" t="n">
        <f aca="false">C362*0.001*(39.2+8.4+9)*3600*24*365*3</f>
        <v>13226387.616</v>
      </c>
      <c r="E362" s="0" t="n">
        <v>9303449</v>
      </c>
      <c r="F362" s="0" t="n">
        <v>3344</v>
      </c>
      <c r="G362" s="1" t="n">
        <f aca="false">D362*F362/E362</f>
        <v>4754.04768574579</v>
      </c>
      <c r="H362" s="1"/>
    </row>
    <row collapsed="false" customFormat="false" customHeight="true" hidden="false" ht="12.1" outlineLevel="0" r="363">
      <c r="B363" s="0" t="s">
        <v>51</v>
      </c>
      <c r="C363" s="0" t="n">
        <v>0.4</v>
      </c>
      <c r="D363" s="0" t="n">
        <f aca="false">C363*0.001*(39.2+8.4+9)*3600*24*365*3</f>
        <v>2141925.12</v>
      </c>
      <c r="E363" s="0" t="n">
        <v>9303449</v>
      </c>
      <c r="F363" s="0" t="n">
        <v>52252</v>
      </c>
      <c r="G363" s="1" t="n">
        <f aca="false">D363*F363/E363</f>
        <v>12029.9333473253</v>
      </c>
      <c r="H363" s="1"/>
    </row>
    <row collapsed="false" customFormat="false" customHeight="true" hidden="false" ht="12.1" outlineLevel="0" r="364">
      <c r="B364" s="2" t="s">
        <v>52</v>
      </c>
      <c r="G364" s="1"/>
      <c r="H364" s="1"/>
    </row>
    <row collapsed="false" customFormat="false" customHeight="true" hidden="false" ht="12.1" outlineLevel="0" r="365">
      <c r="B365" s="0" t="s">
        <v>53</v>
      </c>
      <c r="C365" s="0" t="n">
        <v>13.3</v>
      </c>
      <c r="D365" s="0" t="n">
        <f aca="false">C365*0.001*(68+13.9+3.5+10+10)*3600*24*365*3</f>
        <v>132623386.56</v>
      </c>
      <c r="E365" s="0" t="n">
        <v>5376000</v>
      </c>
      <c r="F365" s="0" t="n">
        <v>4728</v>
      </c>
      <c r="G365" s="1" t="n">
        <f aca="false">F365*D365/E365</f>
        <v>116637.53193</v>
      </c>
      <c r="H365" s="1" t="inlineStr">
        <f aca="false">SUM(G365:G369,G370:G371)</f>
        <is>
          <t/>
        </is>
      </c>
      <c r="I365" s="1" t="n">
        <f aca="false">H365*2</f>
        <v>669210.194667655</v>
      </c>
      <c r="J365" s="0" t="s">
        <v>63</v>
      </c>
    </row>
    <row collapsed="false" customFormat="false" customHeight="true" hidden="false" ht="12.1" outlineLevel="0" r="366">
      <c r="B366" s="0" t="s">
        <v>54</v>
      </c>
      <c r="C366" s="0" t="n">
        <v>2.5</v>
      </c>
      <c r="D366" s="0" t="n">
        <f aca="false">C366*0.001*(68+13.9+3.5+10+10)*3600*24*365*3</f>
        <v>24929208</v>
      </c>
      <c r="E366" s="0" t="n">
        <v>5376000</v>
      </c>
      <c r="F366" s="0" t="n">
        <v>1578</v>
      </c>
      <c r="G366" s="1" t="n">
        <f aca="false">F366*D366/E366</f>
        <v>7317.39029464286</v>
      </c>
      <c r="H366" s="1"/>
      <c r="I366" s="1"/>
    </row>
    <row collapsed="false" customFormat="false" customHeight="true" hidden="false" ht="12.1" outlineLevel="0" r="367">
      <c r="B367" s="0" t="s">
        <v>55</v>
      </c>
      <c r="C367" s="0" t="n">
        <v>1.1</v>
      </c>
      <c r="D367" s="0" t="n">
        <f aca="false">C367*0.001*(68+13.9+3.5+10+10)*3600*24*365*3</f>
        <v>10968851.52</v>
      </c>
      <c r="E367" s="0" t="n">
        <v>14333058</v>
      </c>
      <c r="F367" s="0" t="n">
        <v>62304</v>
      </c>
      <c r="G367" s="1" t="n">
        <f aca="false">F367*D367/E367</f>
        <v>47680.2176550238</v>
      </c>
    </row>
    <row collapsed="false" customFormat="false" customHeight="true" hidden="false" ht="12.1" outlineLevel="0" r="368">
      <c r="B368" s="0" t="s">
        <v>67</v>
      </c>
      <c r="C368" s="0" t="n">
        <v>0.115</v>
      </c>
      <c r="D368" s="0" t="n">
        <f aca="false">C368*0.001*(68+13.9+3.5+10+10)*3600*24*365*3</f>
        <v>1146743.568</v>
      </c>
      <c r="E368" s="0" t="n">
        <v>16966427</v>
      </c>
      <c r="F368" s="0" t="n">
        <v>45924</v>
      </c>
      <c r="G368" s="1" t="n">
        <f aca="false">D368*F368/E368</f>
        <v>3103.95651464106</v>
      </c>
    </row>
    <row collapsed="false" customFormat="false" customHeight="true" hidden="false" ht="12.1" outlineLevel="0" r="369">
      <c r="B369" s="0" t="s">
        <v>68</v>
      </c>
      <c r="C369" s="0" t="n">
        <v>15</v>
      </c>
      <c r="D369" s="0" t="n">
        <f aca="false">C369*0.001*(68+13.9+3.5+10+10)*3600*24*365*3</f>
        <v>149575248</v>
      </c>
      <c r="E369" s="0" t="n">
        <v>16966427</v>
      </c>
      <c r="F369" s="0" t="n">
        <v>16150</v>
      </c>
      <c r="G369" s="1" t="n">
        <f aca="false">D369*F369/E369</f>
        <v>142377.664737543</v>
      </c>
    </row>
    <row collapsed="false" customFormat="false" customHeight="true" hidden="false" ht="12.1" outlineLevel="0" r="370">
      <c r="B370" s="0" t="s">
        <v>58</v>
      </c>
      <c r="C370" s="0" t="n">
        <v>2.47</v>
      </c>
      <c r="D370" s="0" t="n">
        <f aca="false">C370*0.001*(68+13.9+3.5+10+10)*3600*24*365*3</f>
        <v>24630057.504</v>
      </c>
      <c r="E370" s="0" t="n">
        <v>9303730</v>
      </c>
      <c r="F370" s="0" t="n">
        <v>1784</v>
      </c>
      <c r="G370" s="1" t="n">
        <f aca="false">F370*D370/E370</f>
        <v>4722.83939743909</v>
      </c>
      <c r="H370" s="1"/>
    </row>
    <row collapsed="false" customFormat="false" customHeight="true" hidden="false" ht="12.1" outlineLevel="0" r="371">
      <c r="B371" s="0" t="s">
        <v>59</v>
      </c>
      <c r="C371" s="0" t="n">
        <v>0.4</v>
      </c>
      <c r="D371" s="0" t="n">
        <f aca="false">C371*0.001*(68+13.9+3.5+10+10)*3600*24*365*3</f>
        <v>3988673.28</v>
      </c>
      <c r="E371" s="0" t="n">
        <v>9303730</v>
      </c>
      <c r="F371" s="0" t="n">
        <v>29776</v>
      </c>
      <c r="G371" s="1" t="n">
        <f aca="false">F371*D371/E371</f>
        <v>12765.4968045375</v>
      </c>
      <c r="H371" s="1"/>
    </row>
    <row collapsed="false" customFormat="false" customHeight="true" hidden="false" ht="12.1" outlineLevel="0" r="372">
      <c r="B372" s="2" t="s">
        <v>60</v>
      </c>
      <c r="H372" s="1" t="inlineStr">
        <f aca="false">SUM(H357,H365)</f>
        <is>
          <t/>
        </is>
      </c>
    </row>
    <row collapsed="false" customFormat="false" customHeight="true" hidden="false" ht="12.1" outlineLevel="0" r="373">
      <c r="H373" s="1"/>
    </row>
    <row collapsed="false" customFormat="false" customHeight="true" hidden="false" ht="13.4" outlineLevel="0" r="374">
      <c r="B374" s="2" t="s">
        <v>61</v>
      </c>
      <c r="H374" s="1"/>
    </row>
    <row collapsed="false" customFormat="false" customHeight="true" hidden="false" ht="13.4" outlineLevel="0" r="375">
      <c r="B375" s="0" t="s">
        <v>62</v>
      </c>
      <c r="C375" s="0" t="n">
        <f aca="false">(0.84+0.1+0.59)*0.7</f>
        <v>1.071</v>
      </c>
      <c r="D375" s="1" t="n">
        <f aca="false">C375*110*3600*24*365*3</f>
        <v>11145768480</v>
      </c>
      <c r="E375" s="1" t="n">
        <v>240000000</v>
      </c>
      <c r="F375" s="0" t="n">
        <v>49</v>
      </c>
      <c r="G375" s="1" t="n">
        <f aca="false">SQRT(5)*F375*D375/E375*2</f>
        <v>10176.7675262914</v>
      </c>
    </row>
    <row collapsed="false" customFormat="false" customHeight="true" hidden="false" ht="12.1" outlineLevel="0" r="376">
      <c r="B376" s="2" t="s">
        <v>69</v>
      </c>
      <c r="H376" s="1" t="inlineStr">
        <f aca="false">SUM(H372,H348)</f>
        <is>
          <t/>
        </is>
      </c>
    </row>
    <row collapsed="false" customFormat="false" customHeight="true" hidden="false" ht="12.1" outlineLevel="0" r="377">
      <c r="B377" s="2"/>
      <c r="H377" s="1"/>
    </row>
    <row collapsed="false" customFormat="false" customHeight="true" hidden="false" ht="12.1" outlineLevel="0" r="378">
      <c r="B378" s="2" t="s">
        <v>70</v>
      </c>
    </row>
    <row collapsed="false" customFormat="false" customHeight="true" hidden="false" ht="12.1" outlineLevel="0" r="379">
      <c r="B379" s="0" t="s">
        <v>71</v>
      </c>
      <c r="C379" s="0" t="n">
        <f aca="false">0.00000054*2.07*C354</f>
        <v>4.69476E-006</v>
      </c>
      <c r="D379" s="0" t="n">
        <f aca="false">C379*0.001*19*3600*24*365*3</f>
        <v>8.43907522752</v>
      </c>
      <c r="E379" s="0" t="n">
        <v>192000</v>
      </c>
      <c r="F379" s="0" t="n">
        <v>14</v>
      </c>
      <c r="G379" s="0" t="n">
        <f aca="false">F379*D379/E379</f>
        <v>0.00061534923534</v>
      </c>
      <c r="H379" s="0" t="e">
        <f aca="false">SUM(G379:G384)</f>
        <v>#REF!</v>
      </c>
    </row>
    <row collapsed="false" customFormat="false" customHeight="true" hidden="false" ht="12.1" outlineLevel="0" r="380">
      <c r="B380" s="0" t="s">
        <v>72</v>
      </c>
      <c r="C380" s="3" t="n">
        <f aca="false">0.00000054*2.07*C355</f>
        <v>4.69476E-006</v>
      </c>
      <c r="D380" s="0" t="n">
        <f aca="false">C380*0.001*19*3600*24*365*3</f>
        <v>8.43907522752</v>
      </c>
      <c r="E380" s="0" t="n">
        <v>192000</v>
      </c>
      <c r="F380" s="0" t="n">
        <v>9</v>
      </c>
      <c r="G380" s="0" t="n">
        <f aca="false">F380*D380/E380</f>
        <v>0.00039558165129</v>
      </c>
    </row>
    <row collapsed="false" customFormat="false" customHeight="true" hidden="false" ht="12.1" outlineLevel="0" r="381">
      <c r="B381" s="0" t="s">
        <v>73</v>
      </c>
      <c r="C381" s="0" t="e">
        <f aca="false">0.00000000007*1.86*#REF!</f>
        <v>#REF!</v>
      </c>
      <c r="D381" s="0" t="e">
        <f aca="false">C381*0.001*(39.2+8.4+9)*3600*24*365*3</f>
        <v>#REF!</v>
      </c>
      <c r="E381" s="0" t="n">
        <v>436368</v>
      </c>
      <c r="F381" s="0" t="n">
        <v>9</v>
      </c>
      <c r="G381" s="0" t="e">
        <f aca="false">F381*D381/E381</f>
        <v>#REF!</v>
      </c>
    </row>
    <row collapsed="false" customFormat="false" customHeight="true" hidden="false" ht="12.1" outlineLevel="0" r="382">
      <c r="B382" s="0" t="s">
        <v>74</v>
      </c>
      <c r="C382" s="0" t="n">
        <f aca="false">0.00000054*2.07*C362</f>
        <v>2.760966E-006</v>
      </c>
      <c r="D382" s="0" t="n">
        <f aca="false">C382*0.001*(39.2+8.4+9)*3600*24*365*3</f>
        <v>14.7844560771648</v>
      </c>
      <c r="E382" s="0" t="n">
        <v>342864</v>
      </c>
      <c r="F382" s="0" t="n">
        <v>5</v>
      </c>
      <c r="G382" s="0" t="n">
        <f aca="false">F382*D382/E382</f>
        <v>0.000215602339078538</v>
      </c>
    </row>
    <row collapsed="false" customFormat="false" customHeight="true" hidden="false" ht="12.1" outlineLevel="0" r="383">
      <c r="B383" s="0" t="s">
        <v>75</v>
      </c>
      <c r="C383" s="0" t="e">
        <f aca="false">0.00000000007*1.86*#REF!</f>
        <v>#REF!</v>
      </c>
      <c r="D383" s="0" t="e">
        <f aca="false">C383*0.001*(68+13.9+3.5+10+10)*3600*24*365*3</f>
        <v>#REF!</v>
      </c>
      <c r="E383" s="0" t="n">
        <v>436368</v>
      </c>
      <c r="F383" s="0" t="n">
        <v>2</v>
      </c>
      <c r="G383" s="0" t="e">
        <f aca="false">F383*D383/E383</f>
        <v>#REF!</v>
      </c>
    </row>
    <row collapsed="false" customFormat="false" customHeight="true" hidden="false" ht="12.1" outlineLevel="0" r="384">
      <c r="B384" s="0" t="s">
        <v>76</v>
      </c>
      <c r="C384" s="0" t="n">
        <f aca="false">0.00000054*2.07*C370</f>
        <v>2.760966E-006</v>
      </c>
      <c r="D384" s="0" t="n">
        <f aca="false">C384*0.001*(68+13.9+3.5+10+10)*3600*24*365*3</f>
        <v>27.5314782779712</v>
      </c>
      <c r="E384" s="0" t="n">
        <v>342864</v>
      </c>
      <c r="F384" s="0" t="n">
        <v>5</v>
      </c>
      <c r="G384" s="0" t="n">
        <f aca="false">F384*D384/E384</f>
        <v>0.000401492695033179</v>
      </c>
    </row>
    <row collapsed="false" customFormat="false" customHeight="true" hidden="false" ht="12.1" outlineLevel="0" r="385">
      <c r="B385" s="2" t="s">
        <v>77</v>
      </c>
      <c r="C385" s="0" t="s">
        <v>78</v>
      </c>
      <c r="D385" s="0" t="s">
        <v>79</v>
      </c>
    </row>
    <row collapsed="false" customFormat="false" customHeight="true" hidden="false" ht="12.1" outlineLevel="0" r="386">
      <c r="B386" s="0" t="s">
        <v>80</v>
      </c>
      <c r="C386" s="3" t="n">
        <f aca="false">0.001*0.0072*C355/6940*0.0403454</f>
        <v>1.75798976368876E-010</v>
      </c>
      <c r="D386" s="0" t="n">
        <f aca="false">C386*19*94670800</f>
        <v>0.316217564908429</v>
      </c>
      <c r="E386" s="0" t="n">
        <f aca="false">48366*48</f>
        <v>2321568</v>
      </c>
      <c r="F386" s="0" t="n">
        <v>655</v>
      </c>
      <c r="G386" s="0" t="n">
        <f aca="false">F386*D386/E386</f>
        <v>8.92166436714415E-005</v>
      </c>
    </row>
    <row collapsed="false" customFormat="false" customHeight="true" hidden="false" ht="12.1" outlineLevel="0" r="387">
      <c r="B387" s="0" t="s">
        <v>81</v>
      </c>
      <c r="C387" s="0" t="n">
        <f aca="false">0.001*0.0072*C355/0.0000000000006709*1.05101E-019</f>
        <v>4.73729950812342E-012</v>
      </c>
      <c r="D387" s="0" t="n">
        <f aca="false">C387*19*94670800</f>
        <v>0.00852119475119936</v>
      </c>
      <c r="E387" s="0" t="n">
        <f aca="false">48316*48</f>
        <v>2319168</v>
      </c>
      <c r="F387" s="0" t="n">
        <v>960</v>
      </c>
      <c r="G387" s="0" t="n">
        <f aca="false">F387*D387/E387</f>
        <v>3.52727657554407E-006</v>
      </c>
    </row>
    <row collapsed="false" customFormat="false" customHeight="true" hidden="false" ht="12.1" outlineLevel="0" r="388">
      <c r="B388" s="0" t="s">
        <v>82</v>
      </c>
      <c r="C388" s="0" t="n">
        <f aca="false">0.001*0.99274*C355/0.00000005798*0.0000000000000160359</f>
        <v>1.15318753599862E-009</v>
      </c>
      <c r="D388" s="0" t="n">
        <f aca="false">C388*19*94670800</f>
        <v>2.07429054507735</v>
      </c>
      <c r="E388" s="0" t="n">
        <f aca="false">48414*48</f>
        <v>2323872</v>
      </c>
      <c r="F388" s="0" t="n">
        <v>889</v>
      </c>
      <c r="G388" s="0" t="n">
        <f aca="false">F388*D388/E388</f>
        <v>0.000793522317310833</v>
      </c>
    </row>
    <row collapsed="false" customFormat="false" customHeight="true" hidden="false" ht="12.1" outlineLevel="0" r="389">
      <c r="B389" s="0" t="s">
        <v>83</v>
      </c>
      <c r="C389" s="0" t="n">
        <f aca="false">0.001*0.0072*C355/1.34*0.00000515675</f>
        <v>1.16373223880597E-010</v>
      </c>
      <c r="D389" s="0" t="n">
        <f aca="false">C389*19*94670800</f>
        <v>0.209325777863749</v>
      </c>
      <c r="E389" s="0" t="n">
        <f aca="false">48394*48</f>
        <v>2322912</v>
      </c>
      <c r="F389" s="0" t="n">
        <v>706</v>
      </c>
      <c r="G389" s="0" t="n">
        <f aca="false">F389*D389/E389</f>
        <v>6.36201453915632E-005</v>
      </c>
    </row>
    <row collapsed="false" customFormat="false" customHeight="true" hidden="false" ht="12.1" outlineLevel="0" r="390">
      <c r="B390" s="0" t="s">
        <v>84</v>
      </c>
      <c r="C390" s="0" t="n">
        <f aca="false">0.001*C353/2320000*21.595</f>
        <v>2.04780172413793E-008</v>
      </c>
      <c r="D390" s="0" t="n">
        <f aca="false">C390*19*94670800</f>
        <v>36.8347352184483</v>
      </c>
      <c r="E390" s="0" t="n">
        <f aca="false">48306*48</f>
        <v>2318688</v>
      </c>
      <c r="F390" s="0" t="n">
        <v>557</v>
      </c>
      <c r="G390" s="0" t="n">
        <f aca="false">F390*D390/E390</f>
        <v>0.00884851584890925</v>
      </c>
    </row>
    <row collapsed="false" customFormat="false" customHeight="true" hidden="false" ht="12.1" outlineLevel="0" r="391">
      <c r="B391" s="0" t="s">
        <v>85</v>
      </c>
      <c r="C391" s="0" t="n">
        <f aca="false">0.001*0.99274*C355/4219*0.00195758*10</f>
        <v>1.93461613430671E-008</v>
      </c>
      <c r="D391" s="0" t="n">
        <f aca="false">C391*19*94670800</f>
        <v>34.7988148542675</v>
      </c>
      <c r="E391" s="0" t="n">
        <f aca="false">48401*48</f>
        <v>2323248</v>
      </c>
      <c r="F391" s="0" t="n">
        <v>692</v>
      </c>
      <c r="G391" s="0" t="n">
        <f aca="false">F391*D391/E391</f>
        <v>0.0103651353102007</v>
      </c>
    </row>
    <row collapsed="false" customFormat="false" customHeight="true" hidden="false" ht="12.1" outlineLevel="0" r="392">
      <c r="B392" s="0" t="s">
        <v>86</v>
      </c>
      <c r="C392" s="0" t="n">
        <f aca="false">0.001*C353/4.78*0.00000927984</f>
        <v>4.27105606694561E-009</v>
      </c>
      <c r="D392" s="0" t="n">
        <f aca="false">C392*19*94670800</f>
        <v>7.68254159934929</v>
      </c>
      <c r="E392" s="0" t="n">
        <f aca="false">48370*48</f>
        <v>2321760</v>
      </c>
      <c r="F392" s="0" t="n">
        <v>844</v>
      </c>
      <c r="G392" s="0" t="n">
        <f aca="false">F392*D392/E392</f>
        <v>0.00279273702271156</v>
      </c>
    </row>
    <row collapsed="false" customFormat="false" customHeight="true" hidden="false" ht="12.1" outlineLevel="0" r="393">
      <c r="B393" s="0" t="s">
        <v>87</v>
      </c>
      <c r="C393" s="0" t="n">
        <f aca="false">0.001*0.99274*C355/0.003729*0.00000000292019</f>
        <v>3.26515300791633E-009</v>
      </c>
      <c r="D393" s="0" t="n">
        <f aca="false">C393*19*94670800</f>
        <v>5.87317830025506</v>
      </c>
      <c r="E393" s="0" t="n">
        <f aca="false">48*48330</f>
        <v>2319840</v>
      </c>
      <c r="F393" s="0" t="n">
        <v>877</v>
      </c>
      <c r="G393" s="0" t="n">
        <f aca="false">F393*D393/E393</f>
        <v>0.00222031578441776</v>
      </c>
    </row>
    <row collapsed="false" customFormat="false" customHeight="true" hidden="false" ht="12.1" outlineLevel="0" r="394">
      <c r="B394" s="0" t="s">
        <v>88</v>
      </c>
      <c r="C394" s="0" t="n">
        <f aca="false">0.001*0.0072*C355/0.0000007018*0.000000000000344642000000001</f>
        <v>1.48503477913936E-011</v>
      </c>
      <c r="D394" s="0" t="n">
        <f aca="false">C394*19*94670800</f>
        <v>0.0267119918080998</v>
      </c>
      <c r="E394" s="0" t="n">
        <f aca="false">48381*48</f>
        <v>2322288</v>
      </c>
      <c r="F394" s="0" t="n">
        <v>903</v>
      </c>
      <c r="G394" s="0" t="n">
        <f aca="false">F394*D394/E394</f>
        <v>1.03867085403336E-005</v>
      </c>
    </row>
    <row collapsed="false" customFormat="false" customHeight="true" hidden="false" ht="12.1" outlineLevel="0" r="395">
      <c r="B395" s="0" t="s">
        <v>89</v>
      </c>
      <c r="C395" s="0" t="n">
        <f aca="false">0.001*C353/0.0000022089*0.00000000000107439</f>
        <v>1.07006111639277E-009</v>
      </c>
      <c r="D395" s="0" t="n">
        <f aca="false">C395*19*94670800</f>
        <v>1.92476729681814</v>
      </c>
      <c r="E395" s="0" t="n">
        <f aca="false">48307*48</f>
        <v>2318736</v>
      </c>
      <c r="F395" s="0" t="n">
        <v>835</v>
      </c>
      <c r="G395" s="0" t="n">
        <f aca="false">F395*D395/E395</f>
        <v>0.000693127933858426</v>
      </c>
    </row>
    <row collapsed="false" customFormat="false" customHeight="true" hidden="false" ht="12.1" outlineLevel="0" r="396">
      <c r="B396" s="0" t="s">
        <v>90</v>
      </c>
      <c r="C396" s="0" t="n">
        <f aca="false">0.001*0.99274*C355/0.000000000014*1.44088E-018</f>
        <v>4.2912576336E-010</v>
      </c>
      <c r="D396" s="0" t="n">
        <f aca="false">C396*19*94670800</f>
        <v>0.771887907040136</v>
      </c>
      <c r="E396" s="0" t="n">
        <f aca="false">48281*48</f>
        <v>2317488</v>
      </c>
      <c r="F396" s="0" t="n">
        <v>929</v>
      </c>
      <c r="G396" s="0" t="n">
        <f aca="false">F396*D396/E396</f>
        <v>0.000309422903436948</v>
      </c>
    </row>
    <row collapsed="false" customFormat="false" customHeight="true" hidden="false" ht="12.1" outlineLevel="0" r="397">
      <c r="B397" s="0" t="s">
        <v>91</v>
      </c>
      <c r="C397" s="0" t="n">
        <f aca="false">0.001*0.0072*C355/0.175*0.000000346765</f>
        <v>5.9920992E-011</v>
      </c>
      <c r="D397" s="0" t="n">
        <f aca="false">C397*19*94670800</f>
        <v>0.107782596739238</v>
      </c>
      <c r="E397" s="0" t="n">
        <f aca="false">48429*48</f>
        <v>2324592</v>
      </c>
      <c r="F397" s="0" t="n">
        <v>851</v>
      </c>
      <c r="G397" s="0" t="n">
        <f aca="false">F397*D397/E397</f>
        <v>3.94576724969766E-005</v>
      </c>
    </row>
    <row collapsed="false" customFormat="false" customHeight="true" hidden="false" ht="12.1" outlineLevel="0" r="398">
      <c r="B398" s="0" t="s">
        <v>92</v>
      </c>
      <c r="C398" s="0" t="n">
        <f aca="false">0.001*C353/0.0125*0.0000000140215</f>
        <v>2.467784E-009</v>
      </c>
      <c r="D398" s="0" t="n">
        <f aca="false">C398*19*94670800</f>
        <v>4.4389146246368</v>
      </c>
      <c r="E398" s="0" t="n">
        <f aca="false">48364*48</f>
        <v>2321472</v>
      </c>
      <c r="F398" s="0" t="n">
        <v>850</v>
      </c>
      <c r="G398" s="0" t="n">
        <f aca="false">F398*D398/E398</f>
        <v>0.00162529525703574</v>
      </c>
    </row>
    <row collapsed="false" customFormat="false" customHeight="true" hidden="false" ht="12.1" outlineLevel="0" r="399">
      <c r="B399" s="0" t="s">
        <v>93</v>
      </c>
      <c r="C399" s="0" t="n">
        <f aca="false">0.001*0.99274*C355/0.00000209824*0.000000000000780354000000001</f>
        <v>1.55067687482462E-009</v>
      </c>
      <c r="D399" s="0" t="n">
        <f aca="false">C399*19*94670800</f>
        <v>2.78927258534178</v>
      </c>
      <c r="E399" s="0" t="n">
        <f aca="false">48336*48</f>
        <v>2320128</v>
      </c>
      <c r="F399" s="0" t="n">
        <v>956</v>
      </c>
      <c r="G399" s="0" t="n">
        <f aca="false">F399*D399/E399</f>
        <v>0.0011493092586214</v>
      </c>
    </row>
    <row collapsed="false" customFormat="false" customHeight="true" hidden="false" ht="12.1" outlineLevel="0" r="400">
      <c r="B400" s="0" t="s">
        <v>94</v>
      </c>
      <c r="C400" s="0" t="n">
        <f aca="false">0.001*0.0072*C355/0.0000004296*0.000000000000285365</f>
        <v>2.00871452513966E-011</v>
      </c>
      <c r="D400" s="0" t="n">
        <f aca="false">C400*19*94670800</f>
        <v>0.0361316561026525</v>
      </c>
      <c r="E400" s="0" t="n">
        <f aca="false">48365*48</f>
        <v>2321520</v>
      </c>
      <c r="F400" s="0" t="n">
        <v>883</v>
      </c>
      <c r="G400" s="0" t="n">
        <f aca="false">F400*D400/E400</f>
        <v>1.37428289821506E-005</v>
      </c>
    </row>
    <row collapsed="false" customFormat="false" customHeight="true" hidden="false" ht="12.1" outlineLevel="0" r="401">
      <c r="B401" s="0" t="s">
        <v>95</v>
      </c>
      <c r="C401" s="0" t="n">
        <f aca="false">0.001*C353/0.000000011498*3.71403E-015</f>
        <v>7.10633675421813E-010</v>
      </c>
      <c r="D401" s="0" t="n">
        <f aca="false">C401*19*94670800</f>
        <v>1.27824891262334</v>
      </c>
      <c r="E401" s="0" t="n">
        <f aca="false">48295*48</f>
        <v>2318160</v>
      </c>
      <c r="F401" s="0" t="n">
        <v>922</v>
      </c>
      <c r="G401" s="0" t="n">
        <f aca="false">F401*D401/E401</f>
        <v>0.000508396960278291</v>
      </c>
    </row>
    <row collapsed="false" customFormat="false" customHeight="true" hidden="false" ht="12.1" outlineLevel="0" r="402">
      <c r="B402" s="0" t="s">
        <v>96</v>
      </c>
      <c r="C402" s="0" t="n">
        <f aca="false">0.001*0.99274*C355/0.0000000000002914*2.40754E-020</f>
        <v>3.4448377797941E-010</v>
      </c>
      <c r="D402" s="0" t="n">
        <f aca="false">C402*19*94670800</f>
        <v>0.619638542118329</v>
      </c>
      <c r="E402" s="0" t="n">
        <f aca="false">48408*48</f>
        <v>2323584</v>
      </c>
      <c r="F402" s="0" t="n">
        <v>863</v>
      </c>
      <c r="G402" s="0" t="n">
        <f aca="false">F402*D402/E402</f>
        <v>0.000230139328661291</v>
      </c>
    </row>
    <row collapsed="false" customFormat="false" customHeight="true" hidden="false" ht="12.1" outlineLevel="0" r="403">
      <c r="B403" s="0" t="s">
        <v>97</v>
      </c>
      <c r="C403" s="0" t="n">
        <f aca="false">0.001*C353/1.57E-018*2.68518E-026</f>
        <v>3.76267261146497E-011</v>
      </c>
      <c r="D403" s="0" t="n">
        <f aca="false">C403*19*94670800</f>
        <v>0.0676808929904408</v>
      </c>
      <c r="E403" s="0" t="n">
        <f aca="false">48282*48</f>
        <v>2317536</v>
      </c>
      <c r="F403" s="0" t="n">
        <v>957</v>
      </c>
      <c r="G403" s="0" t="n">
        <f aca="false">F403*D403/E403</f>
        <v>2.79480511162941E-005</v>
      </c>
    </row>
    <row collapsed="false" customFormat="false" customHeight="true" hidden="false" ht="12.1" outlineLevel="0" r="404">
      <c r="B404" s="0" t="s">
        <v>98</v>
      </c>
      <c r="C404" s="0" t="n">
        <f aca="false">0.001*0.99274*C355/0.0000000000000895300000000002*9.10636E-021</f>
        <v>4.24092939471461E-010</v>
      </c>
      <c r="D404" s="0" t="n">
        <f aca="false">C404*19*94670800</f>
        <v>0.762835139228181</v>
      </c>
      <c r="E404" s="0" t="n">
        <f aca="false">48330*48</f>
        <v>2319840</v>
      </c>
      <c r="F404" s="0" t="n">
        <v>942</v>
      </c>
      <c r="G404" s="0" t="n">
        <f aca="false">F404*D404/E404</f>
        <v>0.000309758733857915</v>
      </c>
      <c r="I404" s="0" t="n">
        <f aca="false">MAX(G386:G481)</f>
        <v>0.0103651353102007</v>
      </c>
    </row>
    <row collapsed="false" customFormat="false" customHeight="true" hidden="false" ht="12.1" outlineLevel="0" r="405">
      <c r="B405" s="0" t="s">
        <v>99</v>
      </c>
      <c r="C405" s="0" t="n">
        <f aca="false">0.001*0.0072*C355/3.12E-017*1.43864E-024</f>
        <v>1.39437415384615E-012</v>
      </c>
      <c r="D405" s="0" t="n">
        <f aca="false">C405*19*94670800</f>
        <v>0.00250812381623483</v>
      </c>
      <c r="E405" s="0" t="n">
        <f aca="false">48313*48</f>
        <v>2319024</v>
      </c>
      <c r="F405" s="0" t="n">
        <v>893</v>
      </c>
      <c r="G405" s="0" t="n">
        <f aca="false">F405*D405/E405</f>
        <v>9.65817761220972E-007</v>
      </c>
    </row>
    <row collapsed="false" customFormat="false" customHeight="true" hidden="false" ht="12.1" outlineLevel="0" r="406">
      <c r="B406" s="0" t="s">
        <v>72</v>
      </c>
      <c r="C406" s="0" t="n">
        <f aca="false">0.001*0.99274*C355/4.916E-018*1.30457E-025</f>
        <v>1.10647173546786E-010</v>
      </c>
      <c r="D406" s="0" t="n">
        <f aca="false">C406*19*94670800</f>
        <v>0.199026072310848</v>
      </c>
      <c r="E406" s="0" t="n">
        <f aca="false">48309*48</f>
        <v>2318832</v>
      </c>
      <c r="F406" s="0" t="n">
        <v>859</v>
      </c>
      <c r="G406" s="0" t="n">
        <f aca="false">F406*D406/E406</f>
        <v>7.372823736908E-005</v>
      </c>
    </row>
    <row collapsed="false" customFormat="false" customHeight="true" hidden="false" ht="12.1" outlineLevel="0" r="407">
      <c r="B407" s="0" t="s">
        <v>100</v>
      </c>
      <c r="C407" s="0" t="n">
        <f aca="false">0.001*0.99724*C355/0.0054*0.000000008537</f>
        <v>6.62156279555556E-009</v>
      </c>
      <c r="D407" s="0" t="n">
        <f aca="false">C407*19*94670800</f>
        <v>11.9105042950041</v>
      </c>
      <c r="E407" s="0" t="n">
        <f aca="false">48559*48</f>
        <v>2330832</v>
      </c>
      <c r="F407" s="0" t="n">
        <v>651</v>
      </c>
      <c r="G407" s="0" t="n">
        <f aca="false">F407*D407/E407</f>
        <v>0.00332659681008657</v>
      </c>
    </row>
    <row collapsed="false" customFormat="false" customHeight="true" hidden="false" ht="12.1" outlineLevel="0" r="408">
      <c r="B408" s="0" t="s">
        <v>101</v>
      </c>
      <c r="C408" s="0" t="n">
        <f aca="false">0.001*0.3594*C353/0.0001908*0.00000000005714</f>
        <v>2.36789597484277E-010</v>
      </c>
      <c r="D408" s="0" t="n">
        <f aca="false">C408*19*94670800</f>
        <v>0.425924151884775</v>
      </c>
      <c r="E408" s="0" t="n">
        <f aca="false">48594*48</f>
        <v>2332512</v>
      </c>
      <c r="F408" s="0" t="n">
        <v>747</v>
      </c>
      <c r="G408" s="0" t="n">
        <f aca="false">F408*D408/E408</f>
        <v>0.000136404589325983</v>
      </c>
    </row>
    <row collapsed="false" customFormat="false" customHeight="true" hidden="false" ht="12.1" outlineLevel="0" r="409">
      <c r="B409" s="0" t="s">
        <v>102</v>
      </c>
      <c r="C409" s="0" t="n">
        <f aca="false">0.001*C355/389.3*0.001426</f>
        <v>1.538453634729E-008</v>
      </c>
      <c r="D409" s="0" t="n">
        <f aca="false">C409*19*94670800</f>
        <v>27.6728609089134</v>
      </c>
      <c r="E409" s="0" t="n">
        <f aca="false">48607*48</f>
        <v>2333136</v>
      </c>
      <c r="F409" s="0" t="n">
        <v>606</v>
      </c>
      <c r="G409" s="0" t="n">
        <f aca="false">F409*D409/E409</f>
        <v>0.00718764517404967</v>
      </c>
      <c r="H409" s="0" t="n">
        <f aca="false">SUM(G386:G409)</f>
        <v>0.0408189166146669</v>
      </c>
    </row>
    <row collapsed="false" customFormat="false" customHeight="true" hidden="false" ht="12.1" outlineLevel="0" r="410">
      <c r="B410" s="0" t="s">
        <v>103</v>
      </c>
      <c r="C410" s="0" t="n">
        <f aca="false">0.001*0.0072*C354/6940*0.0403454</f>
        <v>1.75798976368876E-010</v>
      </c>
      <c r="D410" s="0" t="n">
        <f aca="false">C410*19*94670800</f>
        <v>0.316217564908429</v>
      </c>
      <c r="E410" s="0" t="n">
        <f aca="false">48366*48</f>
        <v>2321568</v>
      </c>
      <c r="F410" s="0" t="n">
        <v>655</v>
      </c>
      <c r="G410" s="0" t="n">
        <f aca="false">F410*D410/E410</f>
        <v>8.92166436714415E-005</v>
      </c>
    </row>
    <row collapsed="false" customFormat="false" customHeight="true" hidden="false" ht="12.1" outlineLevel="0" r="411">
      <c r="B411" s="0" t="s">
        <v>104</v>
      </c>
      <c r="C411" s="0" t="n">
        <f aca="false">0.001*0.0072*C354/0.0000000000006709*1.05101E-019</f>
        <v>4.73729950812342E-012</v>
      </c>
      <c r="D411" s="0" t="n">
        <f aca="false">C411*19*94670800</f>
        <v>0.00852119475119936</v>
      </c>
      <c r="E411" s="0" t="n">
        <f aca="false">48316*48</f>
        <v>2319168</v>
      </c>
      <c r="F411" s="0" t="n">
        <v>960</v>
      </c>
      <c r="G411" s="0" t="n">
        <f aca="false">F411*D411/E411</f>
        <v>3.52727657554407E-006</v>
      </c>
    </row>
    <row collapsed="false" customFormat="false" customHeight="true" hidden="false" ht="12.1" outlineLevel="0" r="412">
      <c r="B412" s="0" t="s">
        <v>105</v>
      </c>
      <c r="C412" s="0" t="n">
        <f aca="false">0.001*0.99274*C354/0.00000005798*0.0000000000000160359</f>
        <v>1.15318753599862E-009</v>
      </c>
      <c r="D412" s="0" t="n">
        <f aca="false">C412*19*94670800</f>
        <v>2.07429054507735</v>
      </c>
      <c r="E412" s="0" t="n">
        <f aca="false">48414*48</f>
        <v>2323872</v>
      </c>
      <c r="F412" s="0" t="n">
        <v>889</v>
      </c>
      <c r="G412" s="0" t="n">
        <f aca="false">F412*D412/E412</f>
        <v>0.000793522317310833</v>
      </c>
    </row>
    <row collapsed="false" customFormat="false" customHeight="true" hidden="false" ht="12.1" outlineLevel="0" r="413">
      <c r="B413" s="0" t="s">
        <v>106</v>
      </c>
      <c r="C413" s="0" t="n">
        <f aca="false">0.001*0.0072*C354/1.34*0.00000515675</f>
        <v>1.16373223880597E-010</v>
      </c>
      <c r="D413" s="0" t="n">
        <f aca="false">C413*19*94670800</f>
        <v>0.209325777863749</v>
      </c>
      <c r="E413" s="0" t="n">
        <f aca="false">48394*48</f>
        <v>2322912</v>
      </c>
      <c r="F413" s="0" t="n">
        <v>706</v>
      </c>
      <c r="G413" s="0" t="n">
        <f aca="false">F413*D413/E413</f>
        <v>6.36201453915632E-005</v>
      </c>
    </row>
    <row collapsed="false" customFormat="false" customHeight="true" hidden="false" ht="12.1" outlineLevel="0" r="414">
      <c r="B414" s="0" t="s">
        <v>107</v>
      </c>
      <c r="C414" s="0" t="n">
        <f aca="false">0.001*C352/2320000*21.595</f>
        <v>2.04780172413793E-008</v>
      </c>
      <c r="D414" s="0" t="n">
        <f aca="false">C414*19*94670800</f>
        <v>36.8347352184483</v>
      </c>
      <c r="E414" s="0" t="n">
        <f aca="false">48306*48</f>
        <v>2318688</v>
      </c>
      <c r="F414" s="0" t="n">
        <v>557</v>
      </c>
      <c r="G414" s="0" t="n">
        <f aca="false">F414*D414/E414</f>
        <v>0.00884851584890925</v>
      </c>
    </row>
    <row collapsed="false" customFormat="false" customHeight="true" hidden="false" ht="12.1" outlineLevel="0" r="415">
      <c r="B415" s="0" t="s">
        <v>108</v>
      </c>
      <c r="C415" s="0" t="n">
        <f aca="false">0.001*0.99274*C354/4219*0.00195758*10</f>
        <v>1.93461613430671E-008</v>
      </c>
      <c r="D415" s="0" t="n">
        <f aca="false">C415*19*94670800</f>
        <v>34.7988148542675</v>
      </c>
      <c r="E415" s="0" t="n">
        <f aca="false">48401*48</f>
        <v>2323248</v>
      </c>
      <c r="F415" s="0" t="n">
        <v>692</v>
      </c>
      <c r="G415" s="0" t="n">
        <f aca="false">F415*D415/E415</f>
        <v>0.0103651353102007</v>
      </c>
    </row>
    <row collapsed="false" customFormat="false" customHeight="true" hidden="false" ht="12.1" outlineLevel="0" r="416">
      <c r="B416" s="0" t="s">
        <v>109</v>
      </c>
      <c r="C416" s="3" t="n">
        <f aca="false">0.001*C352/4.78*0.00000927984</f>
        <v>4.27105606694561E-009</v>
      </c>
      <c r="D416" s="0" t="n">
        <f aca="false">C416*19*94670800</f>
        <v>7.68254159934929</v>
      </c>
      <c r="E416" s="0" t="n">
        <f aca="false">48370*48</f>
        <v>2321760</v>
      </c>
      <c r="F416" s="0" t="n">
        <v>844</v>
      </c>
      <c r="G416" s="0" t="n">
        <f aca="false">F416*D416/E416</f>
        <v>0.00279273702271156</v>
      </c>
    </row>
    <row collapsed="false" customFormat="false" customHeight="true" hidden="false" ht="12.1" outlineLevel="0" r="417">
      <c r="B417" s="0" t="s">
        <v>110</v>
      </c>
      <c r="C417" s="0" t="n">
        <f aca="false">0.001*0.99274*C354/0.003729*0.00000000292019</f>
        <v>3.26515300791633E-009</v>
      </c>
      <c r="D417" s="0" t="n">
        <f aca="false">C417*19*94670800</f>
        <v>5.87317830025506</v>
      </c>
      <c r="E417" s="0" t="n">
        <f aca="false">48*48330</f>
        <v>2319840</v>
      </c>
      <c r="F417" s="0" t="n">
        <v>877</v>
      </c>
      <c r="G417" s="0" t="n">
        <f aca="false">F417*D417/E417</f>
        <v>0.00222031578441776</v>
      </c>
    </row>
    <row collapsed="false" customFormat="false" customHeight="true" hidden="false" ht="12.1" outlineLevel="0" r="418">
      <c r="B418" s="0" t="s">
        <v>111</v>
      </c>
      <c r="C418" s="0" t="n">
        <f aca="false">0.001*0.0072*C354/0.0000007018*0.000000000000344642000000001</f>
        <v>1.48503477913936E-011</v>
      </c>
      <c r="D418" s="0" t="n">
        <f aca="false">C418*19*94670800</f>
        <v>0.0267119918080998</v>
      </c>
      <c r="E418" s="0" t="n">
        <f aca="false">48381*48</f>
        <v>2322288</v>
      </c>
      <c r="F418" s="0" t="n">
        <v>903</v>
      </c>
      <c r="G418" s="0" t="n">
        <f aca="false">F418*D418/E418</f>
        <v>1.03867085403336E-005</v>
      </c>
    </row>
    <row collapsed="false" customFormat="false" customHeight="true" hidden="false" ht="12.1" outlineLevel="0" r="419">
      <c r="B419" s="0" t="s">
        <v>112</v>
      </c>
      <c r="C419" s="0" t="n">
        <f aca="false">0.001*C352/0.0000022089*0.00000000000107439</f>
        <v>1.07006111639277E-009</v>
      </c>
      <c r="D419" s="0" t="n">
        <f aca="false">C419*19*94670800</f>
        <v>1.92476729681814</v>
      </c>
      <c r="E419" s="0" t="n">
        <f aca="false">48307*48</f>
        <v>2318736</v>
      </c>
      <c r="F419" s="0" t="n">
        <v>835</v>
      </c>
      <c r="G419" s="0" t="n">
        <f aca="false">F419*D419/E419</f>
        <v>0.000693127933858426</v>
      </c>
    </row>
    <row collapsed="false" customFormat="false" customHeight="true" hidden="false" ht="12.1" outlineLevel="0" r="420">
      <c r="B420" s="0" t="s">
        <v>113</v>
      </c>
      <c r="C420" s="0" t="n">
        <f aca="false">0.001*0.99274*C354/0.000000000014*1.44088E-018</f>
        <v>4.2912576336E-010</v>
      </c>
      <c r="D420" s="0" t="n">
        <f aca="false">C420*19*94670800</f>
        <v>0.771887907040136</v>
      </c>
      <c r="E420" s="0" t="n">
        <f aca="false">48281*48</f>
        <v>2317488</v>
      </c>
      <c r="F420" s="0" t="n">
        <v>929</v>
      </c>
      <c r="G420" s="0" t="n">
        <f aca="false">F420*D420/E420</f>
        <v>0.000309422903436948</v>
      </c>
    </row>
    <row collapsed="false" customFormat="false" customHeight="true" hidden="false" ht="12.1" outlineLevel="0" r="421">
      <c r="B421" s="0" t="s">
        <v>114</v>
      </c>
      <c r="C421" s="0" t="n">
        <f aca="false">0.001*0.0072*C354/0.175*0.000000346765</f>
        <v>5.9920992E-011</v>
      </c>
      <c r="D421" s="0" t="n">
        <f aca="false">C421*19*94670800</f>
        <v>0.107782596739238</v>
      </c>
      <c r="E421" s="0" t="n">
        <f aca="false">48429*48</f>
        <v>2324592</v>
      </c>
      <c r="F421" s="0" t="n">
        <v>851</v>
      </c>
      <c r="G421" s="0" t="n">
        <f aca="false">F421*D421/E421</f>
        <v>3.94576724969766E-005</v>
      </c>
    </row>
    <row collapsed="false" customFormat="false" customHeight="true" hidden="false" ht="12.1" outlineLevel="0" r="422">
      <c r="B422" s="0" t="s">
        <v>115</v>
      </c>
      <c r="C422" s="0" t="n">
        <f aca="false">0.001*C352/0.0125*0.0000000140215</f>
        <v>2.467784E-009</v>
      </c>
      <c r="D422" s="0" t="n">
        <f aca="false">C422*19*94670800</f>
        <v>4.4389146246368</v>
      </c>
      <c r="E422" s="0" t="n">
        <f aca="false">48364*48</f>
        <v>2321472</v>
      </c>
      <c r="F422" s="0" t="n">
        <v>850</v>
      </c>
      <c r="G422" s="0" t="n">
        <f aca="false">F422*D422/E422</f>
        <v>0.00162529525703574</v>
      </c>
    </row>
    <row collapsed="false" customFormat="false" customHeight="true" hidden="false" ht="12.1" outlineLevel="0" r="423">
      <c r="B423" s="0" t="s">
        <v>116</v>
      </c>
      <c r="C423" s="0" t="n">
        <f aca="false">0.001*0.99274*C354/0.00000209824*0.000000000000780354000000001</f>
        <v>1.55067687482462E-009</v>
      </c>
      <c r="D423" s="0" t="n">
        <f aca="false">C423*19*94670800</f>
        <v>2.78927258534178</v>
      </c>
      <c r="E423" s="0" t="n">
        <f aca="false">48336*48</f>
        <v>2320128</v>
      </c>
      <c r="F423" s="0" t="n">
        <v>956</v>
      </c>
      <c r="G423" s="0" t="n">
        <f aca="false">F423*D423/E423</f>
        <v>0.0011493092586214</v>
      </c>
    </row>
    <row collapsed="false" customFormat="false" customHeight="true" hidden="false" ht="12.1" outlineLevel="0" r="424">
      <c r="B424" s="0" t="s">
        <v>117</v>
      </c>
      <c r="C424" s="0" t="n">
        <f aca="false">0.001*0.0072*C354/0.0000004296*0.000000000000285365</f>
        <v>2.00871452513966E-011</v>
      </c>
      <c r="D424" s="0" t="n">
        <f aca="false">C424*19*94670800</f>
        <v>0.0361316561026525</v>
      </c>
      <c r="E424" s="0" t="n">
        <f aca="false">48365*48</f>
        <v>2321520</v>
      </c>
      <c r="F424" s="0" t="n">
        <v>883</v>
      </c>
      <c r="G424" s="0" t="n">
        <f aca="false">F424*D424/E424</f>
        <v>1.37428289821506E-005</v>
      </c>
    </row>
    <row collapsed="false" customFormat="false" customHeight="true" hidden="false" ht="12.1" outlineLevel="0" r="425">
      <c r="B425" s="0" t="s">
        <v>118</v>
      </c>
      <c r="C425" s="0" t="n">
        <f aca="false">0.001*C352/0.000000011498*3.71403E-015</f>
        <v>7.10633675421813E-010</v>
      </c>
      <c r="D425" s="0" t="n">
        <f aca="false">C425*19*94670800</f>
        <v>1.27824891262334</v>
      </c>
      <c r="E425" s="0" t="n">
        <f aca="false">48295*48</f>
        <v>2318160</v>
      </c>
      <c r="F425" s="0" t="n">
        <v>922</v>
      </c>
      <c r="G425" s="0" t="n">
        <f aca="false">F425*D425/E425</f>
        <v>0.000508396960278291</v>
      </c>
    </row>
    <row collapsed="false" customFormat="false" customHeight="true" hidden="false" ht="12.1" outlineLevel="0" r="426">
      <c r="B426" s="0" t="s">
        <v>119</v>
      </c>
      <c r="C426" s="0" t="n">
        <f aca="false">0.001*0.99274*C354/0.0000000000002914*2.40754E-020</f>
        <v>3.4448377797941E-010</v>
      </c>
      <c r="D426" s="0" t="n">
        <f aca="false">C426*19*94670800</f>
        <v>0.619638542118329</v>
      </c>
      <c r="E426" s="0" t="n">
        <f aca="false">48408*48</f>
        <v>2323584</v>
      </c>
      <c r="F426" s="0" t="n">
        <v>863</v>
      </c>
      <c r="G426" s="0" t="n">
        <f aca="false">F426*D426/E426</f>
        <v>0.000230139328661291</v>
      </c>
    </row>
    <row collapsed="false" customFormat="false" customHeight="true" hidden="false" ht="12.1" outlineLevel="0" r="427">
      <c r="B427" s="0" t="s">
        <v>120</v>
      </c>
      <c r="C427" s="0" t="n">
        <f aca="false">0.001*C352/1.57E-018*2.68518E-026</f>
        <v>3.76267261146497E-011</v>
      </c>
      <c r="D427" s="0" t="n">
        <f aca="false">C427*19*94670800</f>
        <v>0.0676808929904408</v>
      </c>
      <c r="E427" s="0" t="n">
        <f aca="false">48282*48</f>
        <v>2317536</v>
      </c>
      <c r="F427" s="0" t="n">
        <v>957</v>
      </c>
      <c r="G427" s="0" t="n">
        <f aca="false">F427*D427/E427</f>
        <v>2.79480511162941E-005</v>
      </c>
    </row>
    <row collapsed="false" customFormat="false" customHeight="true" hidden="false" ht="12.1" outlineLevel="0" r="428">
      <c r="B428" s="0" t="s">
        <v>121</v>
      </c>
      <c r="C428" s="0" t="n">
        <f aca="false">0.001*0.99274*C354/0.0000000000000895300000000002*9.10636E-021</f>
        <v>4.24092939471461E-010</v>
      </c>
      <c r="D428" s="0" t="n">
        <f aca="false">C428*19*94670800</f>
        <v>0.762835139228181</v>
      </c>
      <c r="E428" s="0" t="n">
        <f aca="false">48330*48</f>
        <v>2319840</v>
      </c>
      <c r="F428" s="0" t="n">
        <v>942</v>
      </c>
      <c r="G428" s="0" t="n">
        <f aca="false">F428*D428/E428</f>
        <v>0.000309758733857915</v>
      </c>
    </row>
    <row collapsed="false" customFormat="false" customHeight="true" hidden="false" ht="12.1" outlineLevel="0" r="429">
      <c r="B429" s="0" t="s">
        <v>122</v>
      </c>
      <c r="C429" s="0" t="n">
        <f aca="false">0.001*0.0072*C354/3.12E-017*1.43864E-024</f>
        <v>1.39437415384615E-012</v>
      </c>
      <c r="D429" s="0" t="n">
        <f aca="false">C429*19*94670800</f>
        <v>0.00250812381623483</v>
      </c>
      <c r="E429" s="0" t="n">
        <f aca="false">48313*48</f>
        <v>2319024</v>
      </c>
      <c r="F429" s="0" t="n">
        <v>893</v>
      </c>
      <c r="G429" s="0" t="n">
        <f aca="false">F429*D429/E429</f>
        <v>9.65817761220972E-007</v>
      </c>
    </row>
    <row collapsed="false" customFormat="false" customHeight="true" hidden="false" ht="12.1" outlineLevel="0" r="430">
      <c r="B430" s="0" t="s">
        <v>71</v>
      </c>
      <c r="C430" s="0" t="n">
        <f aca="false">0.001*0.99274*C354/4.916E-018*1.30457E-025</f>
        <v>1.10647173546786E-010</v>
      </c>
      <c r="D430" s="0" t="n">
        <f aca="false">C430*19*94670800</f>
        <v>0.199026072310848</v>
      </c>
      <c r="E430" s="0" t="n">
        <f aca="false">48309*48</f>
        <v>2318832</v>
      </c>
      <c r="F430" s="0" t="n">
        <v>859</v>
      </c>
      <c r="G430" s="0" t="n">
        <f aca="false">F430*D430/E430</f>
        <v>7.372823736908E-005</v>
      </c>
    </row>
    <row collapsed="false" customFormat="false" customHeight="true" hidden="false" ht="12.1" outlineLevel="0" r="431">
      <c r="B431" s="0" t="s">
        <v>123</v>
      </c>
      <c r="C431" s="0" t="n">
        <f aca="false">0.001*0.99724*C354/0.0054*0.000000008537</f>
        <v>6.62156279555556E-009</v>
      </c>
      <c r="D431" s="0" t="n">
        <f aca="false">C431*19*94670800</f>
        <v>11.9105042950041</v>
      </c>
      <c r="E431" s="0" t="n">
        <f aca="false">48369*48</f>
        <v>2321712</v>
      </c>
      <c r="F431" s="0" t="n">
        <v>848</v>
      </c>
      <c r="G431" s="0" t="n">
        <f aca="false">F431*D431/E431</f>
        <v>0.00435028446343195</v>
      </c>
    </row>
    <row collapsed="false" customFormat="false" customHeight="true" hidden="false" ht="12.1" outlineLevel="0" r="432">
      <c r="B432" s="0" t="s">
        <v>124</v>
      </c>
      <c r="C432" s="0" t="n">
        <f aca="false">0.001*0.3594*C352/0.0001908*0.00000000005714</f>
        <v>2.36789597484277E-010</v>
      </c>
      <c r="D432" s="0" t="n">
        <f aca="false">C432*19*94670800</f>
        <v>0.425924151884775</v>
      </c>
      <c r="E432" s="0" t="n">
        <f aca="false">48352*48</f>
        <v>2320896</v>
      </c>
      <c r="F432" s="0" t="n">
        <v>903</v>
      </c>
      <c r="G432" s="0" t="n">
        <f aca="false">F432*D432/E432</f>
        <v>0.000165715960194663</v>
      </c>
    </row>
    <row collapsed="false" customFormat="false" customHeight="true" hidden="false" ht="12.1" outlineLevel="0" r="433">
      <c r="B433" s="0" t="s">
        <v>125</v>
      </c>
      <c r="C433" s="0" t="n">
        <f aca="false">0.001*C354/389.3*0.001426</f>
        <v>1.538453634729E-008</v>
      </c>
      <c r="D433" s="0" t="n">
        <f aca="false">C433*19*94670800</f>
        <v>27.6728609089134</v>
      </c>
      <c r="E433" s="0" t="n">
        <f aca="false">48443*48</f>
        <v>2325264</v>
      </c>
      <c r="F433" s="0" t="n">
        <v>765</v>
      </c>
      <c r="G433" s="0" t="n">
        <f aca="false">F433*D433/E433</f>
        <v>0.00910423014131676</v>
      </c>
      <c r="H433" s="0" t="n">
        <f aca="false">SUM(G410:G433)</f>
        <v>0.0437885006061481</v>
      </c>
    </row>
    <row collapsed="false" customFormat="false" customHeight="true" hidden="false" ht="12.1" outlineLevel="0" r="434">
      <c r="B434" s="0" t="s">
        <v>126</v>
      </c>
      <c r="C434" s="0" t="n">
        <f aca="false">0.001*C361/6940* 0.00341825</f>
        <v>7.38814841498559E-009</v>
      </c>
      <c r="D434" s="0" t="n">
        <f aca="false">C434*(39.2+8.4+9)*3600*24*365*3</f>
        <v>39.5621517008646</v>
      </c>
      <c r="E434" s="0" t="n">
        <f aca="false">96841*48</f>
        <v>4648368</v>
      </c>
      <c r="F434" s="0" t="n">
        <v>461</v>
      </c>
      <c r="G434" s="0" t="n">
        <f aca="false">F434*D434/E434</f>
        <v>0.00392356025471704</v>
      </c>
    </row>
    <row collapsed="false" customFormat="false" customHeight="true" hidden="false" ht="12.1" outlineLevel="0" r="435">
      <c r="B435" s="0" t="s">
        <v>127</v>
      </c>
      <c r="C435" s="0" t="n">
        <f aca="false">0.001*C360/0.0000000000006709*2.855E-024</f>
        <v>4.89379937397526E-016</v>
      </c>
      <c r="D435" s="0" t="n">
        <f aca="false">C435*(39.2+8.4+9)*3600*24*365*3</f>
        <v>2.62053795283947E-006</v>
      </c>
      <c r="E435" s="0" t="n">
        <f aca="false">96827*48</f>
        <v>4647696</v>
      </c>
      <c r="F435" s="0" t="n">
        <v>434</v>
      </c>
      <c r="G435" s="0" t="n">
        <f aca="false">F435*D435/E435</f>
        <v>2.44704789541383E-010</v>
      </c>
    </row>
    <row collapsed="false" customFormat="false" customHeight="true" hidden="false" ht="12.1" outlineLevel="0" r="436">
      <c r="B436" s="0" t="s">
        <v>128</v>
      </c>
      <c r="C436" s="0" t="n">
        <f aca="false">0.001*C363/0.00000005798*9.79659E-019</f>
        <v>6.75859951707485E-015</v>
      </c>
      <c r="D436" s="0" t="n">
        <f aca="false">C436*(39.2+8.4+9)*3600*24*365*3</f>
        <v>3.61910352041062E-005</v>
      </c>
      <c r="E436" s="0" t="n">
        <f aca="false">96932*48</f>
        <v>4652736</v>
      </c>
      <c r="F436" s="0" t="n">
        <v>450</v>
      </c>
      <c r="G436" s="0" t="n">
        <f aca="false">F436*D436/E436</f>
        <v>3.50029871495993E-009</v>
      </c>
    </row>
    <row collapsed="false" customFormat="false" customHeight="true" hidden="false" ht="12.1" outlineLevel="0" r="437">
      <c r="B437" s="0" t="s">
        <v>129</v>
      </c>
      <c r="C437" s="0" t="n">
        <f aca="false">0.001*C361/1.34*0.000000225566</f>
        <v>2.52499253731343E-009</v>
      </c>
      <c r="D437" s="0" t="n">
        <f aca="false">C437*(39.2+8.4+9)*3600*24*365*3</f>
        <v>13.5208623587104</v>
      </c>
      <c r="E437" s="0" t="n">
        <f aca="false">96843*48</f>
        <v>4648464</v>
      </c>
      <c r="F437" s="0" t="n">
        <v>531</v>
      </c>
      <c r="G437" s="0" t="n">
        <f aca="false">F437*D437/E437</f>
        <v>0.00154450543501579</v>
      </c>
    </row>
    <row collapsed="false" customFormat="false" customHeight="true" hidden="false" ht="12.1" outlineLevel="0" r="438">
      <c r="B438" s="0" t="s">
        <v>130</v>
      </c>
      <c r="C438" s="0" t="n">
        <f aca="false">0.001*C367/2320000*3.514</f>
        <v>1.66612068965517E-009</v>
      </c>
      <c r="D438" s="0" t="n">
        <f aca="false">C438*(39.2+8.4+9)*3600*24*365*3</f>
        <v>8.92176439531035</v>
      </c>
      <c r="E438" s="0" t="n">
        <f aca="false">96975*48</f>
        <v>4654800</v>
      </c>
      <c r="F438" s="0" t="n">
        <v>404</v>
      </c>
      <c r="G438" s="0" t="n">
        <f aca="false">F438*D438/E438</f>
        <v>0.000774338922339387</v>
      </c>
    </row>
    <row collapsed="false" customFormat="false" customHeight="true" hidden="false" ht="12.1" outlineLevel="0" r="439">
      <c r="B439" s="0" t="s">
        <v>131</v>
      </c>
      <c r="C439" s="0" t="n">
        <f aca="false">0.001*C363/4219* 0.000117071*10</f>
        <v>1.10994074425219E-010</v>
      </c>
      <c r="D439" s="0" t="n">
        <f aca="false">C439*(39.2+8.4+9)*3600*24*365*3</f>
        <v>0.594352490456317</v>
      </c>
      <c r="E439" s="0" t="n">
        <f aca="false">96785*48</f>
        <v>4645680</v>
      </c>
      <c r="F439" s="0" t="n">
        <v>446</v>
      </c>
      <c r="G439" s="0" t="n">
        <f aca="false">F439*D439/E439</f>
        <v>5.70597223105158E-005</v>
      </c>
    </row>
    <row collapsed="false" customFormat="false" customHeight="true" hidden="false" ht="12.1" outlineLevel="0" r="440">
      <c r="B440" s="0" t="s">
        <v>132</v>
      </c>
      <c r="C440" s="0" t="n">
        <f aca="false">0.001*C359/4.78*0.000000169299</f>
        <v>3.89600209205021E-011</v>
      </c>
      <c r="D440" s="0" t="n">
        <f aca="false">C440*(39.2+8.4+9)*3600*24*365*3</f>
        <v>0.208623618713372</v>
      </c>
      <c r="E440" s="0" t="n">
        <f aca="false">96629*48</f>
        <v>4638192</v>
      </c>
      <c r="F440" s="0" t="n">
        <v>607</v>
      </c>
      <c r="G440" s="0" t="n">
        <f aca="false">F440*D440/E440</f>
        <v>2.73025645680509E-005</v>
      </c>
    </row>
    <row collapsed="false" customFormat="false" customHeight="true" hidden="false" ht="12.1" outlineLevel="0" r="441">
      <c r="B441" s="0" t="s">
        <v>133</v>
      </c>
      <c r="C441" s="0" t="n">
        <f aca="false">0.001*C363/0.003729*0.0000000000100436</f>
        <v>1.07735049611156E-012</v>
      </c>
      <c r="D441" s="0" t="n">
        <f aca="false">C441*(39.2+8.4+9)*3600*24*365*3</f>
        <v>0.00576901022666452</v>
      </c>
      <c r="E441" s="0" t="n">
        <f aca="false">96279*48</f>
        <v>4621392</v>
      </c>
      <c r="F441" s="0" t="n">
        <v>541</v>
      </c>
      <c r="G441" s="0" t="n">
        <f aca="false">F441*D441/E441</f>
        <v>6.75345119527949E-007</v>
      </c>
    </row>
    <row collapsed="false" customFormat="false" customHeight="true" hidden="false" ht="12.1" outlineLevel="0" r="442">
      <c r="B442" s="0" t="s">
        <v>134</v>
      </c>
      <c r="C442" s="0" t="n">
        <f aca="false">0.001*C361/0.0000007018*3.81087E-016</f>
        <v>8.14520518666287E-012</v>
      </c>
      <c r="D442" s="0" t="n">
        <f aca="false">C442*(39.2+8.4+9)*3600*24*365*3</f>
        <v>0.0436160489921687</v>
      </c>
      <c r="E442" s="0" t="n">
        <f aca="false">96427*48</f>
        <v>4628496</v>
      </c>
      <c r="F442" s="0" t="n">
        <v>540</v>
      </c>
      <c r="G442" s="0" t="n">
        <f aca="false">F442*D442/E442</f>
        <v>5.08862197477779E-006</v>
      </c>
    </row>
    <row collapsed="false" customFormat="false" customHeight="true" hidden="false" ht="12.1" outlineLevel="0" r="443">
      <c r="B443" s="0" t="s">
        <v>135</v>
      </c>
      <c r="C443" s="0" t="n">
        <f aca="false">0.001*C359/0.0000022089*1.16618E-015</f>
        <v>5.80740640137625E-013</v>
      </c>
      <c r="D443" s="0" t="n">
        <f aca="false">C443*(39.2+8.4+9)*3600*24*365*3</f>
        <v>0.00310975741328915</v>
      </c>
      <c r="E443" s="0" t="n">
        <f aca="false">96274*48</f>
        <v>4621152</v>
      </c>
      <c r="F443" s="0" t="n">
        <v>544</v>
      </c>
      <c r="G443" s="0" t="n">
        <f aca="false">F443*D443/E443</f>
        <v>3.66079287768352E-007</v>
      </c>
    </row>
    <row collapsed="false" customFormat="false" customHeight="true" hidden="false" ht="12.1" outlineLevel="0" r="444">
      <c r="B444" s="0" t="s">
        <v>136</v>
      </c>
      <c r="C444" s="0" t="n">
        <f aca="false">0.001*C362/0.000000000014*3.31127E-023</f>
        <v>5.84202635714286E-015</v>
      </c>
      <c r="D444" s="0" t="n">
        <f aca="false">C444*(39.2+8.4+9)*3600*24*365*3</f>
        <v>3.12829575151659E-005</v>
      </c>
      <c r="E444" s="0" t="n">
        <f aca="false">96902*48</f>
        <v>4651296</v>
      </c>
      <c r="F444" s="0" t="n">
        <v>380</v>
      </c>
      <c r="G444" s="0" t="n">
        <f aca="false">F444*D444/E444</f>
        <v>2.55574443246851E-009</v>
      </c>
    </row>
    <row collapsed="false" customFormat="false" customHeight="true" hidden="false" ht="12.1" outlineLevel="0" r="445">
      <c r="B445" s="0" t="s">
        <v>137</v>
      </c>
      <c r="C445" s="0" t="n">
        <f aca="false">0.001*C361/0.175*0.00000000630828</f>
        <v>5.40709714285714E-010</v>
      </c>
      <c r="D445" s="0" t="n">
        <f aca="false">C445*(39.2+8.4+9)*3600*24*365*3</f>
        <v>2.89539929914149</v>
      </c>
      <c r="E445" s="0" t="n">
        <f aca="false">96662*48</f>
        <v>4639776</v>
      </c>
      <c r="F445" s="0" t="n">
        <v>586</v>
      </c>
      <c r="G445" s="0" t="n">
        <f aca="false">F445*D445/E445</f>
        <v>0.000365686617047226</v>
      </c>
    </row>
    <row collapsed="false" customFormat="false" customHeight="true" hidden="false" ht="12.1" outlineLevel="0" r="446">
      <c r="B446" s="0" t="s">
        <v>138</v>
      </c>
      <c r="C446" s="0" t="n">
        <f aca="false">0.001*C359/0.0125*0.000000000107918</f>
        <v>9.496784E-012</v>
      </c>
      <c r="D446" s="0" t="n">
        <f aca="false">C446*(39.2+8.4+9)*3600*24*365*3</f>
        <v>0.0508535005220352</v>
      </c>
      <c r="E446" s="0" t="n">
        <f aca="false">96463*48</f>
        <v>4630224</v>
      </c>
      <c r="F446" s="0" t="n">
        <v>570</v>
      </c>
      <c r="G446" s="0" t="n">
        <f aca="false">F446*D446/E446</f>
        <v>6.26027926457987E-006</v>
      </c>
    </row>
    <row collapsed="false" customFormat="false" customHeight="true" hidden="false" ht="12.1" outlineLevel="0" r="447">
      <c r="B447" s="0" t="s">
        <v>139</v>
      </c>
      <c r="C447" s="0" t="n">
        <f aca="false">0.001*C363/0.00000209824*1.65818E-016</f>
        <v>3.16108738752478E-014</v>
      </c>
      <c r="D447" s="0" t="n">
        <f aca="false">C447*(39.2+8.4+9)*3600*24*365*3</f>
        <v>0.000169270312046363</v>
      </c>
      <c r="E447" s="0" t="n">
        <f aca="false">96600*48</f>
        <v>4636800</v>
      </c>
      <c r="F447" s="0" t="n">
        <v>433</v>
      </c>
      <c r="G447" s="0" t="n">
        <f aca="false">F447*D447/E447</f>
        <v>1.58070318141984E-008</v>
      </c>
    </row>
    <row collapsed="false" customFormat="false" customHeight="true" hidden="false" ht="12.1" outlineLevel="0" r="448">
      <c r="B448" s="0" t="s">
        <v>140</v>
      </c>
      <c r="C448" s="0" t="n">
        <f aca="false">0.001*C360/0.0000004296* 7.79096E-016</f>
        <v>2.08556890130354E-013</v>
      </c>
      <c r="D448" s="0" t="n">
        <f aca="false">C448*(39.2+8.4+9)*3600*24*365*3</f>
        <v>0.00111678310479821</v>
      </c>
      <c r="E448" s="0" t="n">
        <f aca="false">96382*48</f>
        <v>4626336</v>
      </c>
      <c r="F448" s="0" t="n">
        <v>538</v>
      </c>
      <c r="G448" s="0" t="n">
        <f aca="false">F448*D448/E448</f>
        <v>1.29871524762023E-007</v>
      </c>
    </row>
    <row collapsed="false" customFormat="false" customHeight="true" hidden="false" ht="12.1" outlineLevel="0" r="449">
      <c r="B449" s="0" t="s">
        <v>141</v>
      </c>
      <c r="C449" s="0" t="n">
        <f aca="false">0.001*C359/0.000000011498*2.9138E-019</f>
        <v>2.78759784310315E-014</v>
      </c>
      <c r="D449" s="0" t="n">
        <f aca="false">C449*(39.2+8.4+9)*3600*24*365*3</f>
        <v>0.000149270646115011</v>
      </c>
      <c r="E449" s="0" t="n">
        <f aca="false">96835*48</f>
        <v>4648080</v>
      </c>
      <c r="F449" s="0" t="n">
        <v>406</v>
      </c>
      <c r="G449" s="0" t="n">
        <f aca="false">F449*D449/E449</f>
        <v>1.30384766016709E-008</v>
      </c>
    </row>
    <row collapsed="false" customFormat="false" customHeight="true" hidden="false" ht="12.1" outlineLevel="0" r="450">
      <c r="B450" s="0" t="s">
        <v>142</v>
      </c>
      <c r="C450" s="0" t="n">
        <f aca="false">0.001*C362/0.0000000000002914*5.04877E-025</f>
        <v>4.27949962251201E-015</v>
      </c>
      <c r="D450" s="0" t="n">
        <f aca="false">C450*(39.2+8.4+9)*3600*24*365*3</f>
        <v>2.29159193562225E-005</v>
      </c>
      <c r="E450" s="0" t="n">
        <f aca="false">96835*48</f>
        <v>4648080</v>
      </c>
      <c r="F450" s="0" t="n">
        <v>481</v>
      </c>
      <c r="G450" s="0" t="n">
        <f aca="false">F450*D450/E450</f>
        <v>2.37142157844594E-009</v>
      </c>
    </row>
    <row collapsed="false" customFormat="false" customHeight="true" hidden="false" ht="12.1" outlineLevel="0" r="451">
      <c r="B451" s="0" t="s">
        <v>143</v>
      </c>
      <c r="C451" s="0" t="n">
        <f aca="false">0.001*C359/1.57E-018*5.25999E-033</f>
        <v>3.68534331210191E-018</v>
      </c>
      <c r="D451" s="0" t="n">
        <f aca="false">C451*(39.2+8.4+9)*3600*24*365*3</f>
        <v>1.97343235400377E-008</v>
      </c>
      <c r="E451" s="0" t="n">
        <f aca="false">96921*48</f>
        <v>4652208</v>
      </c>
      <c r="F451" s="0" t="n">
        <v>361</v>
      </c>
      <c r="G451" s="0" t="n">
        <f aca="false">F451*D451/E451</f>
        <v>1.53133539986897E-012</v>
      </c>
    </row>
    <row collapsed="false" customFormat="false" customHeight="true" hidden="false" ht="12.1" outlineLevel="0" r="452">
      <c r="B452" s="0" t="s">
        <v>144</v>
      </c>
      <c r="C452" s="0" t="n">
        <f aca="false">0.001*C362/0.0000000000000895300000000002*2.06438E-025</f>
        <v>5.69531844074611E-015</v>
      </c>
      <c r="D452" s="0" t="n">
        <f aca="false">C452*(39.2+8.4+9)*3600*24*365*3</f>
        <v>3.04973640865833E-005</v>
      </c>
      <c r="E452" s="0" t="n">
        <f aca="false">96936*48</f>
        <v>4652928</v>
      </c>
      <c r="F452" s="0" t="n">
        <v>340</v>
      </c>
      <c r="G452" s="0" t="n">
        <f aca="false">F452*D452/E452</f>
        <v>2.22851155002577E-009</v>
      </c>
    </row>
    <row collapsed="false" customFormat="false" customHeight="true" hidden="false" ht="12.1" outlineLevel="0" r="453">
      <c r="B453" s="0" t="s">
        <v>145</v>
      </c>
      <c r="C453" s="0" t="n">
        <f aca="false">0.001*C360/3.12E-017*1.92929E-029</f>
        <v>7.11116506410256E-017</v>
      </c>
      <c r="D453" s="0" t="n">
        <f aca="false">C453*(39.2+8.4+9)*3600*24*365*3</f>
        <v>3.80789577081692E-007</v>
      </c>
      <c r="E453" s="0" t="n">
        <f aca="false">96797*48</f>
        <v>4646256</v>
      </c>
      <c r="F453" s="0" t="n">
        <v>345</v>
      </c>
      <c r="G453" s="0" t="n">
        <f aca="false">F453*D453/E453</f>
        <v>2.82748957640698E-011</v>
      </c>
    </row>
    <row collapsed="false" customFormat="false" customHeight="true" hidden="false" ht="12.1" outlineLevel="0" r="454">
      <c r="B454" s="0" t="s">
        <v>146</v>
      </c>
      <c r="C454" s="0" t="n">
        <f aca="false">0.001*C362/4.916E-018*6.34901E-031</f>
        <v>3.19000299023596E-016</v>
      </c>
      <c r="D454" s="0" t="n">
        <f aca="false">C454*(39.2+8.4+9)*3600*24*365*3</f>
        <v>1.70818688441538E-006</v>
      </c>
      <c r="E454" s="0" t="n">
        <f aca="false">96932*48</f>
        <v>4652736</v>
      </c>
      <c r="F454" s="0" t="n">
        <v>283</v>
      </c>
      <c r="G454" s="0" t="n">
        <f aca="false">F454*D454/E454</f>
        <v>1.03899488019426E-010</v>
      </c>
    </row>
    <row collapsed="false" customFormat="false" customHeight="true" hidden="false" ht="12.1" outlineLevel="0" r="455">
      <c r="B455" s="0" t="s">
        <v>147</v>
      </c>
      <c r="C455" s="0" t="n">
        <f aca="false">0.001*0.99724*C361/0.0054*0.000000000119</f>
        <v>3.29643222222222E-010</v>
      </c>
      <c r="D455" s="0" t="n">
        <f aca="false">C455*(39.2+8.4+9)*3600*24*365*3</f>
        <v>1.7651777457888</v>
      </c>
      <c r="E455" s="0" t="n">
        <f aca="false">96612*48</f>
        <v>4637376</v>
      </c>
      <c r="F455" s="0" t="n">
        <v>593</v>
      </c>
      <c r="G455" s="0" t="n">
        <f aca="false">F455*D455/E455</f>
        <v>0.000225720408104229</v>
      </c>
    </row>
    <row collapsed="false" customFormat="false" customHeight="true" hidden="false" ht="12.1" outlineLevel="0" r="456">
      <c r="B456" s="0" t="s">
        <v>148</v>
      </c>
      <c r="C456" s="0" t="n">
        <f aca="false">0.001*0.3594*C359/0.0001908*0.0000000000003662</f>
        <v>7.58771006289308E-013</v>
      </c>
      <c r="D456" s="0" t="n">
        <f aca="false">C456*(39.2+8.4+9)*3600*24*365*3</f>
        <v>0.00406307669674687</v>
      </c>
      <c r="E456" s="0" t="n">
        <f aca="false">96632*48</f>
        <v>4638336</v>
      </c>
      <c r="F456" s="0" t="n">
        <v>444</v>
      </c>
      <c r="G456" s="0" t="n">
        <f aca="false">F456*D456/E456</f>
        <v>3.88933887789847E-007</v>
      </c>
    </row>
    <row collapsed="false" customFormat="false" customHeight="true" hidden="false" ht="12.1" outlineLevel="0" r="457">
      <c r="B457" s="0" t="s">
        <v>149</v>
      </c>
      <c r="C457" s="0" t="n">
        <f aca="false">0.001*C361/389.3*0.00005711</f>
        <v>2.2004880554842E-009</v>
      </c>
      <c r="D457" s="0" t="n">
        <f aca="false">C457*(39.2+8.4+9)*3600*24*365*3</f>
        <v>11.7832016057539</v>
      </c>
      <c r="E457" s="0" t="n">
        <f aca="false">96800*48</f>
        <v>4646400</v>
      </c>
      <c r="F457" s="0" t="n">
        <v>518</v>
      </c>
      <c r="G457" s="0" t="n">
        <f aca="false">F457*D457/E457</f>
        <v>0.00131364033053128</v>
      </c>
      <c r="H457" s="0" t="n">
        <f aca="false">SUM(G434:G457)</f>
        <v>0.00824476326558793</v>
      </c>
    </row>
    <row collapsed="false" customFormat="false" customHeight="true" hidden="false" ht="12.1" outlineLevel="0" r="458">
      <c r="B458" s="0" t="s">
        <v>150</v>
      </c>
      <c r="C458" s="0" t="n">
        <f aca="false">0.001*C369/6940* 0.00341825</f>
        <v>7.38814841498559E-009</v>
      </c>
      <c r="D458" s="0" t="n">
        <f aca="false">C458*(68+13.9+3.5+10+10)*3600*24*365*3</f>
        <v>73.6722754288185</v>
      </c>
      <c r="E458" s="0" t="n">
        <f aca="false">96987*48</f>
        <v>4655376</v>
      </c>
      <c r="F458" s="0" t="n">
        <v>328</v>
      </c>
      <c r="G458" s="0" t="n">
        <f aca="false">F458*D458/E458</f>
        <v>0.00519066694949075</v>
      </c>
    </row>
    <row collapsed="false" customFormat="false" customHeight="true" hidden="false" ht="12.1" outlineLevel="0" r="459">
      <c r="B459" s="0" t="s">
        <v>151</v>
      </c>
      <c r="C459" s="3" t="n">
        <f aca="false">0.001*C368/0.0000000000006709*2.855E-024</f>
        <v>4.89379937397526E-016</v>
      </c>
      <c r="D459" s="0" t="n">
        <f aca="false">C459*(68+13.9+3.5+10+10)*3600*24*365*3</f>
        <v>4.87994170016396E-006</v>
      </c>
      <c r="E459" s="0" t="n">
        <f aca="false">96875*48</f>
        <v>4650000</v>
      </c>
      <c r="F459" s="0" t="n">
        <v>343</v>
      </c>
      <c r="G459" s="0" t="n">
        <f aca="false">F459*D459/E459</f>
        <v>3.59961291001341E-010</v>
      </c>
    </row>
    <row collapsed="false" customFormat="false" customHeight="true" hidden="false" ht="12.1" outlineLevel="0" r="460">
      <c r="B460" s="0" t="s">
        <v>152</v>
      </c>
      <c r="C460" s="0" t="n">
        <f aca="false">0.001*C338/0.00000005798*9.79659E-019</f>
        <v>1.20153791920208E-030</v>
      </c>
      <c r="D460" s="0" t="n">
        <f aca="false">C460*(68+13.9+3.5+10+10)*3600*24*365*3</f>
        <v>1.19813554830703E-020</v>
      </c>
      <c r="E460" s="0" t="n">
        <f aca="false">96950*48</f>
        <v>4653600</v>
      </c>
      <c r="F460" s="0" t="n">
        <v>293</v>
      </c>
      <c r="G460" s="0" t="n">
        <f aca="false">F460*D460/E460</f>
        <v>7.54370198671912E-025</v>
      </c>
    </row>
    <row collapsed="false" customFormat="false" customHeight="true" hidden="false" ht="12.1" outlineLevel="0" r="461">
      <c r="B461" s="0" t="s">
        <v>153</v>
      </c>
      <c r="C461" s="3" t="n">
        <f aca="false">0.001*C369/1.34*0.000000225566</f>
        <v>2.52499253731343E-009</v>
      </c>
      <c r="D461" s="0" t="n">
        <f aca="false">C461*(68+13.9+3.5+10+10)*3600*24*365*3</f>
        <v>25.1784256644537</v>
      </c>
      <c r="E461" s="0" t="n">
        <f aca="false">96836*48</f>
        <v>4648128</v>
      </c>
      <c r="F461" s="0" t="n">
        <v>350</v>
      </c>
      <c r="G461" s="0" t="n">
        <f aca="false">F461*D461/E461</f>
        <v>0.00189591357694083</v>
      </c>
    </row>
    <row collapsed="false" customFormat="false" customHeight="true" hidden="false" ht="12.1" outlineLevel="0" r="462">
      <c r="B462" s="0" t="s">
        <v>154</v>
      </c>
      <c r="C462" s="0" t="n">
        <f aca="false">0.001*C334/2320000*3.514</f>
        <v>4.22224949166572E-023</v>
      </c>
      <c r="D462" s="0" t="n">
        <f aca="false">C462*(68+13.9+3.5+10+10)*3600*24*365*3</f>
        <v>4.21029343222516E-013</v>
      </c>
      <c r="E462" s="0" t="n">
        <f aca="false">97125*48</f>
        <v>4662000</v>
      </c>
      <c r="F462" s="0" t="n">
        <v>306</v>
      </c>
      <c r="G462" s="0" t="n">
        <f aca="false">F462*D462/E462</f>
        <v>2.76351306362269E-017</v>
      </c>
    </row>
    <row collapsed="false" customFormat="false" customHeight="true" hidden="false" ht="12.1" outlineLevel="0" r="463">
      <c r="B463" s="0" t="s">
        <v>155</v>
      </c>
      <c r="C463" s="0" t="n">
        <f aca="false">0.001*C371/4219* 0.000117071*10</f>
        <v>1.10994074425219E-010</v>
      </c>
      <c r="D463" s="0" t="n">
        <f aca="false">C463*(68+13.9+3.5+10+10)*3600*24*365*3</f>
        <v>1.10679774724551</v>
      </c>
      <c r="E463" s="0" t="n">
        <f aca="false">96850*48</f>
        <v>4648800</v>
      </c>
      <c r="F463" s="0" t="n">
        <v>327</v>
      </c>
      <c r="G463" s="0" t="n">
        <f aca="false">F463*D463/E463</f>
        <v>7.7852964926278E-005</v>
      </c>
    </row>
    <row collapsed="false" customFormat="false" customHeight="true" hidden="false" ht="12.1" outlineLevel="0" r="464">
      <c r="B464" s="0" t="s">
        <v>156</v>
      </c>
      <c r="C464" s="0" t="n">
        <f aca="false">0.001*C367/4.78*0.000000169299</f>
        <v>3.89600209205021E-011</v>
      </c>
      <c r="D464" s="0" t="n">
        <f aca="false">C464*(68+13.9+3.5+10+10)*3600*24*365*3</f>
        <v>0.388496986084619</v>
      </c>
      <c r="E464" s="0" t="n">
        <f aca="false">96686*48</f>
        <v>4640928</v>
      </c>
      <c r="F464" s="0" t="n">
        <v>419</v>
      </c>
      <c r="G464" s="0" t="n">
        <f aca="false">F464*D464/E464</f>
        <v>3.50749326792951E-005</v>
      </c>
    </row>
    <row collapsed="false" customFormat="false" customHeight="true" hidden="false" ht="12.1" outlineLevel="0" r="465">
      <c r="B465" s="0" t="s">
        <v>157</v>
      </c>
      <c r="C465" s="0" t="n">
        <f aca="false">0.001*C371/0.003729*0.0000000000100436</f>
        <v>1.07735049611156E-012</v>
      </c>
      <c r="D465" s="0" t="n">
        <f aca="false">C465*(68+13.9+3.5+10+10)*3600*24*365*3</f>
        <v>0.0107429978425873</v>
      </c>
      <c r="E465" s="0" t="n">
        <f aca="false">96390*48</f>
        <v>4626720</v>
      </c>
      <c r="F465" s="0" t="n">
        <v>432</v>
      </c>
      <c r="G465" s="0" t="n">
        <f aca="false">F465*D465/E465</f>
        <v>1.0030810310539E-006</v>
      </c>
    </row>
    <row collapsed="false" customFormat="false" customHeight="true" hidden="false" ht="12.1" outlineLevel="0" r="466">
      <c r="B466" s="0" t="s">
        <v>158</v>
      </c>
      <c r="C466" s="0" t="n">
        <f aca="false">0.001*C369/0.0000007018*3.81087E-016</f>
        <v>8.14520518666287E-012</v>
      </c>
      <c r="D466" s="0" t="n">
        <f aca="false">C466*(68+13.9+3.5+10+10)*3600*24*365*3</f>
        <v>0.081221405720399</v>
      </c>
      <c r="E466" s="0" t="n">
        <f aca="false">96513*48</f>
        <v>4632624</v>
      </c>
      <c r="F466" s="0" t="n">
        <v>407</v>
      </c>
      <c r="G466" s="0" t="n">
        <f aca="false">F466*D466/E466</f>
        <v>7.13572094955308E-006</v>
      </c>
    </row>
    <row collapsed="false" customFormat="false" customHeight="true" hidden="false" ht="12.1" outlineLevel="0" r="467">
      <c r="B467" s="0" t="s">
        <v>159</v>
      </c>
      <c r="C467" s="0" t="n">
        <f aca="false">0.001*C367/0.0000022089*1.16618E-015</f>
        <v>5.80740640137625E-013</v>
      </c>
      <c r="D467" s="0" t="n">
        <f aca="false">C467*(68+13.9+3.5+10+10)*3600*24*365*3</f>
        <v>0.0057909616848176</v>
      </c>
      <c r="E467" s="0" t="n">
        <f aca="false">96345*48</f>
        <v>4624560</v>
      </c>
      <c r="F467" s="0" t="n">
        <v>385</v>
      </c>
      <c r="G467" s="0" t="n">
        <f aca="false">F467*D467/E467</f>
        <v>4.82104297199037E-007</v>
      </c>
    </row>
    <row collapsed="false" customFormat="false" customHeight="true" hidden="false" ht="12.1" outlineLevel="0" r="468">
      <c r="B468" s="0" t="s">
        <v>160</v>
      </c>
      <c r="C468" s="3" t="n">
        <f aca="false">0.001*C370/0.000000000014*3.31127E-023</f>
        <v>5.84202635714286E-015</v>
      </c>
      <c r="D468" s="0" t="n">
        <f aca="false">C468*(68+13.9+3.5+10+10)*3600*24*365*3</f>
        <v>5.82548360794786E-005</v>
      </c>
      <c r="E468" s="0" t="n">
        <f aca="false">96972*48</f>
        <v>4654656</v>
      </c>
      <c r="F468" s="0" t="n">
        <v>241</v>
      </c>
      <c r="G468" s="0" t="n">
        <f aca="false">F468*D468/E468</f>
        <v>3.01620903782242E-009</v>
      </c>
    </row>
    <row collapsed="false" customFormat="false" customHeight="true" hidden="false" ht="12.1" outlineLevel="0" r="469">
      <c r="B469" s="0" t="s">
        <v>161</v>
      </c>
      <c r="C469" s="3" t="n">
        <f aca="false">0.001*C369/0.175*0.00000000630828</f>
        <v>5.40709714285714E-010</v>
      </c>
      <c r="D469" s="0" t="n">
        <f aca="false">C469*(68+13.9+3.5+10+10)*3600*24*365*3</f>
        <v>5.39178597401966</v>
      </c>
      <c r="E469" s="0" t="n">
        <f aca="false">96751*48</f>
        <v>4644048</v>
      </c>
      <c r="F469" s="0" t="n">
        <v>409</v>
      </c>
      <c r="G469" s="0" t="n">
        <f aca="false">F469*D469/E469</f>
        <v>0.000474853072873932</v>
      </c>
    </row>
    <row collapsed="false" customFormat="false" customHeight="true" hidden="false" ht="12.1" outlineLevel="0" r="470">
      <c r="B470" s="0" t="s">
        <v>162</v>
      </c>
      <c r="C470" s="0" t="n">
        <f aca="false">0.001*C367/0.0125*0.000000000107918</f>
        <v>9.496784E-012</v>
      </c>
      <c r="D470" s="0" t="n">
        <f aca="false">C470*(68+13.9+3.5+10+10)*3600*24*365*3</f>
        <v>0.0946989214668288</v>
      </c>
      <c r="E470" s="0" t="n">
        <f aca="false">96540*48</f>
        <v>4633920</v>
      </c>
      <c r="F470" s="0" t="n">
        <v>391</v>
      </c>
      <c r="G470" s="0" t="n">
        <f aca="false">F470*D470/E470</f>
        <v>7.99048716713497E-006</v>
      </c>
    </row>
    <row collapsed="false" customFormat="false" customHeight="true" hidden="false" ht="12.1" outlineLevel="0" r="471">
      <c r="B471" s="0" t="s">
        <v>163</v>
      </c>
      <c r="C471" s="0" t="n">
        <f aca="false">0.001*C371/0.00000209824*1.65818E-016</f>
        <v>3.16108738752478E-014</v>
      </c>
      <c r="D471" s="0" t="n">
        <f aca="false">C471*(68+13.9+3.5+10+10)*3600*24*365*3</f>
        <v>0.000315213619959128</v>
      </c>
      <c r="E471" s="0" t="n">
        <f aca="false">96672*48</f>
        <v>4640256</v>
      </c>
      <c r="F471" s="0" t="n">
        <v>368</v>
      </c>
      <c r="G471" s="0" t="n">
        <f aca="false">F471*D471/E471</f>
        <v>2.49983216755625E-008</v>
      </c>
    </row>
    <row collapsed="false" customFormat="false" customHeight="true" hidden="false" ht="12.1" outlineLevel="0" r="472">
      <c r="B472" s="0" t="s">
        <v>164</v>
      </c>
      <c r="C472" s="0" t="n">
        <f aca="false">0.001*C368/0.0000004296* 7.79096E-016</f>
        <v>2.08556890130354E-013</v>
      </c>
      <c r="D472" s="0" t="n">
        <f aca="false">C472*(68+13.9+3.5+10+10)*3600*24*365*3</f>
        <v>0.0020796632375571</v>
      </c>
      <c r="E472" s="0" t="n">
        <f aca="false">96379*48</f>
        <v>4626192</v>
      </c>
      <c r="F472" s="0" t="n">
        <v>421</v>
      </c>
      <c r="G472" s="0" t="n">
        <f aca="false">F472*D472/E472</f>
        <v>1.89256784632272E-007</v>
      </c>
    </row>
    <row collapsed="false" customFormat="false" customHeight="true" hidden="false" ht="12.1" outlineLevel="0" r="473">
      <c r="B473" s="0" t="s">
        <v>165</v>
      </c>
      <c r="C473" s="0" t="n">
        <f aca="false">0.001*C367/0.000000011498*2.9138E-019</f>
        <v>2.78759784310315E-014</v>
      </c>
      <c r="D473" s="0" t="n">
        <f aca="false">C473*(68+13.9+3.5+10+10)*3600*24*365*3</f>
        <v>0.000277970425804279</v>
      </c>
      <c r="E473" s="0" t="n">
        <f aca="false">96905*48</f>
        <v>4651440</v>
      </c>
      <c r="F473" s="0" t="n">
        <v>293</v>
      </c>
      <c r="G473" s="0" t="n">
        <f aca="false">F473*D473/E473</f>
        <v>1.75097033952182E-008</v>
      </c>
    </row>
    <row collapsed="false" customFormat="false" customHeight="true" hidden="false" ht="12.1" outlineLevel="0" r="474">
      <c r="B474" s="0" t="s">
        <v>166</v>
      </c>
      <c r="C474" s="0" t="n">
        <f aca="false">0.001*C370/0.0000000000002914*5.04877E-025</f>
        <v>4.27949962251201E-015</v>
      </c>
      <c r="D474" s="0" t="n">
        <f aca="false">C474*(68+13.9+3.5+10+10)*3600*24*365*3</f>
        <v>4.26738144902094E-005</v>
      </c>
      <c r="E474" s="0" t="n">
        <f aca="false">97011*48</f>
        <v>4656528</v>
      </c>
      <c r="F474" s="0" t="n">
        <v>342</v>
      </c>
      <c r="G474" s="0" t="n">
        <f aca="false">F474*D474/E474</f>
        <v>3.13419022835288E-009</v>
      </c>
    </row>
    <row collapsed="false" customFormat="false" customHeight="true" hidden="false" ht="12.1" outlineLevel="0" r="475">
      <c r="B475" s="0" t="s">
        <v>167</v>
      </c>
      <c r="C475" s="0" t="n">
        <f aca="false">0.001*C367/1.57E-018*5.25999E-033</f>
        <v>3.68534331210191E-018</v>
      </c>
      <c r="D475" s="0" t="n">
        <f aca="false">C475*(68+13.9+3.5+10+10)*3600*24*365*3</f>
        <v>3.6749075991519E-008</v>
      </c>
      <c r="E475" s="0" t="n">
        <f aca="false">96987*48</f>
        <v>4655376</v>
      </c>
      <c r="F475" s="0" t="n">
        <v>227</v>
      </c>
      <c r="G475" s="0" t="n">
        <f aca="false">F475*D475/E475</f>
        <v>1.79191546506121E-012</v>
      </c>
    </row>
    <row collapsed="false" customFormat="false" customHeight="true" hidden="false" ht="12.1" outlineLevel="0" r="476">
      <c r="B476" s="0" t="s">
        <v>168</v>
      </c>
      <c r="C476" s="0" t="n">
        <f aca="false">0.001*C370/0.0000000000000895300000000002*2.06438E-025</f>
        <v>5.69531844074611E-015</v>
      </c>
      <c r="D476" s="0" t="n">
        <f aca="false">C476*(68+13.9+3.5+10+10)*3600*24*365*3</f>
        <v>5.67919112142382E-005</v>
      </c>
      <c r="E476" s="0" t="n">
        <f aca="false">96913*48</f>
        <v>4651824</v>
      </c>
      <c r="F476" s="0" t="n">
        <v>255</v>
      </c>
      <c r="G476" s="0" t="n">
        <f aca="false">F476*D476/E476</f>
        <v>3.11317396350995E-009</v>
      </c>
    </row>
    <row collapsed="false" customFormat="false" customHeight="true" hidden="false" ht="12.1" outlineLevel="0" r="477">
      <c r="B477" s="0" t="s">
        <v>169</v>
      </c>
      <c r="C477" s="0" t="n">
        <f aca="false">0.001*C368/3.12E-017*1.92929E-029</f>
        <v>7.11116506410256E-017</v>
      </c>
      <c r="D477" s="0" t="n">
        <f aca="false">C477*(68+13.9+3.5+10+10)*3600*24*365*3</f>
        <v>7.09102852021385E-007</v>
      </c>
      <c r="E477" s="0" t="n">
        <f aca="false">97009*48</f>
        <v>4656432</v>
      </c>
      <c r="F477" s="0" t="n">
        <v>238</v>
      </c>
      <c r="G477" s="0" t="n">
        <f aca="false">F477*D477/E477</f>
        <v>3.62437331375374E-011</v>
      </c>
    </row>
    <row collapsed="false" customFormat="false" customHeight="true" hidden="false" ht="12.1" outlineLevel="0" r="478">
      <c r="B478" s="0" t="s">
        <v>170</v>
      </c>
      <c r="C478" s="0" t="n">
        <f aca="false">0.001*C370/4.916E-018*6.34901E-031</f>
        <v>3.19000299023596E-016</v>
      </c>
      <c r="D478" s="0" t="n">
        <f aca="false">C478*(68+13.9+3.5+10+10)*3600*24*365*3</f>
        <v>3.18096992256857E-006</v>
      </c>
      <c r="E478" s="0" t="n">
        <f aca="false">97004*48</f>
        <v>4656192</v>
      </c>
      <c r="F478" s="0" t="n">
        <v>228</v>
      </c>
      <c r="G478" s="0" t="n">
        <f aca="false">F478*D478/E478</f>
        <v>1.5576272248774E-010</v>
      </c>
    </row>
    <row collapsed="false" customFormat="false" customHeight="true" hidden="false" ht="12.1" outlineLevel="0" r="479">
      <c r="B479" s="0" t="s">
        <v>171</v>
      </c>
      <c r="C479" s="0" t="n">
        <f aca="false">0.001*0.99724*C369/0.0054*0.000000000119</f>
        <v>3.29643222222222E-010</v>
      </c>
      <c r="D479" s="0" t="n">
        <f aca="false">C479*(68+13.9+3.5+10+10)*3600*24*365*3</f>
        <v>3.2870977810272</v>
      </c>
      <c r="E479" s="0" t="n">
        <f aca="false">96618*48</f>
        <v>4637664</v>
      </c>
      <c r="F479" s="0" t="n">
        <v>410</v>
      </c>
      <c r="G479" s="0" t="n">
        <f aca="false">F479*D479/E479</f>
        <v>0.000290601063427871</v>
      </c>
    </row>
    <row collapsed="false" customFormat="false" customHeight="true" hidden="false" ht="12.1" outlineLevel="0" r="480">
      <c r="B480" s="0" t="s">
        <v>172</v>
      </c>
      <c r="C480" s="0" t="n">
        <f aca="false">0.001*0.3594*C367/0.0001908*0.0000000000003662</f>
        <v>7.58771006289308E-013</v>
      </c>
      <c r="D480" s="0" t="n">
        <f aca="false">C480*(68+13.9+3.5+10+10)*3600*24*365*3</f>
        <v>0.00756622409606219</v>
      </c>
      <c r="E480" s="0" t="n">
        <f aca="false">96780*48</f>
        <v>4645440</v>
      </c>
      <c r="F480" s="0" t="n">
        <v>320</v>
      </c>
      <c r="G480" s="0" t="n">
        <f aca="false">F480*D480/E480</f>
        <v>5.21197499212109E-007</v>
      </c>
    </row>
    <row collapsed="false" customFormat="false" customHeight="true" hidden="false" ht="12.1" outlineLevel="0" r="481">
      <c r="B481" s="0" t="s">
        <v>173</v>
      </c>
      <c r="C481" s="0" t="n">
        <f aca="false">0.001*C369/389.3*0.00005711</f>
        <v>2.2004880554842E-009</v>
      </c>
      <c r="D481" s="0" t="n">
        <f aca="false">C481*(68+13.9+3.5+10+10)*3600*24*365*3</f>
        <v>21.9425697746725</v>
      </c>
      <c r="E481" s="0" t="n">
        <f aca="false">96910*48</f>
        <v>4651680</v>
      </c>
      <c r="F481" s="0" t="n">
        <v>405</v>
      </c>
      <c r="G481" s="0" t="n">
        <f aca="false">F481*D481/E481</f>
        <v>0.00191043682255494</v>
      </c>
      <c r="H481" s="0" t="n">
        <f aca="false">SUM(G458:G481)</f>
        <v>0.00989277355598067</v>
      </c>
    </row>
    <row collapsed="false" customFormat="false" customHeight="true" hidden="false" ht="12.1" outlineLevel="0" r="482">
      <c r="B482" s="2" t="s">
        <v>174</v>
      </c>
      <c r="D482" s="0" t="n">
        <f aca="false">SUM(D386:D478)</f>
        <v>466.958222515719</v>
      </c>
      <c r="G482" s="0" t="n">
        <f aca="false">SUM(G386:G481)</f>
        <v>0.102744954042384</v>
      </c>
    </row>
    <row collapsed="false" customFormat="false" customHeight="true" hidden="false" ht="12.1" outlineLevel="0" r="483">
      <c r="B483" s="2" t="s">
        <v>175</v>
      </c>
      <c r="G483" s="0" t="e">
        <f aca="false">G482+H379</f>
        <v>#REF!</v>
      </c>
    </row>
    <row collapsed="false" customFormat="false" customHeight="true" hidden="false" ht="13.4" outlineLevel="0" r="485">
      <c r="A485" s="0" t="s">
        <v>0</v>
      </c>
      <c r="B485" s="0" t="s">
        <v>1</v>
      </c>
      <c r="C485" s="0" t="s">
        <v>2</v>
      </c>
      <c r="D485" s="0" t="s">
        <v>3</v>
      </c>
      <c r="E485" s="0" t="s">
        <v>4</v>
      </c>
      <c r="F485" s="0" t="s">
        <v>5</v>
      </c>
      <c r="G485" s="0" t="s">
        <v>6</v>
      </c>
      <c r="H485" s="0" t="s">
        <v>7</v>
      </c>
    </row>
    <row collapsed="false" customFormat="false" customHeight="true" hidden="false" ht="13.4" outlineLevel="0" r="486">
      <c r="A486" s="0" t="s">
        <v>176</v>
      </c>
      <c r="B486" s="2" t="s">
        <v>31</v>
      </c>
    </row>
    <row collapsed="false" customFormat="false" customHeight="true" hidden="false" ht="13.4" outlineLevel="0" r="487">
      <c r="A487" s="0" t="s">
        <v>179</v>
      </c>
      <c r="B487" s="0" t="s">
        <v>9</v>
      </c>
      <c r="C487" s="0" t="n">
        <v>5.4</v>
      </c>
      <c r="D487" s="0" t="n">
        <f aca="false">C487*0.001*19*94670800</f>
        <v>9713224.08</v>
      </c>
      <c r="E487" s="0" t="n">
        <v>2688000</v>
      </c>
      <c r="F487" s="0" t="n">
        <v>70925</v>
      </c>
      <c r="G487" s="1" t="n">
        <f aca="false">F487*D487/E487</f>
        <v>256291.078078125</v>
      </c>
      <c r="H487" s="1" t="inlineStr">
        <f aca="false">SUM(G487:G494)</f>
        <is>
          <t/>
        </is>
      </c>
      <c r="I487" s="1" t="n">
        <f aca="false">H487*2</f>
        <v>6540112.73448742</v>
      </c>
    </row>
    <row collapsed="false" customFormat="false" customHeight="true" hidden="false" ht="13.4" outlineLevel="0" r="488">
      <c r="B488" s="0" t="s">
        <v>10</v>
      </c>
      <c r="C488" s="0" t="n">
        <v>5.4</v>
      </c>
      <c r="D488" s="0" t="n">
        <f aca="false">C488*0.001*19*94670800</f>
        <v>9713224.08</v>
      </c>
      <c r="E488" s="0" t="n">
        <v>2688000</v>
      </c>
      <c r="F488" s="0" t="n">
        <v>65878</v>
      </c>
      <c r="G488" s="1" t="n">
        <f aca="false">F488*D488/E488</f>
        <v>238053.48807375</v>
      </c>
    </row>
    <row collapsed="false" customFormat="false" customHeight="true" hidden="false" ht="13.4" outlineLevel="0" r="489">
      <c r="B489" s="0" t="s">
        <v>11</v>
      </c>
      <c r="C489" s="0" t="n">
        <v>17</v>
      </c>
      <c r="D489" s="0" t="n">
        <f aca="false">C489*0.001*19*94670800</f>
        <v>30578668.4</v>
      </c>
      <c r="E489" s="0" t="n">
        <v>2688000</v>
      </c>
      <c r="F489" s="0" t="n">
        <v>14281</v>
      </c>
      <c r="G489" s="1" t="n">
        <f aca="false">F489*D489/E489</f>
        <v>162460.551867708</v>
      </c>
    </row>
    <row collapsed="false" customFormat="false" customHeight="true" hidden="false" ht="13.4" outlineLevel="0" r="490">
      <c r="B490" s="0" t="s">
        <v>12</v>
      </c>
      <c r="C490" s="0" t="n">
        <v>17</v>
      </c>
      <c r="D490" s="0" t="n">
        <f aca="false">C490*0.001*19*94670800</f>
        <v>30578668.4</v>
      </c>
      <c r="E490" s="0" t="n">
        <v>2688000</v>
      </c>
      <c r="F490" s="0" t="n">
        <v>14617</v>
      </c>
      <c r="G490" s="1" t="n">
        <f aca="false">F490*D490/E490</f>
        <v>166282.885417708</v>
      </c>
    </row>
    <row collapsed="false" customFormat="false" customHeight="true" hidden="false" ht="13.4" outlineLevel="0" r="491">
      <c r="B491" s="0" t="s">
        <v>13</v>
      </c>
      <c r="C491" s="0" t="n">
        <v>2.2</v>
      </c>
      <c r="D491" s="0" t="n">
        <f aca="false">C491*0.001*19*94670800</f>
        <v>3957239.44</v>
      </c>
      <c r="E491" s="0" t="n">
        <v>3984713</v>
      </c>
      <c r="F491" s="0" t="n">
        <v>492334</v>
      </c>
      <c r="G491" s="1" t="n">
        <f aca="false">F491*D491/E491</f>
        <v>488939.485090384</v>
      </c>
    </row>
    <row collapsed="false" customFormat="false" customHeight="true" hidden="false" ht="13.4" outlineLevel="0" r="492">
      <c r="B492" s="0" t="s">
        <v>14</v>
      </c>
      <c r="C492" s="0" t="n">
        <v>2.2</v>
      </c>
      <c r="D492" s="0" t="n">
        <f aca="false">C492*0.001*19*94670800</f>
        <v>3957239.44</v>
      </c>
      <c r="E492" s="0" t="n">
        <v>3984479</v>
      </c>
      <c r="F492" s="0" t="n">
        <v>492862</v>
      </c>
      <c r="G492" s="1" t="n">
        <f aca="false">F492*D492/E492</f>
        <v>489492.589841051</v>
      </c>
    </row>
    <row collapsed="false" customFormat="false" customHeight="true" hidden="false" ht="13.4" outlineLevel="0" r="493">
      <c r="B493" s="0" t="s">
        <v>15</v>
      </c>
      <c r="C493" s="0" t="n">
        <v>4.2</v>
      </c>
      <c r="D493" s="0" t="n">
        <f aca="false">C493*0.001*19*94670800</f>
        <v>7554729.84</v>
      </c>
      <c r="E493" s="0" t="n">
        <v>2586510</v>
      </c>
      <c r="F493" s="0" t="n">
        <v>249293</v>
      </c>
      <c r="G493" s="1" t="n">
        <f aca="false">F493*D493/E493</f>
        <v>728139.951518889</v>
      </c>
    </row>
    <row collapsed="false" customFormat="false" customHeight="true" hidden="false" ht="13.4" outlineLevel="0" r="494">
      <c r="B494" s="0" t="s">
        <v>16</v>
      </c>
      <c r="C494" s="0" t="n">
        <v>4.2</v>
      </c>
      <c r="D494" s="0" t="n">
        <f aca="false">C494*0.001*19*94670800</f>
        <v>7554729.84</v>
      </c>
      <c r="E494" s="0" t="n">
        <v>2586467</v>
      </c>
      <c r="F494" s="0" t="n">
        <v>253485</v>
      </c>
      <c r="G494" s="1" t="n">
        <f aca="false">F494*D494/E494</f>
        <v>740396.337356092</v>
      </c>
    </row>
    <row collapsed="false" customFormat="false" customHeight="true" hidden="false" ht="13.4" outlineLevel="0" r="495">
      <c r="B495" s="2" t="s">
        <v>40</v>
      </c>
      <c r="C495" s="0" t="s">
        <v>41</v>
      </c>
    </row>
    <row collapsed="false" customFormat="false" customHeight="true" hidden="false" ht="12.1" outlineLevel="0" r="496">
      <c r="B496" s="0" t="s">
        <v>42</v>
      </c>
      <c r="C496" s="0" t="n">
        <v>13.3</v>
      </c>
      <c r="D496" s="0" t="n">
        <f aca="false">C496*0.001*(39.2+8.4+9)*3600*24*365*3</f>
        <v>71219010.24</v>
      </c>
      <c r="E496" s="0" t="n">
        <v>5376000</v>
      </c>
      <c r="F496" s="0" t="n">
        <v>28274</v>
      </c>
      <c r="G496" s="1" t="n">
        <f aca="false">D496*F496/E496</f>
        <v>374562.1829475</v>
      </c>
      <c r="H496" s="1" t="inlineStr">
        <f aca="false">SUM(G496:G500,G501:G502)</f>
        <is>
          <t/>
        </is>
      </c>
      <c r="I496" s="1" t="n">
        <f aca="false">H496*2</f>
        <v>1794802.73402128</v>
      </c>
      <c r="J496" s="0" t="s">
        <v>63</v>
      </c>
    </row>
    <row collapsed="false" customFormat="false" customHeight="true" hidden="false" ht="12.1" outlineLevel="0" r="497">
      <c r="B497" s="0" t="s">
        <v>44</v>
      </c>
      <c r="C497" s="0" t="n">
        <v>2.5</v>
      </c>
      <c r="D497" s="0" t="n">
        <f aca="false">C497*0.001*(39.2+8.4+9)*3600*24*365*3</f>
        <v>13387032</v>
      </c>
      <c r="E497" s="0" t="n">
        <v>5376000</v>
      </c>
      <c r="F497" s="0" t="n">
        <v>6318</v>
      </c>
      <c r="G497" s="1" t="n">
        <f aca="false">D497*F497/E497</f>
        <v>15732.7507767857</v>
      </c>
      <c r="H497" s="1"/>
      <c r="I497" s="1"/>
    </row>
    <row collapsed="false" customFormat="false" customHeight="true" hidden="false" ht="12.1" outlineLevel="0" r="498">
      <c r="B498" s="0" t="s">
        <v>46</v>
      </c>
      <c r="C498" s="0" t="n">
        <v>1.1</v>
      </c>
      <c r="D498" s="0" t="n">
        <f aca="false">C498*0.001*(39.2+8.4+9)*3600*24*365*3</f>
        <v>5890294.08</v>
      </c>
      <c r="E498" s="0" t="n">
        <v>14333127</v>
      </c>
      <c r="F498" s="0" t="n">
        <v>299327</v>
      </c>
      <c r="G498" s="1" t="n">
        <f aca="false">D498*F498/E498</f>
        <v>123010.42585363</v>
      </c>
    </row>
    <row collapsed="false" customFormat="false" customHeight="true" hidden="false" ht="12.1" outlineLevel="0" r="499">
      <c r="B499" s="0" t="s">
        <v>65</v>
      </c>
      <c r="C499" s="0" t="n">
        <v>0.115</v>
      </c>
      <c r="D499" s="0" t="n">
        <f aca="false">C499*0.001*(39.2+8.4+9)*3600*24*365*3</f>
        <v>615803.472</v>
      </c>
      <c r="E499" s="0" t="n">
        <v>16965475</v>
      </c>
      <c r="F499" s="0" t="n">
        <v>230988</v>
      </c>
      <c r="G499" s="1" t="n">
        <f aca="false">F499*D499/E499</f>
        <v>8384.27526434338</v>
      </c>
    </row>
    <row collapsed="false" customFormat="false" customHeight="true" hidden="false" ht="12.1" outlineLevel="0" r="500">
      <c r="B500" s="0" t="s">
        <v>66</v>
      </c>
      <c r="C500" s="0" t="n">
        <v>15</v>
      </c>
      <c r="D500" s="0" t="n">
        <f aca="false">C500*0.001*(39.2+8.4+9)*3600*24*365*3</f>
        <v>80322192</v>
      </c>
      <c r="E500" s="0" t="n">
        <v>16965475</v>
      </c>
      <c r="F500" s="0" t="n">
        <v>70069</v>
      </c>
      <c r="G500" s="1" t="n">
        <f aca="false">D500*F500/E500</f>
        <v>331738.172450108</v>
      </c>
    </row>
    <row collapsed="false" customFormat="false" customHeight="true" hidden="false" ht="12.1" outlineLevel="0" r="501">
      <c r="B501" s="0" t="s">
        <v>50</v>
      </c>
      <c r="C501" s="0" t="n">
        <v>2.47</v>
      </c>
      <c r="D501" s="0" t="n">
        <f aca="false">C501*0.001*(39.2+8.4+9)*3600*24*365*3</f>
        <v>13226387.616</v>
      </c>
      <c r="E501" s="0" t="n">
        <v>9303449</v>
      </c>
      <c r="F501" s="0" t="n">
        <v>9092</v>
      </c>
      <c r="G501" s="1" t="n">
        <f aca="false">D501*F501/E501</f>
        <v>12925.7779781103</v>
      </c>
      <c r="H501" s="1"/>
    </row>
    <row collapsed="false" customFormat="false" customHeight="true" hidden="false" ht="12.1" outlineLevel="0" r="502">
      <c r="B502" s="0" t="s">
        <v>51</v>
      </c>
      <c r="C502" s="0" t="n">
        <v>0.4</v>
      </c>
      <c r="D502" s="0" t="n">
        <f aca="false">C502*0.001*(39.2+8.4+9)*3600*24*365*3</f>
        <v>2141925.12</v>
      </c>
      <c r="E502" s="0" t="n">
        <v>9303449</v>
      </c>
      <c r="F502" s="0" t="n">
        <v>134856</v>
      </c>
      <c r="G502" s="1" t="n">
        <f aca="false">D502*F502/E502</f>
        <v>31047.7817401611</v>
      </c>
      <c r="H502" s="1"/>
    </row>
    <row collapsed="false" customFormat="false" customHeight="true" hidden="false" ht="12.1" outlineLevel="0" r="503">
      <c r="B503" s="2" t="s">
        <v>52</v>
      </c>
      <c r="G503" s="1"/>
      <c r="H503" s="1"/>
    </row>
    <row collapsed="false" customFormat="false" customHeight="true" hidden="false" ht="12.1" outlineLevel="0" r="504">
      <c r="B504" s="0" t="s">
        <v>53</v>
      </c>
      <c r="C504" s="0" t="n">
        <v>13.3</v>
      </c>
      <c r="D504" s="0" t="n">
        <f aca="false">C504*0.001*(68+13.9+3.5+10+10)*3600*24*365*3</f>
        <v>132623386.56</v>
      </c>
      <c r="E504" s="0" t="n">
        <v>5376000</v>
      </c>
      <c r="F504" s="0" t="n">
        <v>11834</v>
      </c>
      <c r="G504" s="1" t="n">
        <f aca="false">F504*D504/E504</f>
        <v>291939.2032275</v>
      </c>
      <c r="H504" s="1" t="inlineStr">
        <f aca="false">SUM(G504:G508,G509:G510)</f>
        <is>
          <t/>
        </is>
      </c>
      <c r="I504" s="1" t="n">
        <f aca="false">H504*2</f>
        <v>1694460.46249703</v>
      </c>
      <c r="J504" s="0" t="s">
        <v>63</v>
      </c>
    </row>
    <row collapsed="false" customFormat="false" customHeight="true" hidden="false" ht="12.1" outlineLevel="0" r="505">
      <c r="B505" s="0" t="s">
        <v>54</v>
      </c>
      <c r="C505" s="0" t="n">
        <v>2.5</v>
      </c>
      <c r="D505" s="0" t="n">
        <f aca="false">C505*0.001*(68+13.9+3.5+10+10)*3600*24*365*3</f>
        <v>24929208</v>
      </c>
      <c r="E505" s="0" t="n">
        <v>5376000</v>
      </c>
      <c r="F505" s="0" t="n">
        <v>4040</v>
      </c>
      <c r="G505" s="1" t="n">
        <f aca="false">F505*D505/E505</f>
        <v>18734.0030357143</v>
      </c>
      <c r="H505" s="1"/>
      <c r="I505" s="1"/>
    </row>
    <row collapsed="false" customFormat="false" customHeight="true" hidden="false" ht="12.1" outlineLevel="0" r="506">
      <c r="B506" s="0" t="s">
        <v>55</v>
      </c>
      <c r="C506" s="0" t="n">
        <v>1.1</v>
      </c>
      <c r="D506" s="0" t="n">
        <f aca="false">C506*0.001*(68+13.9+3.5+10+10)*3600*24*365*3</f>
        <v>10968851.52</v>
      </c>
      <c r="E506" s="0" t="n">
        <v>14333058</v>
      </c>
      <c r="F506" s="0" t="n">
        <v>158708</v>
      </c>
      <c r="G506" s="1" t="n">
        <f aca="false">F506*D506/E506</f>
        <v>121456.599633948</v>
      </c>
    </row>
    <row collapsed="false" customFormat="false" customHeight="true" hidden="false" ht="12.1" outlineLevel="0" r="507">
      <c r="B507" s="0" t="s">
        <v>67</v>
      </c>
      <c r="C507" s="0" t="n">
        <v>0.115</v>
      </c>
      <c r="D507" s="0" t="n">
        <f aca="false">C507*0.001*(68+13.9+3.5+10+10)*3600*24*365*3</f>
        <v>1146743.568</v>
      </c>
      <c r="E507" s="0" t="n">
        <v>16966427</v>
      </c>
      <c r="F507" s="0" t="n">
        <v>119847</v>
      </c>
      <c r="G507" s="1" t="n">
        <f aca="false">D507*F507/E507</f>
        <v>8100.33700048313</v>
      </c>
    </row>
    <row collapsed="false" customFormat="false" customHeight="true" hidden="false" ht="12.1" outlineLevel="0" r="508">
      <c r="B508" s="0" t="s">
        <v>68</v>
      </c>
      <c r="C508" s="0" t="n">
        <v>15</v>
      </c>
      <c r="D508" s="0" t="n">
        <f aca="false">C508*0.001*(68+13.9+3.5+10+10)*3600*24*365*3</f>
        <v>149575248</v>
      </c>
      <c r="E508" s="0" t="n">
        <v>16966427</v>
      </c>
      <c r="F508" s="0" t="n">
        <v>40998</v>
      </c>
      <c r="G508" s="1" t="n">
        <f aca="false">D508*F508/E508</f>
        <v>361436.501480483</v>
      </c>
    </row>
    <row collapsed="false" customFormat="false" customHeight="true" hidden="false" ht="12.1" outlineLevel="0" r="509">
      <c r="B509" s="0" t="s">
        <v>58</v>
      </c>
      <c r="C509" s="0" t="n">
        <v>2.47</v>
      </c>
      <c r="D509" s="0" t="n">
        <f aca="false">C509*0.001*(68+13.9+3.5+10+10)*3600*24*365*3</f>
        <v>24630057.504</v>
      </c>
      <c r="E509" s="0" t="n">
        <v>9303730</v>
      </c>
      <c r="F509" s="0" t="n">
        <v>4953</v>
      </c>
      <c r="G509" s="1" t="n">
        <f aca="false">F509*D509/E509</f>
        <v>13112.2329234954</v>
      </c>
      <c r="H509" s="1"/>
    </row>
    <row collapsed="false" customFormat="false" customHeight="true" hidden="false" ht="12.1" outlineLevel="0" r="510">
      <c r="B510" s="0" t="s">
        <v>59</v>
      </c>
      <c r="C510" s="0" t="n">
        <v>0.4</v>
      </c>
      <c r="D510" s="0" t="n">
        <f aca="false">C510*0.001*(68+13.9+3.5+10+10)*3600*24*365*3</f>
        <v>3988673.28</v>
      </c>
      <c r="E510" s="0" t="n">
        <v>9303730</v>
      </c>
      <c r="F510" s="0" t="n">
        <v>75694</v>
      </c>
      <c r="G510" s="1" t="n">
        <f aca="false">F510*D510/E510</f>
        <v>32451.3539468923</v>
      </c>
      <c r="H510" s="1"/>
    </row>
    <row collapsed="false" customFormat="false" customHeight="true" hidden="false" ht="12.1" outlineLevel="0" r="511">
      <c r="B511" s="2" t="s">
        <v>60</v>
      </c>
      <c r="H511" s="1" t="inlineStr">
        <f aca="false">SUM(H496,H504)</f>
        <is>
          <t/>
        </is>
      </c>
    </row>
    <row collapsed="false" customFormat="false" customHeight="true" hidden="false" ht="12.1" outlineLevel="0" r="512">
      <c r="H512" s="1"/>
    </row>
    <row collapsed="false" customFormat="false" customHeight="true" hidden="false" ht="13.4" outlineLevel="0" r="513">
      <c r="B513" s="2" t="s">
        <v>61</v>
      </c>
      <c r="H513" s="1"/>
    </row>
    <row collapsed="false" customFormat="false" customHeight="true" hidden="false" ht="13.4" outlineLevel="0" r="514">
      <c r="B514" s="0" t="s">
        <v>62</v>
      </c>
      <c r="C514" s="0" t="n">
        <f aca="false">(0.84+0.1+0.59)*0.7</f>
        <v>1.071</v>
      </c>
      <c r="D514" s="1" t="n">
        <f aca="false">C514*110*3600*24*365*3</f>
        <v>11145768480</v>
      </c>
      <c r="E514" s="1" t="n">
        <v>240000000</v>
      </c>
      <c r="F514" s="0" t="n">
        <v>140</v>
      </c>
      <c r="G514" s="1" t="n">
        <f aca="false">SQRT(5)*F514*D514/E514*2</f>
        <v>29076.4786465469</v>
      </c>
    </row>
    <row collapsed="false" customFormat="false" customHeight="true" hidden="false" ht="12.1" outlineLevel="0" r="515">
      <c r="B515" s="2" t="s">
        <v>69</v>
      </c>
      <c r="H515" s="1" t="inlineStr">
        <f aca="false">SUM(H511,H487)</f>
        <is>
          <t/>
        </is>
      </c>
    </row>
    <row collapsed="false" customFormat="false" customHeight="true" hidden="false" ht="12.1" outlineLevel="0" r="516">
      <c r="B516" s="2"/>
      <c r="H516" s="1"/>
    </row>
    <row collapsed="false" customFormat="false" customHeight="true" hidden="false" ht="12.1" outlineLevel="0" r="517">
      <c r="B517" s="2" t="s">
        <v>70</v>
      </c>
    </row>
    <row collapsed="false" customFormat="false" customHeight="true" hidden="false" ht="12.1" outlineLevel="0" r="518">
      <c r="B518" s="0" t="s">
        <v>71</v>
      </c>
      <c r="C518" s="0" t="n">
        <f aca="false">0.00000054*2.07*C493</f>
        <v>4.69476E-006</v>
      </c>
      <c r="D518" s="0" t="n">
        <f aca="false">C518*0.001*19*3600*24*365*3</f>
        <v>8.43907522752</v>
      </c>
      <c r="E518" s="0" t="n">
        <v>192000</v>
      </c>
      <c r="F518" s="0" t="n">
        <v>14</v>
      </c>
      <c r="G518" s="0" t="n">
        <f aca="false">F518*D518/E518</f>
        <v>0.00061534923534</v>
      </c>
      <c r="H518" s="0" t="e">
        <f aca="false">SUM(G518:G523)</f>
        <v>#REF!</v>
      </c>
    </row>
    <row collapsed="false" customFormat="false" customHeight="true" hidden="false" ht="12.1" outlineLevel="0" r="519">
      <c r="B519" s="0" t="s">
        <v>72</v>
      </c>
      <c r="C519" s="3" t="n">
        <f aca="false">0.00000054*2.07*C494</f>
        <v>4.69476E-006</v>
      </c>
      <c r="D519" s="0" t="n">
        <f aca="false">C519*0.001*19*3600*24*365*3</f>
        <v>8.43907522752</v>
      </c>
      <c r="E519" s="0" t="n">
        <v>192000</v>
      </c>
      <c r="F519" s="0" t="n">
        <v>9</v>
      </c>
      <c r="G519" s="0" t="n">
        <f aca="false">F519*D519/E519</f>
        <v>0.00039558165129</v>
      </c>
    </row>
    <row collapsed="false" customFormat="false" customHeight="true" hidden="false" ht="12.1" outlineLevel="0" r="520">
      <c r="B520" s="0" t="s">
        <v>73</v>
      </c>
      <c r="C520" s="0" t="e">
        <f aca="false">0.00000000007*1.86*#REF!</f>
        <v>#REF!</v>
      </c>
      <c r="D520" s="0" t="e">
        <f aca="false">C520*0.001*(39.2+8.4+9)*3600*24*365*3</f>
        <v>#REF!</v>
      </c>
      <c r="E520" s="0" t="n">
        <v>436368</v>
      </c>
      <c r="F520" s="0" t="n">
        <v>9</v>
      </c>
      <c r="G520" s="0" t="e">
        <f aca="false">F520*D520/E520</f>
        <v>#REF!</v>
      </c>
    </row>
    <row collapsed="false" customFormat="false" customHeight="true" hidden="false" ht="12.1" outlineLevel="0" r="521">
      <c r="B521" s="0" t="s">
        <v>74</v>
      </c>
      <c r="C521" s="0" t="n">
        <f aca="false">0.00000054*2.07*C501</f>
        <v>2.760966E-006</v>
      </c>
      <c r="D521" s="0" t="n">
        <f aca="false">C521*0.001*(39.2+8.4+9)*3600*24*365*3</f>
        <v>14.7844560771648</v>
      </c>
      <c r="E521" s="0" t="n">
        <v>342864</v>
      </c>
      <c r="F521" s="0" t="n">
        <v>5</v>
      </c>
      <c r="G521" s="0" t="n">
        <f aca="false">F521*D521/E521</f>
        <v>0.000215602339078538</v>
      </c>
    </row>
    <row collapsed="false" customFormat="false" customHeight="true" hidden="false" ht="12.1" outlineLevel="0" r="522">
      <c r="B522" s="0" t="s">
        <v>75</v>
      </c>
      <c r="C522" s="0" t="e">
        <f aca="false">0.00000000007*1.86*#REF!</f>
        <v>#REF!</v>
      </c>
      <c r="D522" s="0" t="e">
        <f aca="false">C522*0.001*(68+13.9+3.5+10+10)*3600*24*365*3</f>
        <v>#REF!</v>
      </c>
      <c r="E522" s="0" t="n">
        <v>436368</v>
      </c>
      <c r="F522" s="0" t="n">
        <v>2</v>
      </c>
      <c r="G522" s="0" t="e">
        <f aca="false">F522*D522/E522</f>
        <v>#REF!</v>
      </c>
    </row>
    <row collapsed="false" customFormat="false" customHeight="true" hidden="false" ht="12.1" outlineLevel="0" r="523">
      <c r="B523" s="0" t="s">
        <v>76</v>
      </c>
      <c r="C523" s="0" t="n">
        <f aca="false">0.00000054*2.07*C509</f>
        <v>2.760966E-006</v>
      </c>
      <c r="D523" s="0" t="n">
        <f aca="false">C523*0.001*(68+13.9+3.5+10+10)*3600*24*365*3</f>
        <v>27.5314782779712</v>
      </c>
      <c r="E523" s="0" t="n">
        <v>342864</v>
      </c>
      <c r="F523" s="0" t="n">
        <v>5</v>
      </c>
      <c r="G523" s="0" t="n">
        <f aca="false">F523*D523/E523</f>
        <v>0.000401492695033179</v>
      </c>
    </row>
    <row collapsed="false" customFormat="false" customHeight="true" hidden="false" ht="12.1" outlineLevel="0" r="524">
      <c r="B524" s="2" t="s">
        <v>77</v>
      </c>
      <c r="C524" s="0" t="s">
        <v>78</v>
      </c>
      <c r="D524" s="0" t="s">
        <v>79</v>
      </c>
    </row>
    <row collapsed="false" customFormat="false" customHeight="true" hidden="false" ht="12.1" outlineLevel="0" r="525">
      <c r="B525" s="0" t="s">
        <v>80</v>
      </c>
      <c r="C525" s="3" t="n">
        <f aca="false">0.001*0.0072*C494/6940*0.0403454</f>
        <v>1.75798976368876E-010</v>
      </c>
      <c r="D525" s="0" t="n">
        <f aca="false">C525*19*94670800</f>
        <v>0.316217564908429</v>
      </c>
      <c r="E525" s="0" t="n">
        <f aca="false">48366*48</f>
        <v>2321568</v>
      </c>
      <c r="F525" s="0" t="n">
        <v>655</v>
      </c>
      <c r="G525" s="0" t="n">
        <f aca="false">F525*D525/E525</f>
        <v>8.92166436714415E-005</v>
      </c>
    </row>
    <row collapsed="false" customFormat="false" customHeight="true" hidden="false" ht="12.1" outlineLevel="0" r="526">
      <c r="B526" s="0" t="s">
        <v>81</v>
      </c>
      <c r="C526" s="0" t="n">
        <f aca="false">0.001*0.0072*C494/0.0000000000006709*1.05101E-019</f>
        <v>4.73729950812342E-012</v>
      </c>
      <c r="D526" s="0" t="n">
        <f aca="false">C526*19*94670800</f>
        <v>0.00852119475119936</v>
      </c>
      <c r="E526" s="0" t="n">
        <f aca="false">48316*48</f>
        <v>2319168</v>
      </c>
      <c r="F526" s="0" t="n">
        <v>960</v>
      </c>
      <c r="G526" s="0" t="n">
        <f aca="false">F526*D526/E526</f>
        <v>3.52727657554407E-006</v>
      </c>
    </row>
    <row collapsed="false" customFormat="false" customHeight="true" hidden="false" ht="12.1" outlineLevel="0" r="527">
      <c r="B527" s="0" t="s">
        <v>82</v>
      </c>
      <c r="C527" s="0" t="n">
        <f aca="false">0.001*0.99274*C494/0.00000005798*0.0000000000000160359</f>
        <v>1.15318753599862E-009</v>
      </c>
      <c r="D527" s="0" t="n">
        <f aca="false">C527*19*94670800</f>
        <v>2.07429054507735</v>
      </c>
      <c r="E527" s="0" t="n">
        <f aca="false">48414*48</f>
        <v>2323872</v>
      </c>
      <c r="F527" s="0" t="n">
        <v>889</v>
      </c>
      <c r="G527" s="0" t="n">
        <f aca="false">F527*D527/E527</f>
        <v>0.000793522317310833</v>
      </c>
    </row>
    <row collapsed="false" customFormat="false" customHeight="true" hidden="false" ht="12.1" outlineLevel="0" r="528">
      <c r="B528" s="0" t="s">
        <v>83</v>
      </c>
      <c r="C528" s="0" t="n">
        <f aca="false">0.001*0.0072*C494/1.34*0.00000515675</f>
        <v>1.16373223880597E-010</v>
      </c>
      <c r="D528" s="0" t="n">
        <f aca="false">C528*19*94670800</f>
        <v>0.209325777863749</v>
      </c>
      <c r="E528" s="0" t="n">
        <f aca="false">48394*48</f>
        <v>2322912</v>
      </c>
      <c r="F528" s="0" t="n">
        <v>706</v>
      </c>
      <c r="G528" s="0" t="n">
        <f aca="false">F528*D528/E528</f>
        <v>6.36201453915632E-005</v>
      </c>
    </row>
    <row collapsed="false" customFormat="false" customHeight="true" hidden="false" ht="12.1" outlineLevel="0" r="529">
      <c r="B529" s="0" t="s">
        <v>84</v>
      </c>
      <c r="C529" s="0" t="n">
        <f aca="false">0.001*C492/2320000*21.595</f>
        <v>2.04780172413793E-008</v>
      </c>
      <c r="D529" s="0" t="n">
        <f aca="false">C529*19*94670800</f>
        <v>36.8347352184483</v>
      </c>
      <c r="E529" s="0" t="n">
        <f aca="false">48306*48</f>
        <v>2318688</v>
      </c>
      <c r="F529" s="0" t="n">
        <v>557</v>
      </c>
      <c r="G529" s="0" t="n">
        <f aca="false">F529*D529/E529</f>
        <v>0.00884851584890925</v>
      </c>
    </row>
    <row collapsed="false" customFormat="false" customHeight="true" hidden="false" ht="12.1" outlineLevel="0" r="530">
      <c r="B530" s="0" t="s">
        <v>85</v>
      </c>
      <c r="C530" s="0" t="n">
        <f aca="false">0.001*0.99274*C494/4219*0.00195758*10</f>
        <v>1.93461613430671E-008</v>
      </c>
      <c r="D530" s="0" t="n">
        <f aca="false">C530*19*94670800</f>
        <v>34.7988148542675</v>
      </c>
      <c r="E530" s="0" t="n">
        <f aca="false">48401*48</f>
        <v>2323248</v>
      </c>
      <c r="F530" s="0" t="n">
        <v>692</v>
      </c>
      <c r="G530" s="0" t="n">
        <f aca="false">F530*D530/E530</f>
        <v>0.0103651353102007</v>
      </c>
    </row>
    <row collapsed="false" customFormat="false" customHeight="true" hidden="false" ht="12.1" outlineLevel="0" r="531">
      <c r="B531" s="0" t="s">
        <v>86</v>
      </c>
      <c r="C531" s="0" t="n">
        <f aca="false">0.001*C492/4.78*0.00000927984</f>
        <v>4.27105606694561E-009</v>
      </c>
      <c r="D531" s="0" t="n">
        <f aca="false">C531*19*94670800</f>
        <v>7.68254159934929</v>
      </c>
      <c r="E531" s="0" t="n">
        <f aca="false">48370*48</f>
        <v>2321760</v>
      </c>
      <c r="F531" s="0" t="n">
        <v>844</v>
      </c>
      <c r="G531" s="0" t="n">
        <f aca="false">F531*D531/E531</f>
        <v>0.00279273702271156</v>
      </c>
    </row>
    <row collapsed="false" customFormat="false" customHeight="true" hidden="false" ht="12.1" outlineLevel="0" r="532">
      <c r="B532" s="0" t="s">
        <v>87</v>
      </c>
      <c r="C532" s="0" t="n">
        <f aca="false">0.001*0.99274*C494/0.003729*0.00000000292019</f>
        <v>3.26515300791633E-009</v>
      </c>
      <c r="D532" s="0" t="n">
        <f aca="false">C532*19*94670800</f>
        <v>5.87317830025506</v>
      </c>
      <c r="E532" s="0" t="n">
        <f aca="false">48*48330</f>
        <v>2319840</v>
      </c>
      <c r="F532" s="0" t="n">
        <v>877</v>
      </c>
      <c r="G532" s="0" t="n">
        <f aca="false">F532*D532/E532</f>
        <v>0.00222031578441776</v>
      </c>
    </row>
    <row collapsed="false" customFormat="false" customHeight="true" hidden="false" ht="12.1" outlineLevel="0" r="533">
      <c r="B533" s="0" t="s">
        <v>88</v>
      </c>
      <c r="C533" s="0" t="n">
        <f aca="false">0.001*0.0072*C494/0.0000007018*0.000000000000344642000000001</f>
        <v>1.48503477913936E-011</v>
      </c>
      <c r="D533" s="0" t="n">
        <f aca="false">C533*19*94670800</f>
        <v>0.0267119918080998</v>
      </c>
      <c r="E533" s="0" t="n">
        <f aca="false">48381*48</f>
        <v>2322288</v>
      </c>
      <c r="F533" s="0" t="n">
        <v>903</v>
      </c>
      <c r="G533" s="0" t="n">
        <f aca="false">F533*D533/E533</f>
        <v>1.03867085403336E-005</v>
      </c>
    </row>
    <row collapsed="false" customFormat="false" customHeight="true" hidden="false" ht="12.1" outlineLevel="0" r="534">
      <c r="B534" s="0" t="s">
        <v>89</v>
      </c>
      <c r="C534" s="0" t="n">
        <f aca="false">0.001*C492/0.0000022089*0.00000000000107439</f>
        <v>1.07006111639277E-009</v>
      </c>
      <c r="D534" s="0" t="n">
        <f aca="false">C534*19*94670800</f>
        <v>1.92476729681814</v>
      </c>
      <c r="E534" s="0" t="n">
        <f aca="false">48307*48</f>
        <v>2318736</v>
      </c>
      <c r="F534" s="0" t="n">
        <v>835</v>
      </c>
      <c r="G534" s="0" t="n">
        <f aca="false">F534*D534/E534</f>
        <v>0.000693127933858426</v>
      </c>
    </row>
    <row collapsed="false" customFormat="false" customHeight="true" hidden="false" ht="12.1" outlineLevel="0" r="535">
      <c r="B535" s="0" t="s">
        <v>90</v>
      </c>
      <c r="C535" s="0" t="n">
        <f aca="false">0.001*0.99274*C494/0.000000000014*1.44088E-018</f>
        <v>4.2912576336E-010</v>
      </c>
      <c r="D535" s="0" t="n">
        <f aca="false">C535*19*94670800</f>
        <v>0.771887907040136</v>
      </c>
      <c r="E535" s="0" t="n">
        <f aca="false">48281*48</f>
        <v>2317488</v>
      </c>
      <c r="F535" s="0" t="n">
        <v>929</v>
      </c>
      <c r="G535" s="0" t="n">
        <f aca="false">F535*D535/E535</f>
        <v>0.000309422903436948</v>
      </c>
    </row>
    <row collapsed="false" customFormat="false" customHeight="true" hidden="false" ht="12.1" outlineLevel="0" r="536">
      <c r="B536" s="0" t="s">
        <v>91</v>
      </c>
      <c r="C536" s="0" t="n">
        <f aca="false">0.001*0.0072*C494/0.175*0.000000346765</f>
        <v>5.9920992E-011</v>
      </c>
      <c r="D536" s="0" t="n">
        <f aca="false">C536*19*94670800</f>
        <v>0.107782596739238</v>
      </c>
      <c r="E536" s="0" t="n">
        <f aca="false">48429*48</f>
        <v>2324592</v>
      </c>
      <c r="F536" s="0" t="n">
        <v>851</v>
      </c>
      <c r="G536" s="0" t="n">
        <f aca="false">F536*D536/E536</f>
        <v>3.94576724969766E-005</v>
      </c>
    </row>
    <row collapsed="false" customFormat="false" customHeight="true" hidden="false" ht="12.1" outlineLevel="0" r="537">
      <c r="B537" s="0" t="s">
        <v>92</v>
      </c>
      <c r="C537" s="0" t="n">
        <f aca="false">0.001*C492/0.0125*0.0000000140215</f>
        <v>2.467784E-009</v>
      </c>
      <c r="D537" s="0" t="n">
        <f aca="false">C537*19*94670800</f>
        <v>4.4389146246368</v>
      </c>
      <c r="E537" s="0" t="n">
        <f aca="false">48364*48</f>
        <v>2321472</v>
      </c>
      <c r="F537" s="0" t="n">
        <v>850</v>
      </c>
      <c r="G537" s="0" t="n">
        <f aca="false">F537*D537/E537</f>
        <v>0.00162529525703574</v>
      </c>
    </row>
    <row collapsed="false" customFormat="false" customHeight="true" hidden="false" ht="12.1" outlineLevel="0" r="538">
      <c r="B538" s="0" t="s">
        <v>93</v>
      </c>
      <c r="C538" s="0" t="n">
        <f aca="false">0.001*0.99274*C494/0.00000209824*0.000000000000780354000000001</f>
        <v>1.55067687482462E-009</v>
      </c>
      <c r="D538" s="0" t="n">
        <f aca="false">C538*19*94670800</f>
        <v>2.78927258534178</v>
      </c>
      <c r="E538" s="0" t="n">
        <f aca="false">48336*48</f>
        <v>2320128</v>
      </c>
      <c r="F538" s="0" t="n">
        <v>956</v>
      </c>
      <c r="G538" s="0" t="n">
        <f aca="false">F538*D538/E538</f>
        <v>0.0011493092586214</v>
      </c>
    </row>
    <row collapsed="false" customFormat="false" customHeight="true" hidden="false" ht="12.1" outlineLevel="0" r="539">
      <c r="B539" s="0" t="s">
        <v>94</v>
      </c>
      <c r="C539" s="0" t="n">
        <f aca="false">0.001*0.0072*C494/0.0000004296*0.000000000000285365</f>
        <v>2.00871452513966E-011</v>
      </c>
      <c r="D539" s="0" t="n">
        <f aca="false">C539*19*94670800</f>
        <v>0.0361316561026525</v>
      </c>
      <c r="E539" s="0" t="n">
        <f aca="false">48365*48</f>
        <v>2321520</v>
      </c>
      <c r="F539" s="0" t="n">
        <v>883</v>
      </c>
      <c r="G539" s="0" t="n">
        <f aca="false">F539*D539/E539</f>
        <v>1.37428289821506E-005</v>
      </c>
    </row>
    <row collapsed="false" customFormat="false" customHeight="true" hidden="false" ht="12.1" outlineLevel="0" r="540">
      <c r="B540" s="0" t="s">
        <v>95</v>
      </c>
      <c r="C540" s="0" t="n">
        <f aca="false">0.001*C492/0.000000011498*3.71403E-015</f>
        <v>7.10633675421813E-010</v>
      </c>
      <c r="D540" s="0" t="n">
        <f aca="false">C540*19*94670800</f>
        <v>1.27824891262334</v>
      </c>
      <c r="E540" s="0" t="n">
        <f aca="false">48295*48</f>
        <v>2318160</v>
      </c>
      <c r="F540" s="0" t="n">
        <v>922</v>
      </c>
      <c r="G540" s="0" t="n">
        <f aca="false">F540*D540/E540</f>
        <v>0.000508396960278291</v>
      </c>
    </row>
    <row collapsed="false" customFormat="false" customHeight="true" hidden="false" ht="12.1" outlineLevel="0" r="541">
      <c r="B541" s="0" t="s">
        <v>96</v>
      </c>
      <c r="C541" s="0" t="n">
        <f aca="false">0.001*0.99274*C494/0.0000000000002914*2.40754E-020</f>
        <v>3.4448377797941E-010</v>
      </c>
      <c r="D541" s="0" t="n">
        <f aca="false">C541*19*94670800</f>
        <v>0.619638542118329</v>
      </c>
      <c r="E541" s="0" t="n">
        <f aca="false">48408*48</f>
        <v>2323584</v>
      </c>
      <c r="F541" s="0" t="n">
        <v>863</v>
      </c>
      <c r="G541" s="0" t="n">
        <f aca="false">F541*D541/E541</f>
        <v>0.000230139328661291</v>
      </c>
    </row>
    <row collapsed="false" customFormat="false" customHeight="true" hidden="false" ht="12.1" outlineLevel="0" r="542">
      <c r="B542" s="0" t="s">
        <v>97</v>
      </c>
      <c r="C542" s="0" t="n">
        <f aca="false">0.001*C492/1.57E-018*2.68518E-026</f>
        <v>3.76267261146497E-011</v>
      </c>
      <c r="D542" s="0" t="n">
        <f aca="false">C542*19*94670800</f>
        <v>0.0676808929904408</v>
      </c>
      <c r="E542" s="0" t="n">
        <f aca="false">48282*48</f>
        <v>2317536</v>
      </c>
      <c r="F542" s="0" t="n">
        <v>957</v>
      </c>
      <c r="G542" s="0" t="n">
        <f aca="false">F542*D542/E542</f>
        <v>2.79480511162941E-005</v>
      </c>
    </row>
    <row collapsed="false" customFormat="false" customHeight="true" hidden="false" ht="12.1" outlineLevel="0" r="543">
      <c r="B543" s="0" t="s">
        <v>98</v>
      </c>
      <c r="C543" s="0" t="n">
        <f aca="false">0.001*0.99274*C494/0.0000000000000895300000000002*9.10636E-021</f>
        <v>4.24092939471461E-010</v>
      </c>
      <c r="D543" s="0" t="n">
        <f aca="false">C543*19*94670800</f>
        <v>0.762835139228181</v>
      </c>
      <c r="E543" s="0" t="n">
        <f aca="false">48330*48</f>
        <v>2319840</v>
      </c>
      <c r="F543" s="0" t="n">
        <v>942</v>
      </c>
      <c r="G543" s="0" t="n">
        <f aca="false">F543*D543/E543</f>
        <v>0.000309758733857915</v>
      </c>
      <c r="I543" s="0" t="n">
        <f aca="false">MAX(G525:G620)</f>
        <v>0.0103651353102007</v>
      </c>
    </row>
    <row collapsed="false" customFormat="false" customHeight="true" hidden="false" ht="12.1" outlineLevel="0" r="544">
      <c r="B544" s="0" t="s">
        <v>99</v>
      </c>
      <c r="C544" s="0" t="n">
        <f aca="false">0.001*0.0072*C494/3.12E-017*1.43864E-024</f>
        <v>1.39437415384615E-012</v>
      </c>
      <c r="D544" s="0" t="n">
        <f aca="false">C544*19*94670800</f>
        <v>0.00250812381623483</v>
      </c>
      <c r="E544" s="0" t="n">
        <f aca="false">48313*48</f>
        <v>2319024</v>
      </c>
      <c r="F544" s="0" t="n">
        <v>893</v>
      </c>
      <c r="G544" s="0" t="n">
        <f aca="false">F544*D544/E544</f>
        <v>9.65817761220972E-007</v>
      </c>
    </row>
    <row collapsed="false" customFormat="false" customHeight="true" hidden="false" ht="12.1" outlineLevel="0" r="545">
      <c r="B545" s="0" t="s">
        <v>72</v>
      </c>
      <c r="C545" s="0" t="n">
        <f aca="false">0.001*0.99274*C494/4.916E-018*1.30457E-025</f>
        <v>1.10647173546786E-010</v>
      </c>
      <c r="D545" s="0" t="n">
        <f aca="false">C545*19*94670800</f>
        <v>0.199026072310848</v>
      </c>
      <c r="E545" s="0" t="n">
        <f aca="false">48309*48</f>
        <v>2318832</v>
      </c>
      <c r="F545" s="0" t="n">
        <v>859</v>
      </c>
      <c r="G545" s="0" t="n">
        <f aca="false">F545*D545/E545</f>
        <v>7.372823736908E-005</v>
      </c>
    </row>
    <row collapsed="false" customFormat="false" customHeight="true" hidden="false" ht="12.1" outlineLevel="0" r="546">
      <c r="B546" s="0" t="s">
        <v>100</v>
      </c>
      <c r="C546" s="0" t="n">
        <f aca="false">0.001*0.99724*C494/0.0054*0.000000008537</f>
        <v>6.62156279555556E-009</v>
      </c>
      <c r="D546" s="0" t="n">
        <f aca="false">C546*19*94670800</f>
        <v>11.9105042950041</v>
      </c>
      <c r="E546" s="0" t="n">
        <f aca="false">48559*48</f>
        <v>2330832</v>
      </c>
      <c r="F546" s="0" t="n">
        <v>651</v>
      </c>
      <c r="G546" s="0" t="n">
        <f aca="false">F546*D546/E546</f>
        <v>0.00332659681008657</v>
      </c>
    </row>
    <row collapsed="false" customFormat="false" customHeight="true" hidden="false" ht="12.1" outlineLevel="0" r="547">
      <c r="B547" s="0" t="s">
        <v>101</v>
      </c>
      <c r="C547" s="0" t="n">
        <f aca="false">0.001*0.3594*C492/0.0001908*0.00000000005714</f>
        <v>2.36789597484277E-010</v>
      </c>
      <c r="D547" s="0" t="n">
        <f aca="false">C547*19*94670800</f>
        <v>0.425924151884775</v>
      </c>
      <c r="E547" s="0" t="n">
        <f aca="false">48594*48</f>
        <v>2332512</v>
      </c>
      <c r="F547" s="0" t="n">
        <v>747</v>
      </c>
      <c r="G547" s="0" t="n">
        <f aca="false">F547*D547/E547</f>
        <v>0.000136404589325983</v>
      </c>
    </row>
    <row collapsed="false" customFormat="false" customHeight="true" hidden="false" ht="12.1" outlineLevel="0" r="548">
      <c r="B548" s="0" t="s">
        <v>102</v>
      </c>
      <c r="C548" s="0" t="n">
        <f aca="false">0.001*C494/389.3*0.001426</f>
        <v>1.538453634729E-008</v>
      </c>
      <c r="D548" s="0" t="n">
        <f aca="false">C548*19*94670800</f>
        <v>27.6728609089134</v>
      </c>
      <c r="E548" s="0" t="n">
        <f aca="false">48607*48</f>
        <v>2333136</v>
      </c>
      <c r="F548" s="0" t="n">
        <v>606</v>
      </c>
      <c r="G548" s="0" t="n">
        <f aca="false">F548*D548/E548</f>
        <v>0.00718764517404967</v>
      </c>
      <c r="H548" s="0" t="n">
        <f aca="false">SUM(G525:G548)</f>
        <v>0.0408189166146669</v>
      </c>
    </row>
    <row collapsed="false" customFormat="false" customHeight="true" hidden="false" ht="12.1" outlineLevel="0" r="549">
      <c r="B549" s="0" t="s">
        <v>103</v>
      </c>
      <c r="C549" s="0" t="n">
        <f aca="false">0.001*0.0072*C493/6940*0.0403454</f>
        <v>1.75798976368876E-010</v>
      </c>
      <c r="D549" s="0" t="n">
        <f aca="false">C549*19*94670800</f>
        <v>0.316217564908429</v>
      </c>
      <c r="E549" s="0" t="n">
        <f aca="false">48366*48</f>
        <v>2321568</v>
      </c>
      <c r="F549" s="0" t="n">
        <v>655</v>
      </c>
      <c r="G549" s="0" t="n">
        <f aca="false">F549*D549/E549</f>
        <v>8.92166436714415E-005</v>
      </c>
    </row>
    <row collapsed="false" customFormat="false" customHeight="true" hidden="false" ht="12.1" outlineLevel="0" r="550">
      <c r="B550" s="0" t="s">
        <v>104</v>
      </c>
      <c r="C550" s="0" t="n">
        <f aca="false">0.001*0.0072*C493/0.0000000000006709*1.05101E-019</f>
        <v>4.73729950812342E-012</v>
      </c>
      <c r="D550" s="0" t="n">
        <f aca="false">C550*19*94670800</f>
        <v>0.00852119475119936</v>
      </c>
      <c r="E550" s="0" t="n">
        <f aca="false">48316*48</f>
        <v>2319168</v>
      </c>
      <c r="F550" s="0" t="n">
        <v>960</v>
      </c>
      <c r="G550" s="0" t="n">
        <f aca="false">F550*D550/E550</f>
        <v>3.52727657554407E-006</v>
      </c>
    </row>
    <row collapsed="false" customFormat="false" customHeight="true" hidden="false" ht="12.1" outlineLevel="0" r="551">
      <c r="B551" s="0" t="s">
        <v>105</v>
      </c>
      <c r="C551" s="0" t="n">
        <f aca="false">0.001*0.99274*C493/0.00000005798*0.0000000000000160359</f>
        <v>1.15318753599862E-009</v>
      </c>
      <c r="D551" s="0" t="n">
        <f aca="false">C551*19*94670800</f>
        <v>2.07429054507735</v>
      </c>
      <c r="E551" s="0" t="n">
        <f aca="false">48414*48</f>
        <v>2323872</v>
      </c>
      <c r="F551" s="0" t="n">
        <v>889</v>
      </c>
      <c r="G551" s="0" t="n">
        <f aca="false">F551*D551/E551</f>
        <v>0.000793522317310833</v>
      </c>
    </row>
    <row collapsed="false" customFormat="false" customHeight="true" hidden="false" ht="12.1" outlineLevel="0" r="552">
      <c r="B552" s="0" t="s">
        <v>106</v>
      </c>
      <c r="C552" s="0" t="n">
        <f aca="false">0.001*0.0072*C493/1.34*0.00000515675</f>
        <v>1.16373223880597E-010</v>
      </c>
      <c r="D552" s="0" t="n">
        <f aca="false">C552*19*94670800</f>
        <v>0.209325777863749</v>
      </c>
      <c r="E552" s="0" t="n">
        <f aca="false">48394*48</f>
        <v>2322912</v>
      </c>
      <c r="F552" s="0" t="n">
        <v>706</v>
      </c>
      <c r="G552" s="0" t="n">
        <f aca="false">F552*D552/E552</f>
        <v>6.36201453915632E-005</v>
      </c>
    </row>
    <row collapsed="false" customFormat="false" customHeight="true" hidden="false" ht="12.1" outlineLevel="0" r="553">
      <c r="B553" s="0" t="s">
        <v>107</v>
      </c>
      <c r="C553" s="0" t="n">
        <f aca="false">0.001*C491/2320000*21.595</f>
        <v>2.04780172413793E-008</v>
      </c>
      <c r="D553" s="0" t="n">
        <f aca="false">C553*19*94670800</f>
        <v>36.8347352184483</v>
      </c>
      <c r="E553" s="0" t="n">
        <f aca="false">48306*48</f>
        <v>2318688</v>
      </c>
      <c r="F553" s="0" t="n">
        <v>557</v>
      </c>
      <c r="G553" s="0" t="n">
        <f aca="false">F553*D553/E553</f>
        <v>0.00884851584890925</v>
      </c>
    </row>
    <row collapsed="false" customFormat="false" customHeight="true" hidden="false" ht="12.1" outlineLevel="0" r="554">
      <c r="B554" s="0" t="s">
        <v>108</v>
      </c>
      <c r="C554" s="0" t="n">
        <f aca="false">0.001*0.99274*C493/4219*0.00195758*10</f>
        <v>1.93461613430671E-008</v>
      </c>
      <c r="D554" s="0" t="n">
        <f aca="false">C554*19*94670800</f>
        <v>34.7988148542675</v>
      </c>
      <c r="E554" s="0" t="n">
        <f aca="false">48401*48</f>
        <v>2323248</v>
      </c>
      <c r="F554" s="0" t="n">
        <v>692</v>
      </c>
      <c r="G554" s="0" t="n">
        <f aca="false">F554*D554/E554</f>
        <v>0.0103651353102007</v>
      </c>
    </row>
    <row collapsed="false" customFormat="false" customHeight="true" hidden="false" ht="12.1" outlineLevel="0" r="555">
      <c r="B555" s="0" t="s">
        <v>109</v>
      </c>
      <c r="C555" s="3" t="n">
        <f aca="false">0.001*C491/4.78*0.00000927984</f>
        <v>4.27105606694561E-009</v>
      </c>
      <c r="D555" s="0" t="n">
        <f aca="false">C555*19*94670800</f>
        <v>7.68254159934929</v>
      </c>
      <c r="E555" s="0" t="n">
        <f aca="false">48370*48</f>
        <v>2321760</v>
      </c>
      <c r="F555" s="0" t="n">
        <v>844</v>
      </c>
      <c r="G555" s="0" t="n">
        <f aca="false">F555*D555/E555</f>
        <v>0.00279273702271156</v>
      </c>
    </row>
    <row collapsed="false" customFormat="false" customHeight="true" hidden="false" ht="12.1" outlineLevel="0" r="556">
      <c r="B556" s="0" t="s">
        <v>110</v>
      </c>
      <c r="C556" s="0" t="n">
        <f aca="false">0.001*0.99274*C493/0.003729*0.00000000292019</f>
        <v>3.26515300791633E-009</v>
      </c>
      <c r="D556" s="0" t="n">
        <f aca="false">C556*19*94670800</f>
        <v>5.87317830025506</v>
      </c>
      <c r="E556" s="0" t="n">
        <f aca="false">48*48330</f>
        <v>2319840</v>
      </c>
      <c r="F556" s="0" t="n">
        <v>877</v>
      </c>
      <c r="G556" s="0" t="n">
        <f aca="false">F556*D556/E556</f>
        <v>0.00222031578441776</v>
      </c>
    </row>
    <row collapsed="false" customFormat="false" customHeight="true" hidden="false" ht="12.1" outlineLevel="0" r="557">
      <c r="B557" s="0" t="s">
        <v>111</v>
      </c>
      <c r="C557" s="0" t="n">
        <f aca="false">0.001*0.0072*C493/0.0000007018*0.000000000000344642000000001</f>
        <v>1.48503477913936E-011</v>
      </c>
      <c r="D557" s="0" t="n">
        <f aca="false">C557*19*94670800</f>
        <v>0.0267119918080998</v>
      </c>
      <c r="E557" s="0" t="n">
        <f aca="false">48381*48</f>
        <v>2322288</v>
      </c>
      <c r="F557" s="0" t="n">
        <v>903</v>
      </c>
      <c r="G557" s="0" t="n">
        <f aca="false">F557*D557/E557</f>
        <v>1.03867085403336E-005</v>
      </c>
    </row>
    <row collapsed="false" customFormat="false" customHeight="true" hidden="false" ht="12.1" outlineLevel="0" r="558">
      <c r="B558" s="0" t="s">
        <v>112</v>
      </c>
      <c r="C558" s="0" t="n">
        <f aca="false">0.001*C491/0.0000022089*0.00000000000107439</f>
        <v>1.07006111639277E-009</v>
      </c>
      <c r="D558" s="0" t="n">
        <f aca="false">C558*19*94670800</f>
        <v>1.92476729681814</v>
      </c>
      <c r="E558" s="0" t="n">
        <f aca="false">48307*48</f>
        <v>2318736</v>
      </c>
      <c r="F558" s="0" t="n">
        <v>835</v>
      </c>
      <c r="G558" s="0" t="n">
        <f aca="false">F558*D558/E558</f>
        <v>0.000693127933858426</v>
      </c>
    </row>
    <row collapsed="false" customFormat="false" customHeight="true" hidden="false" ht="12.1" outlineLevel="0" r="559">
      <c r="B559" s="0" t="s">
        <v>113</v>
      </c>
      <c r="C559" s="0" t="n">
        <f aca="false">0.001*0.99274*C493/0.000000000014*1.44088E-018</f>
        <v>4.2912576336E-010</v>
      </c>
      <c r="D559" s="0" t="n">
        <f aca="false">C559*19*94670800</f>
        <v>0.771887907040136</v>
      </c>
      <c r="E559" s="0" t="n">
        <f aca="false">48281*48</f>
        <v>2317488</v>
      </c>
      <c r="F559" s="0" t="n">
        <v>929</v>
      </c>
      <c r="G559" s="0" t="n">
        <f aca="false">F559*D559/E559</f>
        <v>0.000309422903436948</v>
      </c>
    </row>
    <row collapsed="false" customFormat="false" customHeight="true" hidden="false" ht="12.1" outlineLevel="0" r="560">
      <c r="B560" s="0" t="s">
        <v>114</v>
      </c>
      <c r="C560" s="0" t="n">
        <f aca="false">0.001*0.0072*C493/0.175*0.000000346765</f>
        <v>5.9920992E-011</v>
      </c>
      <c r="D560" s="0" t="n">
        <f aca="false">C560*19*94670800</f>
        <v>0.107782596739238</v>
      </c>
      <c r="E560" s="0" t="n">
        <f aca="false">48429*48</f>
        <v>2324592</v>
      </c>
      <c r="F560" s="0" t="n">
        <v>851</v>
      </c>
      <c r="G560" s="0" t="n">
        <f aca="false">F560*D560/E560</f>
        <v>3.94576724969766E-005</v>
      </c>
    </row>
    <row collapsed="false" customFormat="false" customHeight="true" hidden="false" ht="12.1" outlineLevel="0" r="561">
      <c r="B561" s="0" t="s">
        <v>115</v>
      </c>
      <c r="C561" s="0" t="n">
        <f aca="false">0.001*C491/0.0125*0.0000000140215</f>
        <v>2.467784E-009</v>
      </c>
      <c r="D561" s="0" t="n">
        <f aca="false">C561*19*94670800</f>
        <v>4.4389146246368</v>
      </c>
      <c r="E561" s="0" t="n">
        <f aca="false">48364*48</f>
        <v>2321472</v>
      </c>
      <c r="F561" s="0" t="n">
        <v>850</v>
      </c>
      <c r="G561" s="0" t="n">
        <f aca="false">F561*D561/E561</f>
        <v>0.00162529525703574</v>
      </c>
    </row>
    <row collapsed="false" customFormat="false" customHeight="true" hidden="false" ht="12.1" outlineLevel="0" r="562">
      <c r="B562" s="0" t="s">
        <v>116</v>
      </c>
      <c r="C562" s="0" t="n">
        <f aca="false">0.001*0.99274*C493/0.00000209824*0.000000000000780354000000001</f>
        <v>1.55067687482462E-009</v>
      </c>
      <c r="D562" s="0" t="n">
        <f aca="false">C562*19*94670800</f>
        <v>2.78927258534178</v>
      </c>
      <c r="E562" s="0" t="n">
        <f aca="false">48336*48</f>
        <v>2320128</v>
      </c>
      <c r="F562" s="0" t="n">
        <v>956</v>
      </c>
      <c r="G562" s="0" t="n">
        <f aca="false">F562*D562/E562</f>
        <v>0.0011493092586214</v>
      </c>
    </row>
    <row collapsed="false" customFormat="false" customHeight="true" hidden="false" ht="12.1" outlineLevel="0" r="563">
      <c r="B563" s="0" t="s">
        <v>117</v>
      </c>
      <c r="C563" s="0" t="n">
        <f aca="false">0.001*0.0072*C493/0.0000004296*0.000000000000285365</f>
        <v>2.00871452513966E-011</v>
      </c>
      <c r="D563" s="0" t="n">
        <f aca="false">C563*19*94670800</f>
        <v>0.0361316561026525</v>
      </c>
      <c r="E563" s="0" t="n">
        <f aca="false">48365*48</f>
        <v>2321520</v>
      </c>
      <c r="F563" s="0" t="n">
        <v>883</v>
      </c>
      <c r="G563" s="0" t="n">
        <f aca="false">F563*D563/E563</f>
        <v>1.37428289821506E-005</v>
      </c>
    </row>
    <row collapsed="false" customFormat="false" customHeight="true" hidden="false" ht="12.1" outlineLevel="0" r="564">
      <c r="B564" s="0" t="s">
        <v>118</v>
      </c>
      <c r="C564" s="0" t="n">
        <f aca="false">0.001*C491/0.000000011498*3.71403E-015</f>
        <v>7.10633675421813E-010</v>
      </c>
      <c r="D564" s="0" t="n">
        <f aca="false">C564*19*94670800</f>
        <v>1.27824891262334</v>
      </c>
      <c r="E564" s="0" t="n">
        <f aca="false">48295*48</f>
        <v>2318160</v>
      </c>
      <c r="F564" s="0" t="n">
        <v>922</v>
      </c>
      <c r="G564" s="0" t="n">
        <f aca="false">F564*D564/E564</f>
        <v>0.000508396960278291</v>
      </c>
    </row>
    <row collapsed="false" customFormat="false" customHeight="true" hidden="false" ht="12.1" outlineLevel="0" r="565">
      <c r="B565" s="0" t="s">
        <v>119</v>
      </c>
      <c r="C565" s="0" t="n">
        <f aca="false">0.001*0.99274*C493/0.0000000000002914*2.40754E-020</f>
        <v>3.4448377797941E-010</v>
      </c>
      <c r="D565" s="0" t="n">
        <f aca="false">C565*19*94670800</f>
        <v>0.619638542118329</v>
      </c>
      <c r="E565" s="0" t="n">
        <f aca="false">48408*48</f>
        <v>2323584</v>
      </c>
      <c r="F565" s="0" t="n">
        <v>863</v>
      </c>
      <c r="G565" s="0" t="n">
        <f aca="false">F565*D565/E565</f>
        <v>0.000230139328661291</v>
      </c>
    </row>
    <row collapsed="false" customFormat="false" customHeight="true" hidden="false" ht="12.1" outlineLevel="0" r="566">
      <c r="B566" s="0" t="s">
        <v>120</v>
      </c>
      <c r="C566" s="0" t="n">
        <f aca="false">0.001*C491/1.57E-018*2.68518E-026</f>
        <v>3.76267261146497E-011</v>
      </c>
      <c r="D566" s="0" t="n">
        <f aca="false">C566*19*94670800</f>
        <v>0.0676808929904408</v>
      </c>
      <c r="E566" s="0" t="n">
        <f aca="false">48282*48</f>
        <v>2317536</v>
      </c>
      <c r="F566" s="0" t="n">
        <v>957</v>
      </c>
      <c r="G566" s="0" t="n">
        <f aca="false">F566*D566/E566</f>
        <v>2.79480511162941E-005</v>
      </c>
    </row>
    <row collapsed="false" customFormat="false" customHeight="true" hidden="false" ht="12.1" outlineLevel="0" r="567">
      <c r="B567" s="0" t="s">
        <v>121</v>
      </c>
      <c r="C567" s="0" t="n">
        <f aca="false">0.001*0.99274*C493/0.0000000000000895300000000002*9.10636E-021</f>
        <v>4.24092939471461E-010</v>
      </c>
      <c r="D567" s="0" t="n">
        <f aca="false">C567*19*94670800</f>
        <v>0.762835139228181</v>
      </c>
      <c r="E567" s="0" t="n">
        <f aca="false">48330*48</f>
        <v>2319840</v>
      </c>
      <c r="F567" s="0" t="n">
        <v>942</v>
      </c>
      <c r="G567" s="0" t="n">
        <f aca="false">F567*D567/E567</f>
        <v>0.000309758733857915</v>
      </c>
    </row>
    <row collapsed="false" customFormat="false" customHeight="true" hidden="false" ht="12.1" outlineLevel="0" r="568">
      <c r="B568" s="0" t="s">
        <v>122</v>
      </c>
      <c r="C568" s="0" t="n">
        <f aca="false">0.001*0.0072*C493/3.12E-017*1.43864E-024</f>
        <v>1.39437415384615E-012</v>
      </c>
      <c r="D568" s="0" t="n">
        <f aca="false">C568*19*94670800</f>
        <v>0.00250812381623483</v>
      </c>
      <c r="E568" s="0" t="n">
        <f aca="false">48313*48</f>
        <v>2319024</v>
      </c>
      <c r="F568" s="0" t="n">
        <v>893</v>
      </c>
      <c r="G568" s="0" t="n">
        <f aca="false">F568*D568/E568</f>
        <v>9.65817761220972E-007</v>
      </c>
    </row>
    <row collapsed="false" customFormat="false" customHeight="true" hidden="false" ht="12.1" outlineLevel="0" r="569">
      <c r="B569" s="0" t="s">
        <v>71</v>
      </c>
      <c r="C569" s="0" t="n">
        <f aca="false">0.001*0.99274*C493/4.916E-018*1.30457E-025</f>
        <v>1.10647173546786E-010</v>
      </c>
      <c r="D569" s="0" t="n">
        <f aca="false">C569*19*94670800</f>
        <v>0.199026072310848</v>
      </c>
      <c r="E569" s="0" t="n">
        <f aca="false">48309*48</f>
        <v>2318832</v>
      </c>
      <c r="F569" s="0" t="n">
        <v>859</v>
      </c>
      <c r="G569" s="0" t="n">
        <f aca="false">F569*D569/E569</f>
        <v>7.372823736908E-005</v>
      </c>
    </row>
    <row collapsed="false" customFormat="false" customHeight="true" hidden="false" ht="12.1" outlineLevel="0" r="570">
      <c r="B570" s="0" t="s">
        <v>123</v>
      </c>
      <c r="C570" s="0" t="n">
        <f aca="false">0.001*0.99724*C493/0.0054*0.000000008537</f>
        <v>6.62156279555556E-009</v>
      </c>
      <c r="D570" s="0" t="n">
        <f aca="false">C570*19*94670800</f>
        <v>11.9105042950041</v>
      </c>
      <c r="E570" s="0" t="n">
        <f aca="false">48369*48</f>
        <v>2321712</v>
      </c>
      <c r="F570" s="0" t="n">
        <v>848</v>
      </c>
      <c r="G570" s="0" t="n">
        <f aca="false">F570*D570/E570</f>
        <v>0.00435028446343195</v>
      </c>
    </row>
    <row collapsed="false" customFormat="false" customHeight="true" hidden="false" ht="12.1" outlineLevel="0" r="571">
      <c r="B571" s="0" t="s">
        <v>124</v>
      </c>
      <c r="C571" s="0" t="n">
        <f aca="false">0.001*0.3594*C491/0.0001908*0.00000000005714</f>
        <v>2.36789597484277E-010</v>
      </c>
      <c r="D571" s="0" t="n">
        <f aca="false">C571*19*94670800</f>
        <v>0.425924151884775</v>
      </c>
      <c r="E571" s="0" t="n">
        <f aca="false">48352*48</f>
        <v>2320896</v>
      </c>
      <c r="F571" s="0" t="n">
        <v>903</v>
      </c>
      <c r="G571" s="0" t="n">
        <f aca="false">F571*D571/E571</f>
        <v>0.000165715960194663</v>
      </c>
    </row>
    <row collapsed="false" customFormat="false" customHeight="true" hidden="false" ht="12.1" outlineLevel="0" r="572">
      <c r="B572" s="0" t="s">
        <v>125</v>
      </c>
      <c r="C572" s="0" t="n">
        <f aca="false">0.001*C493/389.3*0.001426</f>
        <v>1.538453634729E-008</v>
      </c>
      <c r="D572" s="0" t="n">
        <f aca="false">C572*19*94670800</f>
        <v>27.6728609089134</v>
      </c>
      <c r="E572" s="0" t="n">
        <f aca="false">48443*48</f>
        <v>2325264</v>
      </c>
      <c r="F572" s="0" t="n">
        <v>765</v>
      </c>
      <c r="G572" s="0" t="n">
        <f aca="false">F572*D572/E572</f>
        <v>0.00910423014131676</v>
      </c>
      <c r="H572" s="0" t="n">
        <f aca="false">SUM(G549:G572)</f>
        <v>0.0437885006061481</v>
      </c>
    </row>
    <row collapsed="false" customFormat="false" customHeight="true" hidden="false" ht="12.1" outlineLevel="0" r="573">
      <c r="B573" s="0" t="s">
        <v>126</v>
      </c>
      <c r="C573" s="0" t="n">
        <f aca="false">0.001*C500/6940* 0.00341825</f>
        <v>7.38814841498559E-009</v>
      </c>
      <c r="D573" s="0" t="n">
        <f aca="false">C573*(39.2+8.4+9)*3600*24*365*3</f>
        <v>39.5621517008646</v>
      </c>
      <c r="E573" s="0" t="n">
        <f aca="false">96841*48</f>
        <v>4648368</v>
      </c>
      <c r="F573" s="0" t="n">
        <v>461</v>
      </c>
      <c r="G573" s="0" t="n">
        <f aca="false">F573*D573/E573</f>
        <v>0.00392356025471704</v>
      </c>
    </row>
    <row collapsed="false" customFormat="false" customHeight="true" hidden="false" ht="12.1" outlineLevel="0" r="574">
      <c r="B574" s="0" t="s">
        <v>127</v>
      </c>
      <c r="C574" s="0" t="n">
        <f aca="false">0.001*C499/0.0000000000006709*2.855E-024</f>
        <v>4.89379937397526E-016</v>
      </c>
      <c r="D574" s="0" t="n">
        <f aca="false">C574*(39.2+8.4+9)*3600*24*365*3</f>
        <v>2.62053795283947E-006</v>
      </c>
      <c r="E574" s="0" t="n">
        <f aca="false">96827*48</f>
        <v>4647696</v>
      </c>
      <c r="F574" s="0" t="n">
        <v>434</v>
      </c>
      <c r="G574" s="0" t="n">
        <f aca="false">F574*D574/E574</f>
        <v>2.44704789541383E-010</v>
      </c>
    </row>
    <row collapsed="false" customFormat="false" customHeight="true" hidden="false" ht="12.1" outlineLevel="0" r="575">
      <c r="B575" s="0" t="s">
        <v>128</v>
      </c>
      <c r="C575" s="0" t="n">
        <f aca="false">0.001*C502/0.00000005798*9.79659E-019</f>
        <v>6.75859951707485E-015</v>
      </c>
      <c r="D575" s="0" t="n">
        <f aca="false">C575*(39.2+8.4+9)*3600*24*365*3</f>
        <v>3.61910352041062E-005</v>
      </c>
      <c r="E575" s="0" t="n">
        <f aca="false">96932*48</f>
        <v>4652736</v>
      </c>
      <c r="F575" s="0" t="n">
        <v>450</v>
      </c>
      <c r="G575" s="0" t="n">
        <f aca="false">F575*D575/E575</f>
        <v>3.50029871495993E-009</v>
      </c>
    </row>
    <row collapsed="false" customFormat="false" customHeight="true" hidden="false" ht="12.1" outlineLevel="0" r="576">
      <c r="B576" s="0" t="s">
        <v>129</v>
      </c>
      <c r="C576" s="0" t="n">
        <f aca="false">0.001*C500/1.34*0.000000225566</f>
        <v>2.52499253731343E-009</v>
      </c>
      <c r="D576" s="0" t="n">
        <f aca="false">C576*(39.2+8.4+9)*3600*24*365*3</f>
        <v>13.5208623587104</v>
      </c>
      <c r="E576" s="0" t="n">
        <f aca="false">96843*48</f>
        <v>4648464</v>
      </c>
      <c r="F576" s="0" t="n">
        <v>531</v>
      </c>
      <c r="G576" s="0" t="n">
        <f aca="false">F576*D576/E576</f>
        <v>0.00154450543501579</v>
      </c>
    </row>
    <row collapsed="false" customFormat="false" customHeight="true" hidden="false" ht="12.1" outlineLevel="0" r="577">
      <c r="B577" s="0" t="s">
        <v>130</v>
      </c>
      <c r="C577" s="0" t="n">
        <f aca="false">0.001*C506/2320000*3.514</f>
        <v>1.66612068965517E-009</v>
      </c>
      <c r="D577" s="0" t="n">
        <f aca="false">C577*(39.2+8.4+9)*3600*24*365*3</f>
        <v>8.92176439531035</v>
      </c>
      <c r="E577" s="0" t="n">
        <f aca="false">96975*48</f>
        <v>4654800</v>
      </c>
      <c r="F577" s="0" t="n">
        <v>404</v>
      </c>
      <c r="G577" s="0" t="n">
        <f aca="false">F577*D577/E577</f>
        <v>0.000774338922339387</v>
      </c>
    </row>
    <row collapsed="false" customFormat="false" customHeight="true" hidden="false" ht="12.1" outlineLevel="0" r="578">
      <c r="B578" s="0" t="s">
        <v>131</v>
      </c>
      <c r="C578" s="0" t="n">
        <f aca="false">0.001*C502/4219* 0.000117071*10</f>
        <v>1.10994074425219E-010</v>
      </c>
      <c r="D578" s="0" t="n">
        <f aca="false">C578*(39.2+8.4+9)*3600*24*365*3</f>
        <v>0.594352490456317</v>
      </c>
      <c r="E578" s="0" t="n">
        <f aca="false">96785*48</f>
        <v>4645680</v>
      </c>
      <c r="F578" s="0" t="n">
        <v>446</v>
      </c>
      <c r="G578" s="0" t="n">
        <f aca="false">F578*D578/E578</f>
        <v>5.70597223105158E-005</v>
      </c>
    </row>
    <row collapsed="false" customFormat="false" customHeight="true" hidden="false" ht="12.1" outlineLevel="0" r="579">
      <c r="B579" s="0" t="s">
        <v>132</v>
      </c>
      <c r="C579" s="0" t="n">
        <f aca="false">0.001*C498/4.78*0.000000169299</f>
        <v>3.89600209205021E-011</v>
      </c>
      <c r="D579" s="0" t="n">
        <f aca="false">C579*(39.2+8.4+9)*3600*24*365*3</f>
        <v>0.208623618713372</v>
      </c>
      <c r="E579" s="0" t="n">
        <f aca="false">96629*48</f>
        <v>4638192</v>
      </c>
      <c r="F579" s="0" t="n">
        <v>607</v>
      </c>
      <c r="G579" s="0" t="n">
        <f aca="false">F579*D579/E579</f>
        <v>2.73025645680509E-005</v>
      </c>
    </row>
    <row collapsed="false" customFormat="false" customHeight="true" hidden="false" ht="12.1" outlineLevel="0" r="580">
      <c r="B580" s="0" t="s">
        <v>133</v>
      </c>
      <c r="C580" s="0" t="n">
        <f aca="false">0.001*C502/0.003729*0.0000000000100436</f>
        <v>1.07735049611156E-012</v>
      </c>
      <c r="D580" s="0" t="n">
        <f aca="false">C580*(39.2+8.4+9)*3600*24*365*3</f>
        <v>0.00576901022666452</v>
      </c>
      <c r="E580" s="0" t="n">
        <f aca="false">96279*48</f>
        <v>4621392</v>
      </c>
      <c r="F580" s="0" t="n">
        <v>541</v>
      </c>
      <c r="G580" s="0" t="n">
        <f aca="false">F580*D580/E580</f>
        <v>6.75345119527949E-007</v>
      </c>
    </row>
    <row collapsed="false" customFormat="false" customHeight="true" hidden="false" ht="12.1" outlineLevel="0" r="581">
      <c r="B581" s="0" t="s">
        <v>134</v>
      </c>
      <c r="C581" s="0" t="n">
        <f aca="false">0.001*C500/0.0000007018*3.81087E-016</f>
        <v>8.14520518666287E-012</v>
      </c>
      <c r="D581" s="0" t="n">
        <f aca="false">C581*(39.2+8.4+9)*3600*24*365*3</f>
        <v>0.0436160489921687</v>
      </c>
      <c r="E581" s="0" t="n">
        <f aca="false">96427*48</f>
        <v>4628496</v>
      </c>
      <c r="F581" s="0" t="n">
        <v>540</v>
      </c>
      <c r="G581" s="0" t="n">
        <f aca="false">F581*D581/E581</f>
        <v>5.08862197477779E-006</v>
      </c>
    </row>
    <row collapsed="false" customFormat="false" customHeight="true" hidden="false" ht="12.1" outlineLevel="0" r="582">
      <c r="B582" s="0" t="s">
        <v>135</v>
      </c>
      <c r="C582" s="0" t="n">
        <f aca="false">0.001*C498/0.0000022089*1.16618E-015</f>
        <v>5.80740640137625E-013</v>
      </c>
      <c r="D582" s="0" t="n">
        <f aca="false">C582*(39.2+8.4+9)*3600*24*365*3</f>
        <v>0.00310975741328915</v>
      </c>
      <c r="E582" s="0" t="n">
        <f aca="false">96274*48</f>
        <v>4621152</v>
      </c>
      <c r="F582" s="0" t="n">
        <v>544</v>
      </c>
      <c r="G582" s="0" t="n">
        <f aca="false">F582*D582/E582</f>
        <v>3.66079287768352E-007</v>
      </c>
    </row>
    <row collapsed="false" customFormat="false" customHeight="true" hidden="false" ht="12.1" outlineLevel="0" r="583">
      <c r="B583" s="0" t="s">
        <v>136</v>
      </c>
      <c r="C583" s="0" t="n">
        <f aca="false">0.001*C501/0.000000000014*3.31127E-023</f>
        <v>5.84202635714286E-015</v>
      </c>
      <c r="D583" s="0" t="n">
        <f aca="false">C583*(39.2+8.4+9)*3600*24*365*3</f>
        <v>3.12829575151659E-005</v>
      </c>
      <c r="E583" s="0" t="n">
        <f aca="false">96902*48</f>
        <v>4651296</v>
      </c>
      <c r="F583" s="0" t="n">
        <v>380</v>
      </c>
      <c r="G583" s="0" t="n">
        <f aca="false">F583*D583/E583</f>
        <v>2.55574443246851E-009</v>
      </c>
    </row>
    <row collapsed="false" customFormat="false" customHeight="true" hidden="false" ht="12.1" outlineLevel="0" r="584">
      <c r="B584" s="0" t="s">
        <v>137</v>
      </c>
      <c r="C584" s="0" t="n">
        <f aca="false">0.001*C500/0.175*0.00000000630828</f>
        <v>5.40709714285714E-010</v>
      </c>
      <c r="D584" s="0" t="n">
        <f aca="false">C584*(39.2+8.4+9)*3600*24*365*3</f>
        <v>2.89539929914149</v>
      </c>
      <c r="E584" s="0" t="n">
        <f aca="false">96662*48</f>
        <v>4639776</v>
      </c>
      <c r="F584" s="0" t="n">
        <v>586</v>
      </c>
      <c r="G584" s="0" t="n">
        <f aca="false">F584*D584/E584</f>
        <v>0.000365686617047226</v>
      </c>
    </row>
    <row collapsed="false" customFormat="false" customHeight="true" hidden="false" ht="12.1" outlineLevel="0" r="585">
      <c r="B585" s="0" t="s">
        <v>138</v>
      </c>
      <c r="C585" s="0" t="n">
        <f aca="false">0.001*C498/0.0125*0.000000000107918</f>
        <v>9.496784E-012</v>
      </c>
      <c r="D585" s="0" t="n">
        <f aca="false">C585*(39.2+8.4+9)*3600*24*365*3</f>
        <v>0.0508535005220352</v>
      </c>
      <c r="E585" s="0" t="n">
        <f aca="false">96463*48</f>
        <v>4630224</v>
      </c>
      <c r="F585" s="0" t="n">
        <v>570</v>
      </c>
      <c r="G585" s="0" t="n">
        <f aca="false">F585*D585/E585</f>
        <v>6.26027926457987E-006</v>
      </c>
    </row>
    <row collapsed="false" customFormat="false" customHeight="true" hidden="false" ht="12.1" outlineLevel="0" r="586">
      <c r="B586" s="0" t="s">
        <v>139</v>
      </c>
      <c r="C586" s="0" t="n">
        <f aca="false">0.001*C502/0.00000209824*1.65818E-016</f>
        <v>3.16108738752478E-014</v>
      </c>
      <c r="D586" s="0" t="n">
        <f aca="false">C586*(39.2+8.4+9)*3600*24*365*3</f>
        <v>0.000169270312046363</v>
      </c>
      <c r="E586" s="0" t="n">
        <f aca="false">96600*48</f>
        <v>4636800</v>
      </c>
      <c r="F586" s="0" t="n">
        <v>433</v>
      </c>
      <c r="G586" s="0" t="n">
        <f aca="false">F586*D586/E586</f>
        <v>1.58070318141984E-008</v>
      </c>
    </row>
    <row collapsed="false" customFormat="false" customHeight="true" hidden="false" ht="12.1" outlineLevel="0" r="587">
      <c r="B587" s="0" t="s">
        <v>140</v>
      </c>
      <c r="C587" s="0" t="n">
        <f aca="false">0.001*C499/0.0000004296* 7.79096E-016</f>
        <v>2.08556890130354E-013</v>
      </c>
      <c r="D587" s="0" t="n">
        <f aca="false">C587*(39.2+8.4+9)*3600*24*365*3</f>
        <v>0.00111678310479821</v>
      </c>
      <c r="E587" s="0" t="n">
        <f aca="false">96382*48</f>
        <v>4626336</v>
      </c>
      <c r="F587" s="0" t="n">
        <v>538</v>
      </c>
      <c r="G587" s="0" t="n">
        <f aca="false">F587*D587/E587</f>
        <v>1.29871524762023E-007</v>
      </c>
    </row>
    <row collapsed="false" customFormat="false" customHeight="true" hidden="false" ht="12.1" outlineLevel="0" r="588">
      <c r="B588" s="0" t="s">
        <v>141</v>
      </c>
      <c r="C588" s="0" t="n">
        <f aca="false">0.001*C498/0.000000011498*2.9138E-019</f>
        <v>2.78759784310315E-014</v>
      </c>
      <c r="D588" s="0" t="n">
        <f aca="false">C588*(39.2+8.4+9)*3600*24*365*3</f>
        <v>0.000149270646115011</v>
      </c>
      <c r="E588" s="0" t="n">
        <f aca="false">96835*48</f>
        <v>4648080</v>
      </c>
      <c r="F588" s="0" t="n">
        <v>406</v>
      </c>
      <c r="G588" s="0" t="n">
        <f aca="false">F588*D588/E588</f>
        <v>1.30384766016709E-008</v>
      </c>
    </row>
    <row collapsed="false" customFormat="false" customHeight="true" hidden="false" ht="12.1" outlineLevel="0" r="589">
      <c r="B589" s="0" t="s">
        <v>142</v>
      </c>
      <c r="C589" s="0" t="n">
        <f aca="false">0.001*C501/0.0000000000002914*5.04877E-025</f>
        <v>4.27949962251201E-015</v>
      </c>
      <c r="D589" s="0" t="n">
        <f aca="false">C589*(39.2+8.4+9)*3600*24*365*3</f>
        <v>2.29159193562225E-005</v>
      </c>
      <c r="E589" s="0" t="n">
        <f aca="false">96835*48</f>
        <v>4648080</v>
      </c>
      <c r="F589" s="0" t="n">
        <v>481</v>
      </c>
      <c r="G589" s="0" t="n">
        <f aca="false">F589*D589/E589</f>
        <v>2.37142157844594E-009</v>
      </c>
    </row>
    <row collapsed="false" customFormat="false" customHeight="true" hidden="false" ht="12.1" outlineLevel="0" r="590">
      <c r="B590" s="0" t="s">
        <v>143</v>
      </c>
      <c r="C590" s="0" t="n">
        <f aca="false">0.001*C498/1.57E-018*5.25999E-033</f>
        <v>3.68534331210191E-018</v>
      </c>
      <c r="D590" s="0" t="n">
        <f aca="false">C590*(39.2+8.4+9)*3600*24*365*3</f>
        <v>1.97343235400377E-008</v>
      </c>
      <c r="E590" s="0" t="n">
        <f aca="false">96921*48</f>
        <v>4652208</v>
      </c>
      <c r="F590" s="0" t="n">
        <v>361</v>
      </c>
      <c r="G590" s="0" t="n">
        <f aca="false">F590*D590/E590</f>
        <v>1.53133539986897E-012</v>
      </c>
    </row>
    <row collapsed="false" customFormat="false" customHeight="true" hidden="false" ht="12.1" outlineLevel="0" r="591">
      <c r="B591" s="0" t="s">
        <v>144</v>
      </c>
      <c r="C591" s="0" t="n">
        <f aca="false">0.001*C501/0.0000000000000895300000000002*2.06438E-025</f>
        <v>5.69531844074611E-015</v>
      </c>
      <c r="D591" s="0" t="n">
        <f aca="false">C591*(39.2+8.4+9)*3600*24*365*3</f>
        <v>3.04973640865833E-005</v>
      </c>
      <c r="E591" s="0" t="n">
        <f aca="false">96936*48</f>
        <v>4652928</v>
      </c>
      <c r="F591" s="0" t="n">
        <v>340</v>
      </c>
      <c r="G591" s="0" t="n">
        <f aca="false">F591*D591/E591</f>
        <v>2.22851155002577E-009</v>
      </c>
    </row>
    <row collapsed="false" customFormat="false" customHeight="true" hidden="false" ht="12.1" outlineLevel="0" r="592">
      <c r="B592" s="0" t="s">
        <v>145</v>
      </c>
      <c r="C592" s="0" t="n">
        <f aca="false">0.001*C499/3.12E-017*1.92929E-029</f>
        <v>7.11116506410256E-017</v>
      </c>
      <c r="D592" s="0" t="n">
        <f aca="false">C592*(39.2+8.4+9)*3600*24*365*3</f>
        <v>3.80789577081692E-007</v>
      </c>
      <c r="E592" s="0" t="n">
        <f aca="false">96797*48</f>
        <v>4646256</v>
      </c>
      <c r="F592" s="0" t="n">
        <v>345</v>
      </c>
      <c r="G592" s="0" t="n">
        <f aca="false">F592*D592/E592</f>
        <v>2.82748957640698E-011</v>
      </c>
    </row>
    <row collapsed="false" customFormat="false" customHeight="true" hidden="false" ht="12.1" outlineLevel="0" r="593">
      <c r="B593" s="0" t="s">
        <v>146</v>
      </c>
      <c r="C593" s="0" t="n">
        <f aca="false">0.001*C501/4.916E-018*6.34901E-031</f>
        <v>3.19000299023596E-016</v>
      </c>
      <c r="D593" s="0" t="n">
        <f aca="false">C593*(39.2+8.4+9)*3600*24*365*3</f>
        <v>1.70818688441538E-006</v>
      </c>
      <c r="E593" s="0" t="n">
        <f aca="false">96932*48</f>
        <v>4652736</v>
      </c>
      <c r="F593" s="0" t="n">
        <v>283</v>
      </c>
      <c r="G593" s="0" t="n">
        <f aca="false">F593*D593/E593</f>
        <v>1.03899488019426E-010</v>
      </c>
    </row>
    <row collapsed="false" customFormat="false" customHeight="true" hidden="false" ht="12.1" outlineLevel="0" r="594">
      <c r="B594" s="0" t="s">
        <v>147</v>
      </c>
      <c r="C594" s="0" t="n">
        <f aca="false">0.001*0.99724*C500/0.0054*0.000000000119</f>
        <v>3.29643222222222E-010</v>
      </c>
      <c r="D594" s="0" t="n">
        <f aca="false">C594*(39.2+8.4+9)*3600*24*365*3</f>
        <v>1.7651777457888</v>
      </c>
      <c r="E594" s="0" t="n">
        <f aca="false">96612*48</f>
        <v>4637376</v>
      </c>
      <c r="F594" s="0" t="n">
        <v>593</v>
      </c>
      <c r="G594" s="0" t="n">
        <f aca="false">F594*D594/E594</f>
        <v>0.000225720408104229</v>
      </c>
    </row>
    <row collapsed="false" customFormat="false" customHeight="true" hidden="false" ht="12.1" outlineLevel="0" r="595">
      <c r="B595" s="0" t="s">
        <v>148</v>
      </c>
      <c r="C595" s="0" t="n">
        <f aca="false">0.001*0.3594*C498/0.0001908*0.0000000000003662</f>
        <v>7.58771006289308E-013</v>
      </c>
      <c r="D595" s="0" t="n">
        <f aca="false">C595*(39.2+8.4+9)*3600*24*365*3</f>
        <v>0.00406307669674687</v>
      </c>
      <c r="E595" s="0" t="n">
        <f aca="false">96632*48</f>
        <v>4638336</v>
      </c>
      <c r="F595" s="0" t="n">
        <v>444</v>
      </c>
      <c r="G595" s="0" t="n">
        <f aca="false">F595*D595/E595</f>
        <v>3.88933887789847E-007</v>
      </c>
    </row>
    <row collapsed="false" customFormat="false" customHeight="true" hidden="false" ht="12.1" outlineLevel="0" r="596">
      <c r="B596" s="0" t="s">
        <v>149</v>
      </c>
      <c r="C596" s="0" t="n">
        <f aca="false">0.001*C500/389.3*0.00005711</f>
        <v>2.2004880554842E-009</v>
      </c>
      <c r="D596" s="0" t="n">
        <f aca="false">C596*(39.2+8.4+9)*3600*24*365*3</f>
        <v>11.7832016057539</v>
      </c>
      <c r="E596" s="0" t="n">
        <f aca="false">96800*48</f>
        <v>4646400</v>
      </c>
      <c r="F596" s="0" t="n">
        <v>518</v>
      </c>
      <c r="G596" s="0" t="n">
        <f aca="false">F596*D596/E596</f>
        <v>0.00131364033053128</v>
      </c>
      <c r="H596" s="0" t="n">
        <f aca="false">SUM(G573:G596)</f>
        <v>0.00824476326558793</v>
      </c>
    </row>
    <row collapsed="false" customFormat="false" customHeight="true" hidden="false" ht="12.1" outlineLevel="0" r="597">
      <c r="B597" s="0" t="s">
        <v>150</v>
      </c>
      <c r="C597" s="0" t="n">
        <f aca="false">0.001*C508/6940* 0.00341825</f>
        <v>7.38814841498559E-009</v>
      </c>
      <c r="D597" s="0" t="n">
        <f aca="false">C597*(68+13.9+3.5+10+10)*3600*24*365*3</f>
        <v>73.6722754288185</v>
      </c>
      <c r="E597" s="0" t="n">
        <f aca="false">96987*48</f>
        <v>4655376</v>
      </c>
      <c r="F597" s="0" t="n">
        <v>328</v>
      </c>
      <c r="G597" s="0" t="n">
        <f aca="false">F597*D597/E597</f>
        <v>0.00519066694949075</v>
      </c>
    </row>
    <row collapsed="false" customFormat="false" customHeight="true" hidden="false" ht="12.1" outlineLevel="0" r="598">
      <c r="B598" s="0" t="s">
        <v>151</v>
      </c>
      <c r="C598" s="3" t="n">
        <f aca="false">0.001*C507/0.0000000000006709*2.855E-024</f>
        <v>4.89379937397526E-016</v>
      </c>
      <c r="D598" s="0" t="n">
        <f aca="false">C598*(68+13.9+3.5+10+10)*3600*24*365*3</f>
        <v>4.87994170016396E-006</v>
      </c>
      <c r="E598" s="0" t="n">
        <f aca="false">96875*48</f>
        <v>4650000</v>
      </c>
      <c r="F598" s="0" t="n">
        <v>343</v>
      </c>
      <c r="G598" s="0" t="n">
        <f aca="false">F598*D598/E598</f>
        <v>3.59961291001341E-010</v>
      </c>
    </row>
    <row collapsed="false" customFormat="false" customHeight="true" hidden="false" ht="12.1" outlineLevel="0" r="599">
      <c r="B599" s="0" t="s">
        <v>152</v>
      </c>
      <c r="C599" s="0" t="n">
        <f aca="false">0.001*C477/0.00000005798*9.79659E-019</f>
        <v>1.20153791920208E-030</v>
      </c>
      <c r="D599" s="0" t="n">
        <f aca="false">C599*(68+13.9+3.5+10+10)*3600*24*365*3</f>
        <v>1.19813554830703E-020</v>
      </c>
      <c r="E599" s="0" t="n">
        <f aca="false">96950*48</f>
        <v>4653600</v>
      </c>
      <c r="F599" s="0" t="n">
        <v>293</v>
      </c>
      <c r="G599" s="0" t="n">
        <f aca="false">F599*D599/E599</f>
        <v>7.54370198671912E-025</v>
      </c>
    </row>
    <row collapsed="false" customFormat="false" customHeight="true" hidden="false" ht="12.1" outlineLevel="0" r="600">
      <c r="B600" s="0" t="s">
        <v>153</v>
      </c>
      <c r="C600" s="3" t="n">
        <f aca="false">0.001*C508/1.34*0.000000225566</f>
        <v>2.52499253731343E-009</v>
      </c>
      <c r="D600" s="0" t="n">
        <f aca="false">C600*(68+13.9+3.5+10+10)*3600*24*365*3</f>
        <v>25.1784256644537</v>
      </c>
      <c r="E600" s="0" t="n">
        <f aca="false">96836*48</f>
        <v>4648128</v>
      </c>
      <c r="F600" s="0" t="n">
        <v>350</v>
      </c>
      <c r="G600" s="0" t="n">
        <f aca="false">F600*D600/E600</f>
        <v>0.00189591357694083</v>
      </c>
    </row>
    <row collapsed="false" customFormat="false" customHeight="true" hidden="false" ht="12.1" outlineLevel="0" r="601">
      <c r="B601" s="0" t="s">
        <v>154</v>
      </c>
      <c r="C601" s="0" t="n">
        <f aca="false">0.001*C473/2320000*3.514</f>
        <v>4.22224949166572E-023</v>
      </c>
      <c r="D601" s="0" t="n">
        <f aca="false">C601*(68+13.9+3.5+10+10)*3600*24*365*3</f>
        <v>4.21029343222516E-013</v>
      </c>
      <c r="E601" s="0" t="n">
        <f aca="false">97125*48</f>
        <v>4662000</v>
      </c>
      <c r="F601" s="0" t="n">
        <v>306</v>
      </c>
      <c r="G601" s="0" t="n">
        <f aca="false">F601*D601/E601</f>
        <v>2.76351306362269E-017</v>
      </c>
    </row>
    <row collapsed="false" customFormat="false" customHeight="true" hidden="false" ht="12.1" outlineLevel="0" r="602">
      <c r="B602" s="0" t="s">
        <v>155</v>
      </c>
      <c r="C602" s="0" t="n">
        <f aca="false">0.001*C510/4219* 0.000117071*10</f>
        <v>1.10994074425219E-010</v>
      </c>
      <c r="D602" s="0" t="n">
        <f aca="false">C602*(68+13.9+3.5+10+10)*3600*24*365*3</f>
        <v>1.10679774724551</v>
      </c>
      <c r="E602" s="0" t="n">
        <f aca="false">96850*48</f>
        <v>4648800</v>
      </c>
      <c r="F602" s="0" t="n">
        <v>327</v>
      </c>
      <c r="G602" s="0" t="n">
        <f aca="false">F602*D602/E602</f>
        <v>7.7852964926278E-005</v>
      </c>
    </row>
    <row collapsed="false" customFormat="false" customHeight="true" hidden="false" ht="12.1" outlineLevel="0" r="603">
      <c r="B603" s="0" t="s">
        <v>156</v>
      </c>
      <c r="C603" s="0" t="n">
        <f aca="false">0.001*C506/4.78*0.000000169299</f>
        <v>3.89600209205021E-011</v>
      </c>
      <c r="D603" s="0" t="n">
        <f aca="false">C603*(68+13.9+3.5+10+10)*3600*24*365*3</f>
        <v>0.388496986084619</v>
      </c>
      <c r="E603" s="0" t="n">
        <f aca="false">96686*48</f>
        <v>4640928</v>
      </c>
      <c r="F603" s="0" t="n">
        <v>419</v>
      </c>
      <c r="G603" s="0" t="n">
        <f aca="false">F603*D603/E603</f>
        <v>3.50749326792951E-005</v>
      </c>
    </row>
    <row collapsed="false" customFormat="false" customHeight="true" hidden="false" ht="12.1" outlineLevel="0" r="604">
      <c r="B604" s="0" t="s">
        <v>157</v>
      </c>
      <c r="C604" s="0" t="n">
        <f aca="false">0.001*C510/0.003729*0.0000000000100436</f>
        <v>1.07735049611156E-012</v>
      </c>
      <c r="D604" s="0" t="n">
        <f aca="false">C604*(68+13.9+3.5+10+10)*3600*24*365*3</f>
        <v>0.0107429978425873</v>
      </c>
      <c r="E604" s="0" t="n">
        <f aca="false">96390*48</f>
        <v>4626720</v>
      </c>
      <c r="F604" s="0" t="n">
        <v>432</v>
      </c>
      <c r="G604" s="0" t="n">
        <f aca="false">F604*D604/E604</f>
        <v>1.0030810310539E-006</v>
      </c>
    </row>
    <row collapsed="false" customFormat="false" customHeight="true" hidden="false" ht="12.1" outlineLevel="0" r="605">
      <c r="B605" s="0" t="s">
        <v>158</v>
      </c>
      <c r="C605" s="0" t="n">
        <f aca="false">0.001*C508/0.0000007018*3.81087E-016</f>
        <v>8.14520518666287E-012</v>
      </c>
      <c r="D605" s="0" t="n">
        <f aca="false">C605*(68+13.9+3.5+10+10)*3600*24*365*3</f>
        <v>0.081221405720399</v>
      </c>
      <c r="E605" s="0" t="n">
        <f aca="false">96513*48</f>
        <v>4632624</v>
      </c>
      <c r="F605" s="0" t="n">
        <v>407</v>
      </c>
      <c r="G605" s="0" t="n">
        <f aca="false">F605*D605/E605</f>
        <v>7.13572094955308E-006</v>
      </c>
    </row>
    <row collapsed="false" customFormat="false" customHeight="true" hidden="false" ht="12.1" outlineLevel="0" r="606">
      <c r="B606" s="0" t="s">
        <v>159</v>
      </c>
      <c r="C606" s="0" t="n">
        <f aca="false">0.001*C506/0.0000022089*1.16618E-015</f>
        <v>5.80740640137625E-013</v>
      </c>
      <c r="D606" s="0" t="n">
        <f aca="false">C606*(68+13.9+3.5+10+10)*3600*24*365*3</f>
        <v>0.0057909616848176</v>
      </c>
      <c r="E606" s="0" t="n">
        <f aca="false">96345*48</f>
        <v>4624560</v>
      </c>
      <c r="F606" s="0" t="n">
        <v>385</v>
      </c>
      <c r="G606" s="0" t="n">
        <f aca="false">F606*D606/E606</f>
        <v>4.82104297199037E-007</v>
      </c>
    </row>
    <row collapsed="false" customFormat="false" customHeight="true" hidden="false" ht="12.1" outlineLevel="0" r="607">
      <c r="B607" s="0" t="s">
        <v>160</v>
      </c>
      <c r="C607" s="3" t="n">
        <f aca="false">0.001*C509/0.000000000014*3.31127E-023</f>
        <v>5.84202635714286E-015</v>
      </c>
      <c r="D607" s="0" t="n">
        <f aca="false">C607*(68+13.9+3.5+10+10)*3600*24*365*3</f>
        <v>5.82548360794786E-005</v>
      </c>
      <c r="E607" s="0" t="n">
        <f aca="false">96972*48</f>
        <v>4654656</v>
      </c>
      <c r="F607" s="0" t="n">
        <v>241</v>
      </c>
      <c r="G607" s="0" t="n">
        <f aca="false">F607*D607/E607</f>
        <v>3.01620903782242E-009</v>
      </c>
    </row>
    <row collapsed="false" customFormat="false" customHeight="true" hidden="false" ht="12.1" outlineLevel="0" r="608">
      <c r="B608" s="0" t="s">
        <v>161</v>
      </c>
      <c r="C608" s="3" t="n">
        <f aca="false">0.001*C508/0.175*0.00000000630828</f>
        <v>5.40709714285714E-010</v>
      </c>
      <c r="D608" s="0" t="n">
        <f aca="false">C608*(68+13.9+3.5+10+10)*3600*24*365*3</f>
        <v>5.39178597401966</v>
      </c>
      <c r="E608" s="0" t="n">
        <f aca="false">96751*48</f>
        <v>4644048</v>
      </c>
      <c r="F608" s="0" t="n">
        <v>409</v>
      </c>
      <c r="G608" s="0" t="n">
        <f aca="false">F608*D608/E608</f>
        <v>0.000474853072873932</v>
      </c>
    </row>
    <row collapsed="false" customFormat="false" customHeight="true" hidden="false" ht="12.1" outlineLevel="0" r="609">
      <c r="B609" s="0" t="s">
        <v>162</v>
      </c>
      <c r="C609" s="0" t="n">
        <f aca="false">0.001*C506/0.0125*0.000000000107918</f>
        <v>9.496784E-012</v>
      </c>
      <c r="D609" s="0" t="n">
        <f aca="false">C609*(68+13.9+3.5+10+10)*3600*24*365*3</f>
        <v>0.0946989214668288</v>
      </c>
      <c r="E609" s="0" t="n">
        <f aca="false">96540*48</f>
        <v>4633920</v>
      </c>
      <c r="F609" s="0" t="n">
        <v>391</v>
      </c>
      <c r="G609" s="0" t="n">
        <f aca="false">F609*D609/E609</f>
        <v>7.99048716713497E-006</v>
      </c>
    </row>
    <row collapsed="false" customFormat="false" customHeight="true" hidden="false" ht="12.1" outlineLevel="0" r="610">
      <c r="B610" s="0" t="s">
        <v>163</v>
      </c>
      <c r="C610" s="0" t="n">
        <f aca="false">0.001*C510/0.00000209824*1.65818E-016</f>
        <v>3.16108738752478E-014</v>
      </c>
      <c r="D610" s="0" t="n">
        <f aca="false">C610*(68+13.9+3.5+10+10)*3600*24*365*3</f>
        <v>0.000315213619959128</v>
      </c>
      <c r="E610" s="0" t="n">
        <f aca="false">96672*48</f>
        <v>4640256</v>
      </c>
      <c r="F610" s="0" t="n">
        <v>368</v>
      </c>
      <c r="G610" s="0" t="n">
        <f aca="false">F610*D610/E610</f>
        <v>2.49983216755625E-008</v>
      </c>
    </row>
    <row collapsed="false" customFormat="false" customHeight="true" hidden="false" ht="12.1" outlineLevel="0" r="611">
      <c r="B611" s="0" t="s">
        <v>164</v>
      </c>
      <c r="C611" s="0" t="n">
        <f aca="false">0.001*C507/0.0000004296* 7.79096E-016</f>
        <v>2.08556890130354E-013</v>
      </c>
      <c r="D611" s="0" t="n">
        <f aca="false">C611*(68+13.9+3.5+10+10)*3600*24*365*3</f>
        <v>0.0020796632375571</v>
      </c>
      <c r="E611" s="0" t="n">
        <f aca="false">96379*48</f>
        <v>4626192</v>
      </c>
      <c r="F611" s="0" t="n">
        <v>421</v>
      </c>
      <c r="G611" s="0" t="n">
        <f aca="false">F611*D611/E611</f>
        <v>1.89256784632272E-007</v>
      </c>
    </row>
    <row collapsed="false" customFormat="false" customHeight="true" hidden="false" ht="12.1" outlineLevel="0" r="612">
      <c r="B612" s="0" t="s">
        <v>165</v>
      </c>
      <c r="C612" s="0" t="n">
        <f aca="false">0.001*C506/0.000000011498*2.9138E-019</f>
        <v>2.78759784310315E-014</v>
      </c>
      <c r="D612" s="0" t="n">
        <f aca="false">C612*(68+13.9+3.5+10+10)*3600*24*365*3</f>
        <v>0.000277970425804279</v>
      </c>
      <c r="E612" s="0" t="n">
        <f aca="false">96905*48</f>
        <v>4651440</v>
      </c>
      <c r="F612" s="0" t="n">
        <v>293</v>
      </c>
      <c r="G612" s="0" t="n">
        <f aca="false">F612*D612/E612</f>
        <v>1.75097033952182E-008</v>
      </c>
    </row>
    <row collapsed="false" customFormat="false" customHeight="true" hidden="false" ht="12.1" outlineLevel="0" r="613">
      <c r="B613" s="0" t="s">
        <v>166</v>
      </c>
      <c r="C613" s="0" t="n">
        <f aca="false">0.001*C509/0.0000000000002914*5.04877E-025</f>
        <v>4.27949962251201E-015</v>
      </c>
      <c r="D613" s="0" t="n">
        <f aca="false">C613*(68+13.9+3.5+10+10)*3600*24*365*3</f>
        <v>4.26738144902094E-005</v>
      </c>
      <c r="E613" s="0" t="n">
        <f aca="false">97011*48</f>
        <v>4656528</v>
      </c>
      <c r="F613" s="0" t="n">
        <v>342</v>
      </c>
      <c r="G613" s="0" t="n">
        <f aca="false">F613*D613/E613</f>
        <v>3.13419022835288E-009</v>
      </c>
    </row>
    <row collapsed="false" customFormat="false" customHeight="true" hidden="false" ht="12.1" outlineLevel="0" r="614">
      <c r="B614" s="0" t="s">
        <v>167</v>
      </c>
      <c r="C614" s="0" t="n">
        <f aca="false">0.001*C506/1.57E-018*5.25999E-033</f>
        <v>3.68534331210191E-018</v>
      </c>
      <c r="D614" s="0" t="n">
        <f aca="false">C614*(68+13.9+3.5+10+10)*3600*24*365*3</f>
        <v>3.6749075991519E-008</v>
      </c>
      <c r="E614" s="0" t="n">
        <f aca="false">96987*48</f>
        <v>4655376</v>
      </c>
      <c r="F614" s="0" t="n">
        <v>227</v>
      </c>
      <c r="G614" s="0" t="n">
        <f aca="false">F614*D614/E614</f>
        <v>1.79191546506121E-012</v>
      </c>
    </row>
    <row collapsed="false" customFormat="false" customHeight="true" hidden="false" ht="12.1" outlineLevel="0" r="615">
      <c r="B615" s="0" t="s">
        <v>168</v>
      </c>
      <c r="C615" s="0" t="n">
        <f aca="false">0.001*C509/0.0000000000000895300000000002*2.06438E-025</f>
        <v>5.69531844074611E-015</v>
      </c>
      <c r="D615" s="0" t="n">
        <f aca="false">C615*(68+13.9+3.5+10+10)*3600*24*365*3</f>
        <v>5.67919112142382E-005</v>
      </c>
      <c r="E615" s="0" t="n">
        <f aca="false">96913*48</f>
        <v>4651824</v>
      </c>
      <c r="F615" s="0" t="n">
        <v>255</v>
      </c>
      <c r="G615" s="0" t="n">
        <f aca="false">F615*D615/E615</f>
        <v>3.11317396350995E-009</v>
      </c>
    </row>
    <row collapsed="false" customFormat="false" customHeight="true" hidden="false" ht="12.1" outlineLevel="0" r="616">
      <c r="B616" s="0" t="s">
        <v>169</v>
      </c>
      <c r="C616" s="0" t="n">
        <f aca="false">0.001*C507/3.12E-017*1.92929E-029</f>
        <v>7.11116506410256E-017</v>
      </c>
      <c r="D616" s="0" t="n">
        <f aca="false">C616*(68+13.9+3.5+10+10)*3600*24*365*3</f>
        <v>7.09102852021385E-007</v>
      </c>
      <c r="E616" s="0" t="n">
        <f aca="false">97009*48</f>
        <v>4656432</v>
      </c>
      <c r="F616" s="0" t="n">
        <v>238</v>
      </c>
      <c r="G616" s="0" t="n">
        <f aca="false">F616*D616/E616</f>
        <v>3.62437331375374E-011</v>
      </c>
    </row>
    <row collapsed="false" customFormat="false" customHeight="true" hidden="false" ht="12.1" outlineLevel="0" r="617">
      <c r="B617" s="0" t="s">
        <v>170</v>
      </c>
      <c r="C617" s="0" t="n">
        <f aca="false">0.001*C509/4.916E-018*6.34901E-031</f>
        <v>3.19000299023596E-016</v>
      </c>
      <c r="D617" s="0" t="n">
        <f aca="false">C617*(68+13.9+3.5+10+10)*3600*24*365*3</f>
        <v>3.18096992256857E-006</v>
      </c>
      <c r="E617" s="0" t="n">
        <f aca="false">97004*48</f>
        <v>4656192</v>
      </c>
      <c r="F617" s="0" t="n">
        <v>228</v>
      </c>
      <c r="G617" s="0" t="n">
        <f aca="false">F617*D617/E617</f>
        <v>1.5576272248774E-010</v>
      </c>
    </row>
    <row collapsed="false" customFormat="false" customHeight="true" hidden="false" ht="12.1" outlineLevel="0" r="618">
      <c r="B618" s="0" t="s">
        <v>171</v>
      </c>
      <c r="C618" s="0" t="n">
        <f aca="false">0.001*0.99724*C508/0.0054*0.000000000119</f>
        <v>3.29643222222222E-010</v>
      </c>
      <c r="D618" s="0" t="n">
        <f aca="false">C618*(68+13.9+3.5+10+10)*3600*24*365*3</f>
        <v>3.2870977810272</v>
      </c>
      <c r="E618" s="0" t="n">
        <f aca="false">96618*48</f>
        <v>4637664</v>
      </c>
      <c r="F618" s="0" t="n">
        <v>410</v>
      </c>
      <c r="G618" s="0" t="n">
        <f aca="false">F618*D618/E618</f>
        <v>0.000290601063427871</v>
      </c>
    </row>
    <row collapsed="false" customFormat="false" customHeight="true" hidden="false" ht="12.1" outlineLevel="0" r="619">
      <c r="B619" s="0" t="s">
        <v>172</v>
      </c>
      <c r="C619" s="0" t="n">
        <f aca="false">0.001*0.3594*C506/0.0001908*0.0000000000003662</f>
        <v>7.58771006289308E-013</v>
      </c>
      <c r="D619" s="0" t="n">
        <f aca="false">C619*(68+13.9+3.5+10+10)*3600*24*365*3</f>
        <v>0.00756622409606219</v>
      </c>
      <c r="E619" s="0" t="n">
        <f aca="false">96780*48</f>
        <v>4645440</v>
      </c>
      <c r="F619" s="0" t="n">
        <v>320</v>
      </c>
      <c r="G619" s="0" t="n">
        <f aca="false">F619*D619/E619</f>
        <v>5.21197499212109E-007</v>
      </c>
    </row>
    <row collapsed="false" customFormat="false" customHeight="true" hidden="false" ht="12.1" outlineLevel="0" r="620">
      <c r="B620" s="0" t="s">
        <v>173</v>
      </c>
      <c r="C620" s="0" t="n">
        <f aca="false">0.001*C508/389.3*0.00005711</f>
        <v>2.2004880554842E-009</v>
      </c>
      <c r="D620" s="0" t="n">
        <f aca="false">C620*(68+13.9+3.5+10+10)*3600*24*365*3</f>
        <v>21.9425697746725</v>
      </c>
      <c r="E620" s="0" t="n">
        <f aca="false">96910*48</f>
        <v>4651680</v>
      </c>
      <c r="F620" s="0" t="n">
        <v>405</v>
      </c>
      <c r="G620" s="0" t="n">
        <f aca="false">F620*D620/E620</f>
        <v>0.00191043682255494</v>
      </c>
      <c r="H620" s="0" t="n">
        <f aca="false">SUM(G597:G620)</f>
        <v>0.00989277355598067</v>
      </c>
    </row>
    <row collapsed="false" customFormat="false" customHeight="true" hidden="false" ht="12.1" outlineLevel="0" r="621">
      <c r="B621" s="2" t="s">
        <v>174</v>
      </c>
      <c r="D621" s="0" t="n">
        <f aca="false">SUM(D525:D617)</f>
        <v>466.958222515719</v>
      </c>
      <c r="G621" s="0" t="n">
        <f aca="false">SUM(G525:G620)</f>
        <v>0.102744954042384</v>
      </c>
    </row>
    <row collapsed="false" customFormat="false" customHeight="true" hidden="false" ht="12.1" outlineLevel="0" r="622">
      <c r="B622" s="2" t="s">
        <v>175</v>
      </c>
      <c r="G622" s="0" t="e">
        <f aca="false">G621+H518</f>
        <v>#REF!</v>
      </c>
    </row>
    <row collapsed="false" customFormat="false" customHeight="true" hidden="false" ht="13.4" outlineLevel="0" r="625">
      <c r="A625" s="0" t="s">
        <v>17</v>
      </c>
      <c r="B625" s="0" t="s">
        <v>1</v>
      </c>
      <c r="C625" s="0" t="s">
        <v>2</v>
      </c>
      <c r="D625" s="0" t="s">
        <v>3</v>
      </c>
      <c r="E625" s="0" t="s">
        <v>4</v>
      </c>
      <c r="F625" s="0" t="s">
        <v>5</v>
      </c>
      <c r="G625" s="0" t="s">
        <v>6</v>
      </c>
      <c r="H625" s="0" t="s">
        <v>7</v>
      </c>
    </row>
    <row collapsed="false" customFormat="false" customHeight="true" hidden="false" ht="13.4" outlineLevel="0" r="626">
      <c r="A626" s="0" t="s">
        <v>176</v>
      </c>
      <c r="B626" s="2" t="s">
        <v>31</v>
      </c>
    </row>
    <row collapsed="false" customFormat="false" customHeight="true" hidden="false" ht="13.4" outlineLevel="0" r="627">
      <c r="A627" s="0" t="s">
        <v>179</v>
      </c>
      <c r="B627" s="0" t="s">
        <v>9</v>
      </c>
      <c r="C627" s="0" t="n">
        <v>5.4</v>
      </c>
      <c r="D627" s="0" t="n">
        <f aca="false">C627*0.001*19*94670800</f>
        <v>9713224.08</v>
      </c>
      <c r="E627" s="0" t="n">
        <v>2688000</v>
      </c>
      <c r="F627" s="0" t="n">
        <v>23454</v>
      </c>
      <c r="G627" s="1" t="n">
        <f aca="false">F627*D627/E627</f>
        <v>84752.21635875</v>
      </c>
      <c r="H627" s="1" t="inlineStr">
        <f aca="false">SUM(G627:G634)</f>
        <is>
          <t/>
        </is>
      </c>
      <c r="I627" s="1" t="n">
        <f aca="false">H627*2</f>
        <v>2115940.31710466</v>
      </c>
    </row>
    <row collapsed="false" customFormat="false" customHeight="true" hidden="false" ht="13.4" outlineLevel="0" r="628">
      <c r="A628" s="0" t="s">
        <v>180</v>
      </c>
      <c r="B628" s="0" t="s">
        <v>10</v>
      </c>
      <c r="C628" s="0" t="n">
        <v>5.4</v>
      </c>
      <c r="D628" s="0" t="n">
        <f aca="false">C628*0.001*19*94670800</f>
        <v>9713224.08</v>
      </c>
      <c r="E628" s="0" t="n">
        <v>2688000</v>
      </c>
      <c r="F628" s="0" t="n">
        <v>22012</v>
      </c>
      <c r="G628" s="1" t="n">
        <f aca="false">F628*D628/E628</f>
        <v>79541.4763575</v>
      </c>
    </row>
    <row collapsed="false" customFormat="false" customHeight="true" hidden="false" ht="13.4" outlineLevel="0" r="629">
      <c r="B629" s="0" t="s">
        <v>11</v>
      </c>
      <c r="C629" s="0" t="n">
        <v>17</v>
      </c>
      <c r="D629" s="0" t="n">
        <f aca="false">C629*0.001*19*94670800</f>
        <v>30578668.4</v>
      </c>
      <c r="E629" s="0" t="n">
        <v>2688000</v>
      </c>
      <c r="F629" s="0" t="n">
        <v>4536</v>
      </c>
      <c r="G629" s="1" t="n">
        <f aca="false">F629*D629/E629</f>
        <v>51601.502925</v>
      </c>
    </row>
    <row collapsed="false" customFormat="false" customHeight="true" hidden="false" ht="13.4" outlineLevel="0" r="630">
      <c r="B630" s="0" t="s">
        <v>12</v>
      </c>
      <c r="C630" s="0" t="n">
        <v>17</v>
      </c>
      <c r="D630" s="0" t="n">
        <f aca="false">C630*0.001*19*94670800</f>
        <v>30578668.4</v>
      </c>
      <c r="E630" s="0" t="n">
        <v>2688000</v>
      </c>
      <c r="F630" s="0" t="n">
        <v>4590</v>
      </c>
      <c r="G630" s="1" t="n">
        <f aca="false">F630*D630/E630</f>
        <v>52215.80653125</v>
      </c>
    </row>
    <row collapsed="false" customFormat="false" customHeight="true" hidden="false" ht="13.4" outlineLevel="0" r="631">
      <c r="B631" s="0" t="s">
        <v>13</v>
      </c>
      <c r="C631" s="0" t="n">
        <v>2.2</v>
      </c>
      <c r="D631" s="0" t="n">
        <f aca="false">C631*0.001*19*94670800</f>
        <v>3957239.44</v>
      </c>
      <c r="E631" s="0" t="n">
        <v>3984713</v>
      </c>
      <c r="F631" s="0" t="n">
        <v>161481</v>
      </c>
      <c r="G631" s="1" t="n">
        <f aca="false">F631*D631/E631</f>
        <v>160367.630494502</v>
      </c>
    </row>
    <row collapsed="false" customFormat="false" customHeight="true" hidden="false" ht="13.4" outlineLevel="0" r="632">
      <c r="B632" s="0" t="s">
        <v>14</v>
      </c>
      <c r="C632" s="0" t="n">
        <v>2.2</v>
      </c>
      <c r="D632" s="0" t="n">
        <f aca="false">C632*0.001*19*94670800</f>
        <v>3957239.44</v>
      </c>
      <c r="E632" s="0" t="n">
        <v>3984479</v>
      </c>
      <c r="F632" s="0" t="n">
        <v>161561</v>
      </c>
      <c r="G632" s="1" t="n">
        <f aca="false">F632*D632/E632</f>
        <v>160456.501631917</v>
      </c>
    </row>
    <row collapsed="false" customFormat="false" customHeight="true" hidden="false" ht="13.4" outlineLevel="0" r="633">
      <c r="B633" s="0" t="s">
        <v>15</v>
      </c>
      <c r="C633" s="0" t="n">
        <v>4.2</v>
      </c>
      <c r="D633" s="0" t="n">
        <f aca="false">C633*0.001*19*94670800</f>
        <v>7554729.84</v>
      </c>
      <c r="E633" s="0" t="n">
        <v>2586510</v>
      </c>
      <c r="F633" s="0" t="n">
        <v>79741</v>
      </c>
      <c r="G633" s="1" t="n">
        <f aca="false">F633*D633/E633</f>
        <v>232909.098426621</v>
      </c>
    </row>
    <row collapsed="false" customFormat="false" customHeight="true" hidden="false" ht="13.4" outlineLevel="0" r="634">
      <c r="B634" s="0" t="s">
        <v>16</v>
      </c>
      <c r="C634" s="0" t="n">
        <v>4.2</v>
      </c>
      <c r="D634" s="0" t="n">
        <f aca="false">C634*0.001*19*94670800</f>
        <v>7554729.84</v>
      </c>
      <c r="E634" s="0" t="n">
        <v>2586467</v>
      </c>
      <c r="F634" s="0" t="n">
        <v>80841</v>
      </c>
      <c r="G634" s="1" t="n">
        <f aca="false">F634*D634/E634</f>
        <v>236125.92582679</v>
      </c>
    </row>
    <row collapsed="false" customFormat="false" customHeight="true" hidden="false" ht="13.4" outlineLevel="0" r="635">
      <c r="B635" s="2" t="s">
        <v>40</v>
      </c>
      <c r="C635" s="0" t="s">
        <v>41</v>
      </c>
    </row>
    <row collapsed="false" customFormat="false" customHeight="true" hidden="false" ht="12.1" outlineLevel="0" r="636">
      <c r="B636" s="0" t="s">
        <v>42</v>
      </c>
      <c r="C636" s="0" t="n">
        <v>13.3</v>
      </c>
      <c r="D636" s="0" t="n">
        <f aca="false">C636*0.001*(39.2+8.4+9)*3600*24*365*3</f>
        <v>71219010.24</v>
      </c>
      <c r="E636" s="0" t="n">
        <v>5376000</v>
      </c>
      <c r="F636" s="0" t="n">
        <v>9288</v>
      </c>
      <c r="G636" s="1" t="n">
        <f aca="false">D636*F636/E636</f>
        <v>123043.55787</v>
      </c>
      <c r="H636" s="1" t="inlineStr">
        <f aca="false">SUM(G636:G640,G641:G642)</f>
        <is>
          <t/>
        </is>
      </c>
      <c r="I636" s="1" t="n">
        <f aca="false">H636*2</f>
        <v>594222.58149976</v>
      </c>
      <c r="J636" s="0" t="s">
        <v>63</v>
      </c>
    </row>
    <row collapsed="false" customFormat="false" customHeight="true" hidden="false" ht="12.1" outlineLevel="0" r="637">
      <c r="B637" s="0" t="s">
        <v>44</v>
      </c>
      <c r="C637" s="0" t="n">
        <v>2.5</v>
      </c>
      <c r="D637" s="0" t="n">
        <f aca="false">C637*0.001*(39.2+8.4+9)*3600*24*365*3</f>
        <v>13387032</v>
      </c>
      <c r="E637" s="0" t="n">
        <v>5376000</v>
      </c>
      <c r="F637" s="0" t="n">
        <v>2132</v>
      </c>
      <c r="G637" s="1" t="n">
        <f aca="false">D637*F637/E637</f>
        <v>5308.99408928571</v>
      </c>
      <c r="H637" s="1"/>
      <c r="I637" s="1"/>
    </row>
    <row collapsed="false" customFormat="false" customHeight="true" hidden="false" ht="12.1" outlineLevel="0" r="638">
      <c r="B638" s="0" t="s">
        <v>46</v>
      </c>
      <c r="C638" s="0" t="n">
        <v>1.1</v>
      </c>
      <c r="D638" s="0" t="n">
        <f aca="false">C638*0.001*(39.2+8.4+9)*3600*24*365*3</f>
        <v>5890294.08</v>
      </c>
      <c r="E638" s="0" t="n">
        <v>14333127</v>
      </c>
      <c r="F638" s="0" t="n">
        <v>99503</v>
      </c>
      <c r="G638" s="1" t="n">
        <f aca="false">D638*F638/E638</f>
        <v>40891.421100381</v>
      </c>
    </row>
    <row collapsed="false" customFormat="false" customHeight="true" hidden="false" ht="12.1" outlineLevel="0" r="639">
      <c r="B639" s="0" t="s">
        <v>65</v>
      </c>
      <c r="C639" s="0" t="n">
        <v>0.115</v>
      </c>
      <c r="D639" s="0" t="n">
        <f aca="false">C639*0.001*(39.2+8.4+9)*3600*24*365*3</f>
        <v>615803.472</v>
      </c>
      <c r="E639" s="0" t="n">
        <v>16965475</v>
      </c>
      <c r="F639" s="0" t="n">
        <v>76214</v>
      </c>
      <c r="G639" s="1" t="n">
        <f aca="false">F639*D639/E639</f>
        <v>2766.37381594137</v>
      </c>
    </row>
    <row collapsed="false" customFormat="false" customHeight="true" hidden="false" ht="12.1" outlineLevel="0" r="640">
      <c r="B640" s="0" t="s">
        <v>66</v>
      </c>
      <c r="C640" s="0" t="n">
        <v>15</v>
      </c>
      <c r="D640" s="0" t="n">
        <f aca="false">C640*0.001*(39.2+8.4+9)*3600*24*365*3</f>
        <v>80322192</v>
      </c>
      <c r="E640" s="0" t="n">
        <v>16965475</v>
      </c>
      <c r="F640" s="0" t="n">
        <v>23365</v>
      </c>
      <c r="G640" s="1" t="n">
        <f aca="false">D640*F640/E640</f>
        <v>110620.422716134</v>
      </c>
    </row>
    <row collapsed="false" customFormat="false" customHeight="true" hidden="false" ht="12.1" outlineLevel="0" r="641">
      <c r="B641" s="0" t="s">
        <v>50</v>
      </c>
      <c r="C641" s="0" t="n">
        <v>2.47</v>
      </c>
      <c r="D641" s="0" t="n">
        <f aca="false">C641*0.001*(39.2+8.4+9)*3600*24*365*3</f>
        <v>13226387.616</v>
      </c>
      <c r="E641" s="0" t="n">
        <v>9303449</v>
      </c>
      <c r="F641" s="0" t="n">
        <v>2955</v>
      </c>
      <c r="G641" s="1" t="n">
        <f aca="false">D641*F641/E641</f>
        <v>4201.02000938362</v>
      </c>
      <c r="H641" s="1"/>
    </row>
    <row collapsed="false" customFormat="false" customHeight="true" hidden="false" ht="12.1" outlineLevel="0" r="642">
      <c r="B642" s="0" t="s">
        <v>51</v>
      </c>
      <c r="C642" s="0" t="n">
        <v>0.4</v>
      </c>
      <c r="D642" s="0" t="n">
        <f aca="false">C642*0.001*(39.2+8.4+9)*3600*24*365*3</f>
        <v>2141925.12</v>
      </c>
      <c r="E642" s="0" t="n">
        <v>9303449</v>
      </c>
      <c r="F642" s="0" t="n">
        <v>44649</v>
      </c>
      <c r="G642" s="1" t="n">
        <f aca="false">D642*F642/E642</f>
        <v>10279.5011487546</v>
      </c>
      <c r="H642" s="1"/>
    </row>
    <row collapsed="false" customFormat="false" customHeight="true" hidden="false" ht="12.1" outlineLevel="0" r="643">
      <c r="B643" s="2" t="s">
        <v>52</v>
      </c>
      <c r="G643" s="1"/>
      <c r="H643" s="1"/>
    </row>
    <row collapsed="false" customFormat="false" customHeight="true" hidden="false" ht="12.1" outlineLevel="0" r="644">
      <c r="B644" s="0" t="s">
        <v>53</v>
      </c>
      <c r="C644" s="0" t="n">
        <v>13.3</v>
      </c>
      <c r="D644" s="0" t="n">
        <f aca="false">C644*0.001*(68+13.9+3.5+10+10)*3600*24*365*3</f>
        <v>132623386.56</v>
      </c>
      <c r="E644" s="0" t="n">
        <v>5376000</v>
      </c>
      <c r="F644" s="0" t="n">
        <v>3988</v>
      </c>
      <c r="G644" s="1" t="n">
        <f aca="false">F644*D644/E644</f>
        <v>98382.080655</v>
      </c>
      <c r="H644" s="1" t="inlineStr">
        <f aca="false">SUM(G644:G648,G649:G650)</f>
        <is>
          <t/>
        </is>
      </c>
      <c r="I644" s="1" t="n">
        <f aca="false">H644*2</f>
        <v>771576.178484651</v>
      </c>
      <c r="J644" s="0" t="s">
        <v>63</v>
      </c>
    </row>
    <row collapsed="false" customFormat="false" customHeight="true" hidden="false" ht="12.1" outlineLevel="0" r="645">
      <c r="B645" s="0" t="s">
        <v>54</v>
      </c>
      <c r="C645" s="0" t="n">
        <v>2.5</v>
      </c>
      <c r="D645" s="0" t="n">
        <f aca="false">C645*0.001*(68+13.9+3.5+10+10)*3600*24*365*3</f>
        <v>24929208</v>
      </c>
      <c r="E645" s="0" t="n">
        <v>5376000</v>
      </c>
      <c r="F645" s="0" t="n">
        <v>1336</v>
      </c>
      <c r="G645" s="1" t="n">
        <f aca="false">F645*D645/E645</f>
        <v>6195.20496428572</v>
      </c>
      <c r="H645" s="1"/>
      <c r="I645" s="1"/>
    </row>
    <row collapsed="false" customFormat="false" customHeight="true" hidden="false" ht="12.1" outlineLevel="0" r="646">
      <c r="B646" s="0" t="s">
        <v>55</v>
      </c>
      <c r="C646" s="0" t="n">
        <v>1.1</v>
      </c>
      <c r="D646" s="0" t="n">
        <f aca="false">C646*0.001*(68+13.9+3.5+10+10)*3600*24*365*3</f>
        <v>10968851.52</v>
      </c>
      <c r="E646" s="0" t="n">
        <v>14333058</v>
      </c>
      <c r="F646" s="0" t="n">
        <v>53201</v>
      </c>
      <c r="G646" s="1" t="n">
        <f aca="false">F646*D646/E646</f>
        <v>40713.8427623415</v>
      </c>
    </row>
    <row collapsed="false" customFormat="false" customHeight="true" hidden="false" ht="12.1" outlineLevel="0" r="647">
      <c r="B647" s="0" t="s">
        <v>67</v>
      </c>
      <c r="C647" s="0" t="n">
        <v>0.115</v>
      </c>
      <c r="D647" s="0" t="n">
        <f aca="false">C647*0.001*(68+13.9+3.5+10+10)*3600*24*365*3</f>
        <v>1146743.568</v>
      </c>
      <c r="E647" s="0" t="n">
        <v>16966427</v>
      </c>
      <c r="F647" s="0" t="n">
        <v>39660</v>
      </c>
      <c r="G647" s="1" t="n">
        <f aca="false">D647*F647/E647</f>
        <v>2680.57911703389</v>
      </c>
    </row>
    <row collapsed="false" customFormat="false" customHeight="true" hidden="false" ht="12.1" outlineLevel="0" r="648">
      <c r="B648" s="0" t="s">
        <v>68</v>
      </c>
      <c r="C648" s="0" t="n">
        <v>15</v>
      </c>
      <c r="D648" s="0" t="n">
        <f aca="false">C648*0.001*(68+13.9+3.5+10+10)*3600*24*365*3</f>
        <v>149575248</v>
      </c>
      <c r="E648" s="0" t="n">
        <v>16966427</v>
      </c>
      <c r="F648" s="0" t="n">
        <v>13827</v>
      </c>
      <c r="G648" s="1" t="n">
        <f aca="false">D648*F648/E648</f>
        <v>121898.202496967</v>
      </c>
    </row>
    <row collapsed="false" customFormat="false" customHeight="true" hidden="false" ht="12.1" outlineLevel="0" r="649">
      <c r="B649" s="0" t="s">
        <v>58</v>
      </c>
      <c r="C649" s="0" t="n">
        <v>2.47</v>
      </c>
      <c r="D649" s="0" t="n">
        <f aca="false">C649*0.001*(68+13.9+3.5+10+10)*3600*24*365*3</f>
        <v>24630057.504</v>
      </c>
      <c r="E649" s="0" t="n">
        <v>9303730</v>
      </c>
      <c r="F649" s="0" t="n">
        <v>39660</v>
      </c>
      <c r="G649" s="1" t="n">
        <f aca="false">F649*D649/E649</f>
        <v>104993.167321992</v>
      </c>
      <c r="H649" s="1"/>
    </row>
    <row collapsed="false" customFormat="false" customHeight="true" hidden="false" ht="12.1" outlineLevel="0" r="650">
      <c r="B650" s="0" t="s">
        <v>59</v>
      </c>
      <c r="C650" s="0" t="n">
        <v>0.4</v>
      </c>
      <c r="D650" s="0" t="n">
        <f aca="false">C650*0.001*(68+13.9+3.5+10+10)*3600*24*365*3</f>
        <v>3988673.28</v>
      </c>
      <c r="E650" s="0" t="n">
        <v>9303730</v>
      </c>
      <c r="F650" s="0" t="n">
        <v>25483</v>
      </c>
      <c r="G650" s="1" t="n">
        <f aca="false">F650*D650/E650</f>
        <v>10925.0119247055</v>
      </c>
      <c r="H650" s="1"/>
    </row>
    <row collapsed="false" customFormat="false" customHeight="true" hidden="false" ht="12.1" outlineLevel="0" r="651">
      <c r="B651" s="2" t="s">
        <v>60</v>
      </c>
      <c r="H651" s="1" t="inlineStr">
        <f aca="false">SUM(H636,H644)</f>
        <is>
          <t/>
        </is>
      </c>
    </row>
    <row collapsed="false" customFormat="false" customHeight="true" hidden="false" ht="12.1" outlineLevel="0" r="652">
      <c r="H652" s="1"/>
    </row>
    <row collapsed="false" customFormat="false" customHeight="true" hidden="false" ht="13.4" outlineLevel="0" r="653">
      <c r="B653" s="2" t="s">
        <v>61</v>
      </c>
      <c r="H653" s="1"/>
    </row>
    <row collapsed="false" customFormat="false" customHeight="true" hidden="false" ht="13.4" outlineLevel="0" r="654">
      <c r="B654" s="0" t="s">
        <v>62</v>
      </c>
      <c r="C654" s="0" t="n">
        <f aca="false">(0.84+0.1+0.59)*0.7</f>
        <v>1.071</v>
      </c>
      <c r="D654" s="1" t="n">
        <f aca="false">C654*110*3600*24*365*3</f>
        <v>11145768480</v>
      </c>
      <c r="E654" s="1" t="n">
        <v>240000000</v>
      </c>
      <c r="F654" s="0" t="n">
        <v>45</v>
      </c>
      <c r="G654" s="1" t="n">
        <f aca="false">SQRT(5)*F654*D654/E654*2</f>
        <v>9346.01099353294</v>
      </c>
    </row>
    <row collapsed="false" customFormat="false" customHeight="true" hidden="false" ht="12.1" outlineLevel="0" r="655">
      <c r="B655" s="2" t="s">
        <v>69</v>
      </c>
      <c r="H655" s="1" t="inlineStr">
        <f aca="false">SUM(H651,H627)</f>
        <is>
          <t/>
        </is>
      </c>
    </row>
    <row collapsed="false" customFormat="false" customHeight="true" hidden="false" ht="12.1" outlineLevel="0" r="656">
      <c r="B656" s="2"/>
      <c r="H656" s="1"/>
    </row>
    <row collapsed="false" customFormat="false" customHeight="true" hidden="false" ht="12.1" outlineLevel="0" r="657">
      <c r="B657" s="2" t="s">
        <v>70</v>
      </c>
    </row>
    <row collapsed="false" customFormat="false" customHeight="true" hidden="false" ht="12.1" outlineLevel="0" r="658">
      <c r="B658" s="0" t="s">
        <v>71</v>
      </c>
      <c r="C658" s="0" t="n">
        <f aca="false">0.00000054*2.07*C633</f>
        <v>4.69476E-006</v>
      </c>
      <c r="D658" s="0" t="n">
        <f aca="false">C658*0.001*19*3600*24*365*3</f>
        <v>8.43907522752</v>
      </c>
      <c r="E658" s="0" t="n">
        <v>192000</v>
      </c>
      <c r="F658" s="0" t="n">
        <v>14</v>
      </c>
      <c r="G658" s="0" t="n">
        <f aca="false">F658*D658/E658</f>
        <v>0.00061534923534</v>
      </c>
      <c r="H658" s="0" t="e">
        <f aca="false">SUM(G658:G663)</f>
        <v>#REF!</v>
      </c>
    </row>
    <row collapsed="false" customFormat="false" customHeight="true" hidden="false" ht="12.1" outlineLevel="0" r="659">
      <c r="B659" s="0" t="s">
        <v>72</v>
      </c>
      <c r="C659" s="3" t="n">
        <f aca="false">0.00000054*2.07*C634</f>
        <v>4.69476E-006</v>
      </c>
      <c r="D659" s="0" t="n">
        <f aca="false">C659*0.001*19*3600*24*365*3</f>
        <v>8.43907522752</v>
      </c>
      <c r="E659" s="0" t="n">
        <v>192000</v>
      </c>
      <c r="F659" s="0" t="n">
        <v>9</v>
      </c>
      <c r="G659" s="0" t="n">
        <f aca="false">F659*D659/E659</f>
        <v>0.00039558165129</v>
      </c>
    </row>
    <row collapsed="false" customFormat="false" customHeight="true" hidden="false" ht="12.1" outlineLevel="0" r="660">
      <c r="B660" s="0" t="s">
        <v>73</v>
      </c>
      <c r="C660" s="0" t="e">
        <f aca="false">0.00000000007*1.86*#REF!</f>
        <v>#REF!</v>
      </c>
      <c r="D660" s="0" t="e">
        <f aca="false">C660*0.001*(39.2+8.4+9)*3600*24*365*3</f>
        <v>#REF!</v>
      </c>
      <c r="E660" s="0" t="n">
        <v>436368</v>
      </c>
      <c r="F660" s="0" t="n">
        <v>9</v>
      </c>
      <c r="G660" s="0" t="e">
        <f aca="false">F660*D660/E660</f>
        <v>#REF!</v>
      </c>
    </row>
    <row collapsed="false" customFormat="false" customHeight="true" hidden="false" ht="12.1" outlineLevel="0" r="661">
      <c r="B661" s="0" t="s">
        <v>74</v>
      </c>
      <c r="C661" s="0" t="n">
        <f aca="false">0.00000054*2.07*C641</f>
        <v>2.760966E-006</v>
      </c>
      <c r="D661" s="0" t="n">
        <f aca="false">C661*0.001*(39.2+8.4+9)*3600*24*365*3</f>
        <v>14.7844560771648</v>
      </c>
      <c r="E661" s="0" t="n">
        <v>342864</v>
      </c>
      <c r="F661" s="0" t="n">
        <v>5</v>
      </c>
      <c r="G661" s="0" t="n">
        <f aca="false">F661*D661/E661</f>
        <v>0.000215602339078538</v>
      </c>
    </row>
    <row collapsed="false" customFormat="false" customHeight="true" hidden="false" ht="12.1" outlineLevel="0" r="662">
      <c r="B662" s="0" t="s">
        <v>75</v>
      </c>
      <c r="C662" s="0" t="e">
        <f aca="false">0.00000000007*1.86*#REF!</f>
        <v>#REF!</v>
      </c>
      <c r="D662" s="0" t="e">
        <f aca="false">C662*0.001*(68+13.9+3.5+10+10)*3600*24*365*3</f>
        <v>#REF!</v>
      </c>
      <c r="E662" s="0" t="n">
        <v>436368</v>
      </c>
      <c r="F662" s="0" t="n">
        <v>2</v>
      </c>
      <c r="G662" s="0" t="e">
        <f aca="false">F662*D662/E662</f>
        <v>#REF!</v>
      </c>
    </row>
    <row collapsed="false" customFormat="false" customHeight="true" hidden="false" ht="12.1" outlineLevel="0" r="663">
      <c r="B663" s="0" t="s">
        <v>76</v>
      </c>
      <c r="C663" s="0" t="n">
        <f aca="false">0.00000054*2.07*C649</f>
        <v>2.760966E-006</v>
      </c>
      <c r="D663" s="0" t="n">
        <f aca="false">C663*0.001*(68+13.9+3.5+10+10)*3600*24*365*3</f>
        <v>27.5314782779712</v>
      </c>
      <c r="E663" s="0" t="n">
        <v>342864</v>
      </c>
      <c r="F663" s="0" t="n">
        <v>5</v>
      </c>
      <c r="G663" s="0" t="n">
        <f aca="false">F663*D663/E663</f>
        <v>0.000401492695033179</v>
      </c>
    </row>
    <row collapsed="false" customFormat="false" customHeight="true" hidden="false" ht="12.1" outlineLevel="0" r="664">
      <c r="B664" s="2" t="s">
        <v>77</v>
      </c>
      <c r="C664" s="0" t="s">
        <v>78</v>
      </c>
      <c r="D664" s="0" t="s">
        <v>79</v>
      </c>
    </row>
    <row collapsed="false" customFormat="false" customHeight="true" hidden="false" ht="12.1" outlineLevel="0" r="665">
      <c r="B665" s="0" t="s">
        <v>80</v>
      </c>
      <c r="C665" s="3" t="n">
        <f aca="false">0.001*0.0072*C634/6940*0.0403454</f>
        <v>1.75798976368876E-010</v>
      </c>
      <c r="D665" s="0" t="n">
        <f aca="false">C665*19*94670800</f>
        <v>0.316217564908429</v>
      </c>
      <c r="E665" s="0" t="n">
        <f aca="false">48366*48</f>
        <v>2321568</v>
      </c>
      <c r="F665" s="0" t="n">
        <v>655</v>
      </c>
      <c r="G665" s="0" t="n">
        <f aca="false">F665*D665/E665</f>
        <v>8.92166436714415E-005</v>
      </c>
    </row>
    <row collapsed="false" customFormat="false" customHeight="true" hidden="false" ht="12.1" outlineLevel="0" r="666">
      <c r="B666" s="0" t="s">
        <v>81</v>
      </c>
      <c r="C666" s="0" t="n">
        <f aca="false">0.001*0.0072*C634/0.0000000000006709*1.05101E-019</f>
        <v>4.73729950812342E-012</v>
      </c>
      <c r="D666" s="0" t="n">
        <f aca="false">C666*19*94670800</f>
        <v>0.00852119475119936</v>
      </c>
      <c r="E666" s="0" t="n">
        <f aca="false">48316*48</f>
        <v>2319168</v>
      </c>
      <c r="F666" s="0" t="n">
        <v>960</v>
      </c>
      <c r="G666" s="0" t="n">
        <f aca="false">F666*D666/E666</f>
        <v>3.52727657554407E-006</v>
      </c>
    </row>
    <row collapsed="false" customFormat="false" customHeight="true" hidden="false" ht="12.1" outlineLevel="0" r="667">
      <c r="B667" s="0" t="s">
        <v>82</v>
      </c>
      <c r="C667" s="0" t="n">
        <f aca="false">0.001*0.99274*C634/0.00000005798*0.0000000000000160359</f>
        <v>1.15318753599862E-009</v>
      </c>
      <c r="D667" s="0" t="n">
        <f aca="false">C667*19*94670800</f>
        <v>2.07429054507735</v>
      </c>
      <c r="E667" s="0" t="n">
        <f aca="false">48414*48</f>
        <v>2323872</v>
      </c>
      <c r="F667" s="0" t="n">
        <v>889</v>
      </c>
      <c r="G667" s="0" t="n">
        <f aca="false">F667*D667/E667</f>
        <v>0.000793522317310833</v>
      </c>
    </row>
    <row collapsed="false" customFormat="false" customHeight="true" hidden="false" ht="12.1" outlineLevel="0" r="668">
      <c r="B668" s="0" t="s">
        <v>83</v>
      </c>
      <c r="C668" s="0" t="n">
        <f aca="false">0.001*0.0072*C634/1.34*0.00000515675</f>
        <v>1.16373223880597E-010</v>
      </c>
      <c r="D668" s="0" t="n">
        <f aca="false">C668*19*94670800</f>
        <v>0.209325777863749</v>
      </c>
      <c r="E668" s="0" t="n">
        <f aca="false">48394*48</f>
        <v>2322912</v>
      </c>
      <c r="F668" s="0" t="n">
        <v>706</v>
      </c>
      <c r="G668" s="0" t="n">
        <f aca="false">F668*D668/E668</f>
        <v>6.36201453915632E-005</v>
      </c>
    </row>
    <row collapsed="false" customFormat="false" customHeight="true" hidden="false" ht="12.1" outlineLevel="0" r="669">
      <c r="B669" s="0" t="s">
        <v>84</v>
      </c>
      <c r="C669" s="0" t="n">
        <f aca="false">0.001*C632/2320000*21.595</f>
        <v>2.04780172413793E-008</v>
      </c>
      <c r="D669" s="0" t="n">
        <f aca="false">C669*19*94670800</f>
        <v>36.8347352184483</v>
      </c>
      <c r="E669" s="0" t="n">
        <f aca="false">48306*48</f>
        <v>2318688</v>
      </c>
      <c r="F669" s="0" t="n">
        <v>557</v>
      </c>
      <c r="G669" s="0" t="n">
        <f aca="false">F669*D669/E669</f>
        <v>0.00884851584890925</v>
      </c>
    </row>
    <row collapsed="false" customFormat="false" customHeight="true" hidden="false" ht="12.1" outlineLevel="0" r="670">
      <c r="B670" s="0" t="s">
        <v>85</v>
      </c>
      <c r="C670" s="0" t="n">
        <f aca="false">0.001*0.99274*C634/4219*0.00195758*10</f>
        <v>1.93461613430671E-008</v>
      </c>
      <c r="D670" s="0" t="n">
        <f aca="false">C670*19*94670800</f>
        <v>34.7988148542675</v>
      </c>
      <c r="E670" s="0" t="n">
        <f aca="false">48401*48</f>
        <v>2323248</v>
      </c>
      <c r="F670" s="0" t="n">
        <v>692</v>
      </c>
      <c r="G670" s="0" t="n">
        <f aca="false">F670*D670/E670</f>
        <v>0.0103651353102007</v>
      </c>
    </row>
    <row collapsed="false" customFormat="false" customHeight="true" hidden="false" ht="12.1" outlineLevel="0" r="671">
      <c r="B671" s="0" t="s">
        <v>86</v>
      </c>
      <c r="C671" s="0" t="n">
        <f aca="false">0.001*C632/4.78*0.00000927984</f>
        <v>4.27105606694561E-009</v>
      </c>
      <c r="D671" s="0" t="n">
        <f aca="false">C671*19*94670800</f>
        <v>7.68254159934929</v>
      </c>
      <c r="E671" s="0" t="n">
        <f aca="false">48370*48</f>
        <v>2321760</v>
      </c>
      <c r="F671" s="0" t="n">
        <v>844</v>
      </c>
      <c r="G671" s="0" t="n">
        <f aca="false">F671*D671/E671</f>
        <v>0.00279273702271156</v>
      </c>
    </row>
    <row collapsed="false" customFormat="false" customHeight="true" hidden="false" ht="12.1" outlineLevel="0" r="672">
      <c r="B672" s="0" t="s">
        <v>87</v>
      </c>
      <c r="C672" s="0" t="n">
        <f aca="false">0.001*0.99274*C634/0.003729*0.00000000292019</f>
        <v>3.26515300791633E-009</v>
      </c>
      <c r="D672" s="0" t="n">
        <f aca="false">C672*19*94670800</f>
        <v>5.87317830025506</v>
      </c>
      <c r="E672" s="0" t="n">
        <f aca="false">48*48330</f>
        <v>2319840</v>
      </c>
      <c r="F672" s="0" t="n">
        <v>877</v>
      </c>
      <c r="G672" s="0" t="n">
        <f aca="false">F672*D672/E672</f>
        <v>0.00222031578441776</v>
      </c>
    </row>
    <row collapsed="false" customFormat="false" customHeight="true" hidden="false" ht="12.1" outlineLevel="0" r="673">
      <c r="B673" s="0" t="s">
        <v>88</v>
      </c>
      <c r="C673" s="0" t="n">
        <f aca="false">0.001*0.0072*C634/0.0000007018*0.000000000000344642000000001</f>
        <v>1.48503477913936E-011</v>
      </c>
      <c r="D673" s="0" t="n">
        <f aca="false">C673*19*94670800</f>
        <v>0.0267119918080998</v>
      </c>
      <c r="E673" s="0" t="n">
        <f aca="false">48381*48</f>
        <v>2322288</v>
      </c>
      <c r="F673" s="0" t="n">
        <v>903</v>
      </c>
      <c r="G673" s="0" t="n">
        <f aca="false">F673*D673/E673</f>
        <v>1.03867085403336E-005</v>
      </c>
    </row>
    <row collapsed="false" customFormat="false" customHeight="true" hidden="false" ht="12.1" outlineLevel="0" r="674">
      <c r="B674" s="0" t="s">
        <v>89</v>
      </c>
      <c r="C674" s="0" t="n">
        <f aca="false">0.001*C632/0.0000022089*0.00000000000107439</f>
        <v>1.07006111639277E-009</v>
      </c>
      <c r="D674" s="0" t="n">
        <f aca="false">C674*19*94670800</f>
        <v>1.92476729681814</v>
      </c>
      <c r="E674" s="0" t="n">
        <f aca="false">48307*48</f>
        <v>2318736</v>
      </c>
      <c r="F674" s="0" t="n">
        <v>835</v>
      </c>
      <c r="G674" s="0" t="n">
        <f aca="false">F674*D674/E674</f>
        <v>0.000693127933858426</v>
      </c>
    </row>
    <row collapsed="false" customFormat="false" customHeight="true" hidden="false" ht="12.1" outlineLevel="0" r="675">
      <c r="B675" s="0" t="s">
        <v>90</v>
      </c>
      <c r="C675" s="0" t="n">
        <f aca="false">0.001*0.99274*C634/0.000000000014*1.44088E-018</f>
        <v>4.2912576336E-010</v>
      </c>
      <c r="D675" s="0" t="n">
        <f aca="false">C675*19*94670800</f>
        <v>0.771887907040136</v>
      </c>
      <c r="E675" s="0" t="n">
        <f aca="false">48281*48</f>
        <v>2317488</v>
      </c>
      <c r="F675" s="0" t="n">
        <v>929</v>
      </c>
      <c r="G675" s="0" t="n">
        <f aca="false">F675*D675/E675</f>
        <v>0.000309422903436948</v>
      </c>
    </row>
    <row collapsed="false" customFormat="false" customHeight="true" hidden="false" ht="12.1" outlineLevel="0" r="676">
      <c r="B676" s="0" t="s">
        <v>91</v>
      </c>
      <c r="C676" s="0" t="n">
        <f aca="false">0.001*0.0072*C634/0.175*0.000000346765</f>
        <v>5.9920992E-011</v>
      </c>
      <c r="D676" s="0" t="n">
        <f aca="false">C676*19*94670800</f>
        <v>0.107782596739238</v>
      </c>
      <c r="E676" s="0" t="n">
        <f aca="false">48429*48</f>
        <v>2324592</v>
      </c>
      <c r="F676" s="0" t="n">
        <v>851</v>
      </c>
      <c r="G676" s="0" t="n">
        <f aca="false">F676*D676/E676</f>
        <v>3.94576724969766E-005</v>
      </c>
    </row>
    <row collapsed="false" customFormat="false" customHeight="true" hidden="false" ht="12.1" outlineLevel="0" r="677">
      <c r="B677" s="0" t="s">
        <v>92</v>
      </c>
      <c r="C677" s="0" t="n">
        <f aca="false">0.001*C632/0.0125*0.0000000140215</f>
        <v>2.467784E-009</v>
      </c>
      <c r="D677" s="0" t="n">
        <f aca="false">C677*19*94670800</f>
        <v>4.4389146246368</v>
      </c>
      <c r="E677" s="0" t="n">
        <f aca="false">48364*48</f>
        <v>2321472</v>
      </c>
      <c r="F677" s="0" t="n">
        <v>850</v>
      </c>
      <c r="G677" s="0" t="n">
        <f aca="false">F677*D677/E677</f>
        <v>0.00162529525703574</v>
      </c>
    </row>
    <row collapsed="false" customFormat="false" customHeight="true" hidden="false" ht="12.1" outlineLevel="0" r="678">
      <c r="B678" s="0" t="s">
        <v>93</v>
      </c>
      <c r="C678" s="0" t="n">
        <f aca="false">0.001*0.99274*C634/0.00000209824*0.000000000000780354000000001</f>
        <v>1.55067687482462E-009</v>
      </c>
      <c r="D678" s="0" t="n">
        <f aca="false">C678*19*94670800</f>
        <v>2.78927258534178</v>
      </c>
      <c r="E678" s="0" t="n">
        <f aca="false">48336*48</f>
        <v>2320128</v>
      </c>
      <c r="F678" s="0" t="n">
        <v>956</v>
      </c>
      <c r="G678" s="0" t="n">
        <f aca="false">F678*D678/E678</f>
        <v>0.0011493092586214</v>
      </c>
    </row>
    <row collapsed="false" customFormat="false" customHeight="true" hidden="false" ht="12.1" outlineLevel="0" r="679">
      <c r="B679" s="0" t="s">
        <v>94</v>
      </c>
      <c r="C679" s="0" t="n">
        <f aca="false">0.001*0.0072*C634/0.0000004296*0.000000000000285365</f>
        <v>2.00871452513966E-011</v>
      </c>
      <c r="D679" s="0" t="n">
        <f aca="false">C679*19*94670800</f>
        <v>0.0361316561026525</v>
      </c>
      <c r="E679" s="0" t="n">
        <f aca="false">48365*48</f>
        <v>2321520</v>
      </c>
      <c r="F679" s="0" t="n">
        <v>883</v>
      </c>
      <c r="G679" s="0" t="n">
        <f aca="false">F679*D679/E679</f>
        <v>1.37428289821506E-005</v>
      </c>
    </row>
    <row collapsed="false" customFormat="false" customHeight="true" hidden="false" ht="12.1" outlineLevel="0" r="680">
      <c r="B680" s="0" t="s">
        <v>95</v>
      </c>
      <c r="C680" s="0" t="n">
        <f aca="false">0.001*C632/0.000000011498*3.71403E-015</f>
        <v>7.10633675421813E-010</v>
      </c>
      <c r="D680" s="0" t="n">
        <f aca="false">C680*19*94670800</f>
        <v>1.27824891262334</v>
      </c>
      <c r="E680" s="0" t="n">
        <f aca="false">48295*48</f>
        <v>2318160</v>
      </c>
      <c r="F680" s="0" t="n">
        <v>922</v>
      </c>
      <c r="G680" s="0" t="n">
        <f aca="false">F680*D680/E680</f>
        <v>0.000508396960278291</v>
      </c>
    </row>
    <row collapsed="false" customFormat="false" customHeight="true" hidden="false" ht="12.1" outlineLevel="0" r="681">
      <c r="B681" s="0" t="s">
        <v>96</v>
      </c>
      <c r="C681" s="0" t="n">
        <f aca="false">0.001*0.99274*C634/0.0000000000002914*2.40754E-020</f>
        <v>3.4448377797941E-010</v>
      </c>
      <c r="D681" s="0" t="n">
        <f aca="false">C681*19*94670800</f>
        <v>0.619638542118329</v>
      </c>
      <c r="E681" s="0" t="n">
        <f aca="false">48408*48</f>
        <v>2323584</v>
      </c>
      <c r="F681" s="0" t="n">
        <v>863</v>
      </c>
      <c r="G681" s="0" t="n">
        <f aca="false">F681*D681/E681</f>
        <v>0.000230139328661291</v>
      </c>
    </row>
    <row collapsed="false" customFormat="false" customHeight="true" hidden="false" ht="12.1" outlineLevel="0" r="682">
      <c r="B682" s="0" t="s">
        <v>97</v>
      </c>
      <c r="C682" s="0" t="n">
        <f aca="false">0.001*C632/1.57E-018*2.68518E-026</f>
        <v>3.76267261146497E-011</v>
      </c>
      <c r="D682" s="0" t="n">
        <f aca="false">C682*19*94670800</f>
        <v>0.0676808929904408</v>
      </c>
      <c r="E682" s="0" t="n">
        <f aca="false">48282*48</f>
        <v>2317536</v>
      </c>
      <c r="F682" s="0" t="n">
        <v>957</v>
      </c>
      <c r="G682" s="0" t="n">
        <f aca="false">F682*D682/E682</f>
        <v>2.79480511162941E-005</v>
      </c>
    </row>
    <row collapsed="false" customFormat="false" customHeight="true" hidden="false" ht="12.1" outlineLevel="0" r="683">
      <c r="B683" s="0" t="s">
        <v>98</v>
      </c>
      <c r="C683" s="0" t="n">
        <f aca="false">0.001*0.99274*C634/0.0000000000000895300000000002*9.10636E-021</f>
        <v>4.24092939471461E-010</v>
      </c>
      <c r="D683" s="0" t="n">
        <f aca="false">C683*19*94670800</f>
        <v>0.762835139228181</v>
      </c>
      <c r="E683" s="0" t="n">
        <f aca="false">48330*48</f>
        <v>2319840</v>
      </c>
      <c r="F683" s="0" t="n">
        <v>942</v>
      </c>
      <c r="G683" s="0" t="n">
        <f aca="false">F683*D683/E683</f>
        <v>0.000309758733857915</v>
      </c>
      <c r="I683" s="0" t="n">
        <f aca="false">MAX(G665:G760)</f>
        <v>0.0103651353102007</v>
      </c>
    </row>
    <row collapsed="false" customFormat="false" customHeight="true" hidden="false" ht="12.1" outlineLevel="0" r="684">
      <c r="B684" s="0" t="s">
        <v>99</v>
      </c>
      <c r="C684" s="0" t="n">
        <f aca="false">0.001*0.0072*C634/3.12E-017*1.43864E-024</f>
        <v>1.39437415384615E-012</v>
      </c>
      <c r="D684" s="0" t="n">
        <f aca="false">C684*19*94670800</f>
        <v>0.00250812381623483</v>
      </c>
      <c r="E684" s="0" t="n">
        <f aca="false">48313*48</f>
        <v>2319024</v>
      </c>
      <c r="F684" s="0" t="n">
        <v>893</v>
      </c>
      <c r="G684" s="0" t="n">
        <f aca="false">F684*D684/E684</f>
        <v>9.65817761220972E-007</v>
      </c>
    </row>
    <row collapsed="false" customFormat="false" customHeight="true" hidden="false" ht="12.1" outlineLevel="0" r="685">
      <c r="B685" s="0" t="s">
        <v>72</v>
      </c>
      <c r="C685" s="0" t="n">
        <f aca="false">0.001*0.99274*C634/4.916E-018*1.30457E-025</f>
        <v>1.10647173546786E-010</v>
      </c>
      <c r="D685" s="0" t="n">
        <f aca="false">C685*19*94670800</f>
        <v>0.199026072310848</v>
      </c>
      <c r="E685" s="0" t="n">
        <f aca="false">48309*48</f>
        <v>2318832</v>
      </c>
      <c r="F685" s="0" t="n">
        <v>859</v>
      </c>
      <c r="G685" s="0" t="n">
        <f aca="false">F685*D685/E685</f>
        <v>7.372823736908E-005</v>
      </c>
    </row>
    <row collapsed="false" customFormat="false" customHeight="true" hidden="false" ht="12.1" outlineLevel="0" r="686">
      <c r="B686" s="0" t="s">
        <v>100</v>
      </c>
      <c r="C686" s="0" t="n">
        <f aca="false">0.001*0.99724*C634/0.0054*0.000000008537</f>
        <v>6.62156279555556E-009</v>
      </c>
      <c r="D686" s="0" t="n">
        <f aca="false">C686*19*94670800</f>
        <v>11.9105042950041</v>
      </c>
      <c r="E686" s="0" t="n">
        <f aca="false">48559*48</f>
        <v>2330832</v>
      </c>
      <c r="F686" s="0" t="n">
        <v>651</v>
      </c>
      <c r="G686" s="0" t="n">
        <f aca="false">F686*D686/E686</f>
        <v>0.00332659681008657</v>
      </c>
    </row>
    <row collapsed="false" customFormat="false" customHeight="true" hidden="false" ht="12.1" outlineLevel="0" r="687">
      <c r="B687" s="0" t="s">
        <v>101</v>
      </c>
      <c r="C687" s="0" t="n">
        <f aca="false">0.001*0.3594*C632/0.0001908*0.00000000005714</f>
        <v>2.36789597484277E-010</v>
      </c>
      <c r="D687" s="0" t="n">
        <f aca="false">C687*19*94670800</f>
        <v>0.425924151884775</v>
      </c>
      <c r="E687" s="0" t="n">
        <f aca="false">48594*48</f>
        <v>2332512</v>
      </c>
      <c r="F687" s="0" t="n">
        <v>747</v>
      </c>
      <c r="G687" s="0" t="n">
        <f aca="false">F687*D687/E687</f>
        <v>0.000136404589325983</v>
      </c>
    </row>
    <row collapsed="false" customFormat="false" customHeight="true" hidden="false" ht="12.1" outlineLevel="0" r="688">
      <c r="B688" s="0" t="s">
        <v>102</v>
      </c>
      <c r="C688" s="0" t="n">
        <f aca="false">0.001*C634/389.3*0.001426</f>
        <v>1.538453634729E-008</v>
      </c>
      <c r="D688" s="0" t="n">
        <f aca="false">C688*19*94670800</f>
        <v>27.6728609089134</v>
      </c>
      <c r="E688" s="0" t="n">
        <f aca="false">48607*48</f>
        <v>2333136</v>
      </c>
      <c r="F688" s="0" t="n">
        <v>606</v>
      </c>
      <c r="G688" s="0" t="n">
        <f aca="false">F688*D688/E688</f>
        <v>0.00718764517404967</v>
      </c>
      <c r="H688" s="0" t="n">
        <f aca="false">SUM(G665:G688)</f>
        <v>0.0408189166146669</v>
      </c>
    </row>
    <row collapsed="false" customFormat="false" customHeight="true" hidden="false" ht="12.1" outlineLevel="0" r="689">
      <c r="B689" s="0" t="s">
        <v>103</v>
      </c>
      <c r="C689" s="0" t="n">
        <f aca="false">0.001*0.0072*C633/6940*0.0403454</f>
        <v>1.75798976368876E-010</v>
      </c>
      <c r="D689" s="0" t="n">
        <f aca="false">C689*19*94670800</f>
        <v>0.316217564908429</v>
      </c>
      <c r="E689" s="0" t="n">
        <f aca="false">48366*48</f>
        <v>2321568</v>
      </c>
      <c r="F689" s="0" t="n">
        <v>655</v>
      </c>
      <c r="G689" s="0" t="n">
        <f aca="false">F689*D689/E689</f>
        <v>8.92166436714415E-005</v>
      </c>
    </row>
    <row collapsed="false" customFormat="false" customHeight="true" hidden="false" ht="12.1" outlineLevel="0" r="690">
      <c r="B690" s="0" t="s">
        <v>104</v>
      </c>
      <c r="C690" s="0" t="n">
        <f aca="false">0.001*0.0072*C633/0.0000000000006709*1.05101E-019</f>
        <v>4.73729950812342E-012</v>
      </c>
      <c r="D690" s="0" t="n">
        <f aca="false">C690*19*94670800</f>
        <v>0.00852119475119936</v>
      </c>
      <c r="E690" s="0" t="n">
        <f aca="false">48316*48</f>
        <v>2319168</v>
      </c>
      <c r="F690" s="0" t="n">
        <v>960</v>
      </c>
      <c r="G690" s="0" t="n">
        <f aca="false">F690*D690/E690</f>
        <v>3.52727657554407E-006</v>
      </c>
    </row>
    <row collapsed="false" customFormat="false" customHeight="true" hidden="false" ht="12.1" outlineLevel="0" r="691">
      <c r="B691" s="0" t="s">
        <v>105</v>
      </c>
      <c r="C691" s="0" t="n">
        <f aca="false">0.001*0.99274*C633/0.00000005798*0.0000000000000160359</f>
        <v>1.15318753599862E-009</v>
      </c>
      <c r="D691" s="0" t="n">
        <f aca="false">C691*19*94670800</f>
        <v>2.07429054507735</v>
      </c>
      <c r="E691" s="0" t="n">
        <f aca="false">48414*48</f>
        <v>2323872</v>
      </c>
      <c r="F691" s="0" t="n">
        <v>889</v>
      </c>
      <c r="G691" s="0" t="n">
        <f aca="false">F691*D691/E691</f>
        <v>0.000793522317310833</v>
      </c>
    </row>
    <row collapsed="false" customFormat="false" customHeight="true" hidden="false" ht="12.1" outlineLevel="0" r="692">
      <c r="B692" s="0" t="s">
        <v>106</v>
      </c>
      <c r="C692" s="0" t="n">
        <f aca="false">0.001*0.0072*C633/1.34*0.00000515675</f>
        <v>1.16373223880597E-010</v>
      </c>
      <c r="D692" s="0" t="n">
        <f aca="false">C692*19*94670800</f>
        <v>0.209325777863749</v>
      </c>
      <c r="E692" s="0" t="n">
        <f aca="false">48394*48</f>
        <v>2322912</v>
      </c>
      <c r="F692" s="0" t="n">
        <v>706</v>
      </c>
      <c r="G692" s="0" t="n">
        <f aca="false">F692*D692/E692</f>
        <v>6.36201453915632E-005</v>
      </c>
    </row>
    <row collapsed="false" customFormat="false" customHeight="true" hidden="false" ht="12.1" outlineLevel="0" r="693">
      <c r="B693" s="0" t="s">
        <v>107</v>
      </c>
      <c r="C693" s="0" t="n">
        <f aca="false">0.001*C631/2320000*21.595</f>
        <v>2.04780172413793E-008</v>
      </c>
      <c r="D693" s="0" t="n">
        <f aca="false">C693*19*94670800</f>
        <v>36.8347352184483</v>
      </c>
      <c r="E693" s="0" t="n">
        <f aca="false">48306*48</f>
        <v>2318688</v>
      </c>
      <c r="F693" s="0" t="n">
        <v>557</v>
      </c>
      <c r="G693" s="0" t="n">
        <f aca="false">F693*D693/E693</f>
        <v>0.00884851584890925</v>
      </c>
    </row>
    <row collapsed="false" customFormat="false" customHeight="true" hidden="false" ht="12.1" outlineLevel="0" r="694">
      <c r="B694" s="0" t="s">
        <v>108</v>
      </c>
      <c r="C694" s="0" t="n">
        <f aca="false">0.001*0.99274*C633/4219*0.00195758*10</f>
        <v>1.93461613430671E-008</v>
      </c>
      <c r="D694" s="0" t="n">
        <f aca="false">C694*19*94670800</f>
        <v>34.7988148542675</v>
      </c>
      <c r="E694" s="0" t="n">
        <f aca="false">48401*48</f>
        <v>2323248</v>
      </c>
      <c r="F694" s="0" t="n">
        <v>692</v>
      </c>
      <c r="G694" s="0" t="n">
        <f aca="false">F694*D694/E694</f>
        <v>0.0103651353102007</v>
      </c>
    </row>
    <row collapsed="false" customFormat="false" customHeight="true" hidden="false" ht="12.1" outlineLevel="0" r="695">
      <c r="B695" s="0" t="s">
        <v>109</v>
      </c>
      <c r="C695" s="3" t="n">
        <f aca="false">0.001*C631/4.78*0.00000927984</f>
        <v>4.27105606694561E-009</v>
      </c>
      <c r="D695" s="0" t="n">
        <f aca="false">C695*19*94670800</f>
        <v>7.68254159934929</v>
      </c>
      <c r="E695" s="0" t="n">
        <f aca="false">48370*48</f>
        <v>2321760</v>
      </c>
      <c r="F695" s="0" t="n">
        <v>844</v>
      </c>
      <c r="G695" s="0" t="n">
        <f aca="false">F695*D695/E695</f>
        <v>0.00279273702271156</v>
      </c>
    </row>
    <row collapsed="false" customFormat="false" customHeight="true" hidden="false" ht="12.1" outlineLevel="0" r="696">
      <c r="B696" s="0" t="s">
        <v>110</v>
      </c>
      <c r="C696" s="0" t="n">
        <f aca="false">0.001*0.99274*C633/0.003729*0.00000000292019</f>
        <v>3.26515300791633E-009</v>
      </c>
      <c r="D696" s="0" t="n">
        <f aca="false">C696*19*94670800</f>
        <v>5.87317830025506</v>
      </c>
      <c r="E696" s="0" t="n">
        <f aca="false">48*48330</f>
        <v>2319840</v>
      </c>
      <c r="F696" s="0" t="n">
        <v>877</v>
      </c>
      <c r="G696" s="0" t="n">
        <f aca="false">F696*D696/E696</f>
        <v>0.00222031578441776</v>
      </c>
    </row>
    <row collapsed="false" customFormat="false" customHeight="true" hidden="false" ht="12.1" outlineLevel="0" r="697">
      <c r="B697" s="0" t="s">
        <v>111</v>
      </c>
      <c r="C697" s="0" t="n">
        <f aca="false">0.001*0.0072*C633/0.0000007018*0.000000000000344642000000001</f>
        <v>1.48503477913936E-011</v>
      </c>
      <c r="D697" s="0" t="n">
        <f aca="false">C697*19*94670800</f>
        <v>0.0267119918080998</v>
      </c>
      <c r="E697" s="0" t="n">
        <f aca="false">48381*48</f>
        <v>2322288</v>
      </c>
      <c r="F697" s="0" t="n">
        <v>903</v>
      </c>
      <c r="G697" s="0" t="n">
        <f aca="false">F697*D697/E697</f>
        <v>1.03867085403336E-005</v>
      </c>
    </row>
    <row collapsed="false" customFormat="false" customHeight="true" hidden="false" ht="12.1" outlineLevel="0" r="698">
      <c r="B698" s="0" t="s">
        <v>112</v>
      </c>
      <c r="C698" s="0" t="n">
        <f aca="false">0.001*C631/0.0000022089*0.00000000000107439</f>
        <v>1.07006111639277E-009</v>
      </c>
      <c r="D698" s="0" t="n">
        <f aca="false">C698*19*94670800</f>
        <v>1.92476729681814</v>
      </c>
      <c r="E698" s="0" t="n">
        <f aca="false">48307*48</f>
        <v>2318736</v>
      </c>
      <c r="F698" s="0" t="n">
        <v>835</v>
      </c>
      <c r="G698" s="0" t="n">
        <f aca="false">F698*D698/E698</f>
        <v>0.000693127933858426</v>
      </c>
    </row>
    <row collapsed="false" customFormat="false" customHeight="true" hidden="false" ht="12.1" outlineLevel="0" r="699">
      <c r="B699" s="0" t="s">
        <v>113</v>
      </c>
      <c r="C699" s="0" t="n">
        <f aca="false">0.001*0.99274*C633/0.000000000014*1.44088E-018</f>
        <v>4.2912576336E-010</v>
      </c>
      <c r="D699" s="0" t="n">
        <f aca="false">C699*19*94670800</f>
        <v>0.771887907040136</v>
      </c>
      <c r="E699" s="0" t="n">
        <f aca="false">48281*48</f>
        <v>2317488</v>
      </c>
      <c r="F699" s="0" t="n">
        <v>929</v>
      </c>
      <c r="G699" s="0" t="n">
        <f aca="false">F699*D699/E699</f>
        <v>0.000309422903436948</v>
      </c>
    </row>
    <row collapsed="false" customFormat="false" customHeight="true" hidden="false" ht="12.1" outlineLevel="0" r="700">
      <c r="B700" s="0" t="s">
        <v>114</v>
      </c>
      <c r="C700" s="0" t="n">
        <f aca="false">0.001*0.0072*C633/0.175*0.000000346765</f>
        <v>5.9920992E-011</v>
      </c>
      <c r="D700" s="0" t="n">
        <f aca="false">C700*19*94670800</f>
        <v>0.107782596739238</v>
      </c>
      <c r="E700" s="0" t="n">
        <f aca="false">48429*48</f>
        <v>2324592</v>
      </c>
      <c r="F700" s="0" t="n">
        <v>851</v>
      </c>
      <c r="G700" s="0" t="n">
        <f aca="false">F700*D700/E700</f>
        <v>3.94576724969766E-005</v>
      </c>
    </row>
    <row collapsed="false" customFormat="false" customHeight="true" hidden="false" ht="12.1" outlineLevel="0" r="701">
      <c r="B701" s="0" t="s">
        <v>115</v>
      </c>
      <c r="C701" s="0" t="n">
        <f aca="false">0.001*C631/0.0125*0.0000000140215</f>
        <v>2.467784E-009</v>
      </c>
      <c r="D701" s="0" t="n">
        <f aca="false">C701*19*94670800</f>
        <v>4.4389146246368</v>
      </c>
      <c r="E701" s="0" t="n">
        <f aca="false">48364*48</f>
        <v>2321472</v>
      </c>
      <c r="F701" s="0" t="n">
        <v>850</v>
      </c>
      <c r="G701" s="0" t="n">
        <f aca="false">F701*D701/E701</f>
        <v>0.00162529525703574</v>
      </c>
    </row>
    <row collapsed="false" customFormat="false" customHeight="true" hidden="false" ht="12.1" outlineLevel="0" r="702">
      <c r="B702" s="0" t="s">
        <v>116</v>
      </c>
      <c r="C702" s="0" t="n">
        <f aca="false">0.001*0.99274*C633/0.00000209824*0.000000000000780354000000001</f>
        <v>1.55067687482462E-009</v>
      </c>
      <c r="D702" s="0" t="n">
        <f aca="false">C702*19*94670800</f>
        <v>2.78927258534178</v>
      </c>
      <c r="E702" s="0" t="n">
        <f aca="false">48336*48</f>
        <v>2320128</v>
      </c>
      <c r="F702" s="0" t="n">
        <v>956</v>
      </c>
      <c r="G702" s="0" t="n">
        <f aca="false">F702*D702/E702</f>
        <v>0.0011493092586214</v>
      </c>
    </row>
    <row collapsed="false" customFormat="false" customHeight="true" hidden="false" ht="12.1" outlineLevel="0" r="703">
      <c r="B703" s="0" t="s">
        <v>117</v>
      </c>
      <c r="C703" s="0" t="n">
        <f aca="false">0.001*0.0072*C633/0.0000004296*0.000000000000285365</f>
        <v>2.00871452513966E-011</v>
      </c>
      <c r="D703" s="0" t="n">
        <f aca="false">C703*19*94670800</f>
        <v>0.0361316561026525</v>
      </c>
      <c r="E703" s="0" t="n">
        <f aca="false">48365*48</f>
        <v>2321520</v>
      </c>
      <c r="F703" s="0" t="n">
        <v>883</v>
      </c>
      <c r="G703" s="0" t="n">
        <f aca="false">F703*D703/E703</f>
        <v>1.37428289821506E-005</v>
      </c>
    </row>
    <row collapsed="false" customFormat="false" customHeight="true" hidden="false" ht="12.1" outlineLevel="0" r="704">
      <c r="B704" s="0" t="s">
        <v>118</v>
      </c>
      <c r="C704" s="0" t="n">
        <f aca="false">0.001*C631/0.000000011498*3.71403E-015</f>
        <v>7.10633675421813E-010</v>
      </c>
      <c r="D704" s="0" t="n">
        <f aca="false">C704*19*94670800</f>
        <v>1.27824891262334</v>
      </c>
      <c r="E704" s="0" t="n">
        <f aca="false">48295*48</f>
        <v>2318160</v>
      </c>
      <c r="F704" s="0" t="n">
        <v>922</v>
      </c>
      <c r="G704" s="0" t="n">
        <f aca="false">F704*D704/E704</f>
        <v>0.000508396960278291</v>
      </c>
    </row>
    <row collapsed="false" customFormat="false" customHeight="true" hidden="false" ht="12.1" outlineLevel="0" r="705">
      <c r="B705" s="0" t="s">
        <v>119</v>
      </c>
      <c r="C705" s="0" t="n">
        <f aca="false">0.001*0.99274*C633/0.0000000000002914*2.40754E-020</f>
        <v>3.4448377797941E-010</v>
      </c>
      <c r="D705" s="0" t="n">
        <f aca="false">C705*19*94670800</f>
        <v>0.619638542118329</v>
      </c>
      <c r="E705" s="0" t="n">
        <f aca="false">48408*48</f>
        <v>2323584</v>
      </c>
      <c r="F705" s="0" t="n">
        <v>863</v>
      </c>
      <c r="G705" s="0" t="n">
        <f aca="false">F705*D705/E705</f>
        <v>0.000230139328661291</v>
      </c>
    </row>
    <row collapsed="false" customFormat="false" customHeight="true" hidden="false" ht="12.1" outlineLevel="0" r="706">
      <c r="B706" s="0" t="s">
        <v>120</v>
      </c>
      <c r="C706" s="0" t="n">
        <f aca="false">0.001*C631/1.57E-018*2.68518E-026</f>
        <v>3.76267261146497E-011</v>
      </c>
      <c r="D706" s="0" t="n">
        <f aca="false">C706*19*94670800</f>
        <v>0.0676808929904408</v>
      </c>
      <c r="E706" s="0" t="n">
        <f aca="false">48282*48</f>
        <v>2317536</v>
      </c>
      <c r="F706" s="0" t="n">
        <v>957</v>
      </c>
      <c r="G706" s="0" t="n">
        <f aca="false">F706*D706/E706</f>
        <v>2.79480511162941E-005</v>
      </c>
    </row>
    <row collapsed="false" customFormat="false" customHeight="true" hidden="false" ht="12.1" outlineLevel="0" r="707">
      <c r="B707" s="0" t="s">
        <v>121</v>
      </c>
      <c r="C707" s="0" t="n">
        <f aca="false">0.001*0.99274*C633/0.0000000000000895300000000002*9.10636E-021</f>
        <v>4.24092939471461E-010</v>
      </c>
      <c r="D707" s="0" t="n">
        <f aca="false">C707*19*94670800</f>
        <v>0.762835139228181</v>
      </c>
      <c r="E707" s="0" t="n">
        <f aca="false">48330*48</f>
        <v>2319840</v>
      </c>
      <c r="F707" s="0" t="n">
        <v>942</v>
      </c>
      <c r="G707" s="0" t="n">
        <f aca="false">F707*D707/E707</f>
        <v>0.000309758733857915</v>
      </c>
    </row>
    <row collapsed="false" customFormat="false" customHeight="true" hidden="false" ht="12.1" outlineLevel="0" r="708">
      <c r="B708" s="0" t="s">
        <v>122</v>
      </c>
      <c r="C708" s="0" t="n">
        <f aca="false">0.001*0.0072*C633/3.12E-017*1.43864E-024</f>
        <v>1.39437415384615E-012</v>
      </c>
      <c r="D708" s="0" t="n">
        <f aca="false">C708*19*94670800</f>
        <v>0.00250812381623483</v>
      </c>
      <c r="E708" s="0" t="n">
        <f aca="false">48313*48</f>
        <v>2319024</v>
      </c>
      <c r="F708" s="0" t="n">
        <v>893</v>
      </c>
      <c r="G708" s="0" t="n">
        <f aca="false">F708*D708/E708</f>
        <v>9.65817761220972E-007</v>
      </c>
    </row>
    <row collapsed="false" customFormat="false" customHeight="true" hidden="false" ht="12.1" outlineLevel="0" r="709">
      <c r="B709" s="0" t="s">
        <v>71</v>
      </c>
      <c r="C709" s="0" t="n">
        <f aca="false">0.001*0.99274*C633/4.916E-018*1.30457E-025</f>
        <v>1.10647173546786E-010</v>
      </c>
      <c r="D709" s="0" t="n">
        <f aca="false">C709*19*94670800</f>
        <v>0.199026072310848</v>
      </c>
      <c r="E709" s="0" t="n">
        <f aca="false">48309*48</f>
        <v>2318832</v>
      </c>
      <c r="F709" s="0" t="n">
        <v>859</v>
      </c>
      <c r="G709" s="0" t="n">
        <f aca="false">F709*D709/E709</f>
        <v>7.372823736908E-005</v>
      </c>
    </row>
    <row collapsed="false" customFormat="false" customHeight="true" hidden="false" ht="12.1" outlineLevel="0" r="710">
      <c r="B710" s="0" t="s">
        <v>123</v>
      </c>
      <c r="C710" s="0" t="n">
        <f aca="false">0.001*0.99724*C633/0.0054*0.000000008537</f>
        <v>6.62156279555556E-009</v>
      </c>
      <c r="D710" s="0" t="n">
        <f aca="false">C710*19*94670800</f>
        <v>11.9105042950041</v>
      </c>
      <c r="E710" s="0" t="n">
        <f aca="false">48369*48</f>
        <v>2321712</v>
      </c>
      <c r="F710" s="0" t="n">
        <v>848</v>
      </c>
      <c r="G710" s="0" t="n">
        <f aca="false">F710*D710/E710</f>
        <v>0.00435028446343195</v>
      </c>
    </row>
    <row collapsed="false" customFormat="false" customHeight="true" hidden="false" ht="12.1" outlineLevel="0" r="711">
      <c r="B711" s="0" t="s">
        <v>124</v>
      </c>
      <c r="C711" s="0" t="n">
        <f aca="false">0.001*0.3594*C631/0.0001908*0.00000000005714</f>
        <v>2.36789597484277E-010</v>
      </c>
      <c r="D711" s="0" t="n">
        <f aca="false">C711*19*94670800</f>
        <v>0.425924151884775</v>
      </c>
      <c r="E711" s="0" t="n">
        <f aca="false">48352*48</f>
        <v>2320896</v>
      </c>
      <c r="F711" s="0" t="n">
        <v>903</v>
      </c>
      <c r="G711" s="0" t="n">
        <f aca="false">F711*D711/E711</f>
        <v>0.000165715960194663</v>
      </c>
    </row>
    <row collapsed="false" customFormat="false" customHeight="true" hidden="false" ht="12.1" outlineLevel="0" r="712">
      <c r="B712" s="0" t="s">
        <v>125</v>
      </c>
      <c r="C712" s="0" t="n">
        <f aca="false">0.001*C633/389.3*0.001426</f>
        <v>1.538453634729E-008</v>
      </c>
      <c r="D712" s="0" t="n">
        <f aca="false">C712*19*94670800</f>
        <v>27.6728609089134</v>
      </c>
      <c r="E712" s="0" t="n">
        <f aca="false">48443*48</f>
        <v>2325264</v>
      </c>
      <c r="F712" s="0" t="n">
        <v>765</v>
      </c>
      <c r="G712" s="0" t="n">
        <f aca="false">F712*D712/E712</f>
        <v>0.00910423014131676</v>
      </c>
      <c r="H712" s="0" t="n">
        <f aca="false">SUM(G689:G712)</f>
        <v>0.0437885006061481</v>
      </c>
    </row>
    <row collapsed="false" customFormat="false" customHeight="true" hidden="false" ht="12.1" outlineLevel="0" r="713">
      <c r="B713" s="0" t="s">
        <v>126</v>
      </c>
      <c r="C713" s="0" t="n">
        <f aca="false">0.001*C640/6940* 0.00341825</f>
        <v>7.38814841498559E-009</v>
      </c>
      <c r="D713" s="0" t="n">
        <f aca="false">C713*(39.2+8.4+9)*3600*24*365*3</f>
        <v>39.5621517008646</v>
      </c>
      <c r="E713" s="0" t="n">
        <f aca="false">96841*48</f>
        <v>4648368</v>
      </c>
      <c r="F713" s="0" t="n">
        <v>461</v>
      </c>
      <c r="G713" s="0" t="n">
        <f aca="false">F713*D713/E713</f>
        <v>0.00392356025471704</v>
      </c>
    </row>
    <row collapsed="false" customFormat="false" customHeight="true" hidden="false" ht="12.1" outlineLevel="0" r="714">
      <c r="B714" s="0" t="s">
        <v>127</v>
      </c>
      <c r="C714" s="0" t="n">
        <f aca="false">0.001*C639/0.0000000000006709*2.855E-024</f>
        <v>4.89379937397526E-016</v>
      </c>
      <c r="D714" s="0" t="n">
        <f aca="false">C714*(39.2+8.4+9)*3600*24*365*3</f>
        <v>2.62053795283947E-006</v>
      </c>
      <c r="E714" s="0" t="n">
        <f aca="false">96827*48</f>
        <v>4647696</v>
      </c>
      <c r="F714" s="0" t="n">
        <v>434</v>
      </c>
      <c r="G714" s="0" t="n">
        <f aca="false">F714*D714/E714</f>
        <v>2.44704789541383E-010</v>
      </c>
    </row>
    <row collapsed="false" customFormat="false" customHeight="true" hidden="false" ht="12.1" outlineLevel="0" r="715">
      <c r="B715" s="0" t="s">
        <v>128</v>
      </c>
      <c r="C715" s="0" t="n">
        <f aca="false">0.001*C642/0.00000005798*9.79659E-019</f>
        <v>6.75859951707485E-015</v>
      </c>
      <c r="D715" s="0" t="n">
        <f aca="false">C715*(39.2+8.4+9)*3600*24*365*3</f>
        <v>3.61910352041062E-005</v>
      </c>
      <c r="E715" s="0" t="n">
        <f aca="false">96932*48</f>
        <v>4652736</v>
      </c>
      <c r="F715" s="0" t="n">
        <v>450</v>
      </c>
      <c r="G715" s="0" t="n">
        <f aca="false">F715*D715/E715</f>
        <v>3.50029871495993E-009</v>
      </c>
    </row>
    <row collapsed="false" customFormat="false" customHeight="true" hidden="false" ht="12.1" outlineLevel="0" r="716">
      <c r="B716" s="0" t="s">
        <v>129</v>
      </c>
      <c r="C716" s="0" t="n">
        <f aca="false">0.001*C640/1.34*0.000000225566</f>
        <v>2.52499253731343E-009</v>
      </c>
      <c r="D716" s="0" t="n">
        <f aca="false">C716*(39.2+8.4+9)*3600*24*365*3</f>
        <v>13.5208623587104</v>
      </c>
      <c r="E716" s="0" t="n">
        <f aca="false">96843*48</f>
        <v>4648464</v>
      </c>
      <c r="F716" s="0" t="n">
        <v>531</v>
      </c>
      <c r="G716" s="0" t="n">
        <f aca="false">F716*D716/E716</f>
        <v>0.00154450543501579</v>
      </c>
    </row>
    <row collapsed="false" customFormat="false" customHeight="true" hidden="false" ht="12.1" outlineLevel="0" r="717">
      <c r="B717" s="0" t="s">
        <v>130</v>
      </c>
      <c r="C717" s="0" t="n">
        <f aca="false">0.001*C646/2320000*3.514</f>
        <v>1.66612068965517E-009</v>
      </c>
      <c r="D717" s="0" t="n">
        <f aca="false">C717*(39.2+8.4+9)*3600*24*365*3</f>
        <v>8.92176439531035</v>
      </c>
      <c r="E717" s="0" t="n">
        <f aca="false">96975*48</f>
        <v>4654800</v>
      </c>
      <c r="F717" s="0" t="n">
        <v>404</v>
      </c>
      <c r="G717" s="0" t="n">
        <f aca="false">F717*D717/E717</f>
        <v>0.000774338922339387</v>
      </c>
    </row>
    <row collapsed="false" customFormat="false" customHeight="true" hidden="false" ht="12.1" outlineLevel="0" r="718">
      <c r="B718" s="0" t="s">
        <v>131</v>
      </c>
      <c r="C718" s="0" t="n">
        <f aca="false">0.001*C642/4219* 0.000117071*10</f>
        <v>1.10994074425219E-010</v>
      </c>
      <c r="D718" s="0" t="n">
        <f aca="false">C718*(39.2+8.4+9)*3600*24*365*3</f>
        <v>0.594352490456317</v>
      </c>
      <c r="E718" s="0" t="n">
        <f aca="false">96785*48</f>
        <v>4645680</v>
      </c>
      <c r="F718" s="0" t="n">
        <v>446</v>
      </c>
      <c r="G718" s="0" t="n">
        <f aca="false">F718*D718/E718</f>
        <v>5.70597223105158E-005</v>
      </c>
    </row>
    <row collapsed="false" customFormat="false" customHeight="true" hidden="false" ht="12.1" outlineLevel="0" r="719">
      <c r="B719" s="0" t="s">
        <v>132</v>
      </c>
      <c r="C719" s="0" t="n">
        <f aca="false">0.001*C638/4.78*0.000000169299</f>
        <v>3.89600209205021E-011</v>
      </c>
      <c r="D719" s="0" t="n">
        <f aca="false">C719*(39.2+8.4+9)*3600*24*365*3</f>
        <v>0.208623618713372</v>
      </c>
      <c r="E719" s="0" t="n">
        <f aca="false">96629*48</f>
        <v>4638192</v>
      </c>
      <c r="F719" s="0" t="n">
        <v>607</v>
      </c>
      <c r="G719" s="0" t="n">
        <f aca="false">F719*D719/E719</f>
        <v>2.73025645680509E-005</v>
      </c>
    </row>
    <row collapsed="false" customFormat="false" customHeight="true" hidden="false" ht="12.1" outlineLevel="0" r="720">
      <c r="B720" s="0" t="s">
        <v>133</v>
      </c>
      <c r="C720" s="0" t="n">
        <f aca="false">0.001*C642/0.003729*0.0000000000100436</f>
        <v>1.07735049611156E-012</v>
      </c>
      <c r="D720" s="0" t="n">
        <f aca="false">C720*(39.2+8.4+9)*3600*24*365*3</f>
        <v>0.00576901022666452</v>
      </c>
      <c r="E720" s="0" t="n">
        <f aca="false">96279*48</f>
        <v>4621392</v>
      </c>
      <c r="F720" s="0" t="n">
        <v>541</v>
      </c>
      <c r="G720" s="0" t="n">
        <f aca="false">F720*D720/E720</f>
        <v>6.75345119527949E-007</v>
      </c>
    </row>
    <row collapsed="false" customFormat="false" customHeight="true" hidden="false" ht="12.1" outlineLevel="0" r="721">
      <c r="B721" s="0" t="s">
        <v>134</v>
      </c>
      <c r="C721" s="0" t="n">
        <f aca="false">0.001*C640/0.0000007018*3.81087E-016</f>
        <v>8.14520518666287E-012</v>
      </c>
      <c r="D721" s="0" t="n">
        <f aca="false">C721*(39.2+8.4+9)*3600*24*365*3</f>
        <v>0.0436160489921687</v>
      </c>
      <c r="E721" s="0" t="n">
        <f aca="false">96427*48</f>
        <v>4628496</v>
      </c>
      <c r="F721" s="0" t="n">
        <v>540</v>
      </c>
      <c r="G721" s="0" t="n">
        <f aca="false">F721*D721/E721</f>
        <v>5.08862197477779E-006</v>
      </c>
    </row>
    <row collapsed="false" customFormat="false" customHeight="true" hidden="false" ht="12.1" outlineLevel="0" r="722">
      <c r="B722" s="0" t="s">
        <v>135</v>
      </c>
      <c r="C722" s="0" t="n">
        <f aca="false">0.001*C638/0.0000022089*1.16618E-015</f>
        <v>5.80740640137625E-013</v>
      </c>
      <c r="D722" s="0" t="n">
        <f aca="false">C722*(39.2+8.4+9)*3600*24*365*3</f>
        <v>0.00310975741328915</v>
      </c>
      <c r="E722" s="0" t="n">
        <f aca="false">96274*48</f>
        <v>4621152</v>
      </c>
      <c r="F722" s="0" t="n">
        <v>544</v>
      </c>
      <c r="G722" s="0" t="n">
        <f aca="false">F722*D722/E722</f>
        <v>3.66079287768352E-007</v>
      </c>
    </row>
    <row collapsed="false" customFormat="false" customHeight="true" hidden="false" ht="12.1" outlineLevel="0" r="723">
      <c r="B723" s="0" t="s">
        <v>136</v>
      </c>
      <c r="C723" s="0" t="n">
        <f aca="false">0.001*C641/0.000000000014*3.31127E-023</f>
        <v>5.84202635714286E-015</v>
      </c>
      <c r="D723" s="0" t="n">
        <f aca="false">C723*(39.2+8.4+9)*3600*24*365*3</f>
        <v>3.12829575151659E-005</v>
      </c>
      <c r="E723" s="0" t="n">
        <f aca="false">96902*48</f>
        <v>4651296</v>
      </c>
      <c r="F723" s="0" t="n">
        <v>380</v>
      </c>
      <c r="G723" s="0" t="n">
        <f aca="false">F723*D723/E723</f>
        <v>2.55574443246851E-009</v>
      </c>
    </row>
    <row collapsed="false" customFormat="false" customHeight="true" hidden="false" ht="12.1" outlineLevel="0" r="724">
      <c r="B724" s="0" t="s">
        <v>137</v>
      </c>
      <c r="C724" s="0" t="n">
        <f aca="false">0.001*C640/0.175*0.00000000630828</f>
        <v>5.40709714285714E-010</v>
      </c>
      <c r="D724" s="0" t="n">
        <f aca="false">C724*(39.2+8.4+9)*3600*24*365*3</f>
        <v>2.89539929914149</v>
      </c>
      <c r="E724" s="0" t="n">
        <f aca="false">96662*48</f>
        <v>4639776</v>
      </c>
      <c r="F724" s="0" t="n">
        <v>586</v>
      </c>
      <c r="G724" s="0" t="n">
        <f aca="false">F724*D724/E724</f>
        <v>0.000365686617047226</v>
      </c>
    </row>
    <row collapsed="false" customFormat="false" customHeight="true" hidden="false" ht="12.1" outlineLevel="0" r="725">
      <c r="B725" s="0" t="s">
        <v>138</v>
      </c>
      <c r="C725" s="0" t="n">
        <f aca="false">0.001*C638/0.0125*0.000000000107918</f>
        <v>9.496784E-012</v>
      </c>
      <c r="D725" s="0" t="n">
        <f aca="false">C725*(39.2+8.4+9)*3600*24*365*3</f>
        <v>0.0508535005220352</v>
      </c>
      <c r="E725" s="0" t="n">
        <f aca="false">96463*48</f>
        <v>4630224</v>
      </c>
      <c r="F725" s="0" t="n">
        <v>570</v>
      </c>
      <c r="G725" s="0" t="n">
        <f aca="false">F725*D725/E725</f>
        <v>6.26027926457987E-006</v>
      </c>
    </row>
    <row collapsed="false" customFormat="false" customHeight="true" hidden="false" ht="12.1" outlineLevel="0" r="726">
      <c r="B726" s="0" t="s">
        <v>139</v>
      </c>
      <c r="C726" s="0" t="n">
        <f aca="false">0.001*C642/0.00000209824*1.65818E-016</f>
        <v>3.16108738752478E-014</v>
      </c>
      <c r="D726" s="0" t="n">
        <f aca="false">C726*(39.2+8.4+9)*3600*24*365*3</f>
        <v>0.000169270312046363</v>
      </c>
      <c r="E726" s="0" t="n">
        <f aca="false">96600*48</f>
        <v>4636800</v>
      </c>
      <c r="F726" s="0" t="n">
        <v>433</v>
      </c>
      <c r="G726" s="0" t="n">
        <f aca="false">F726*D726/E726</f>
        <v>1.58070318141984E-008</v>
      </c>
    </row>
    <row collapsed="false" customFormat="false" customHeight="true" hidden="false" ht="12.1" outlineLevel="0" r="727">
      <c r="B727" s="0" t="s">
        <v>140</v>
      </c>
      <c r="C727" s="0" t="n">
        <f aca="false">0.001*C639/0.0000004296* 7.79096E-016</f>
        <v>2.08556890130354E-013</v>
      </c>
      <c r="D727" s="0" t="n">
        <f aca="false">C727*(39.2+8.4+9)*3600*24*365*3</f>
        <v>0.00111678310479821</v>
      </c>
      <c r="E727" s="0" t="n">
        <f aca="false">96382*48</f>
        <v>4626336</v>
      </c>
      <c r="F727" s="0" t="n">
        <v>538</v>
      </c>
      <c r="G727" s="0" t="n">
        <f aca="false">F727*D727/E727</f>
        <v>1.29871524762023E-007</v>
      </c>
    </row>
    <row collapsed="false" customFormat="false" customHeight="true" hidden="false" ht="12.1" outlineLevel="0" r="728">
      <c r="B728" s="0" t="s">
        <v>141</v>
      </c>
      <c r="C728" s="0" t="n">
        <f aca="false">0.001*C638/0.000000011498*2.9138E-019</f>
        <v>2.78759784310315E-014</v>
      </c>
      <c r="D728" s="0" t="n">
        <f aca="false">C728*(39.2+8.4+9)*3600*24*365*3</f>
        <v>0.000149270646115011</v>
      </c>
      <c r="E728" s="0" t="n">
        <f aca="false">96835*48</f>
        <v>4648080</v>
      </c>
      <c r="F728" s="0" t="n">
        <v>406</v>
      </c>
      <c r="G728" s="0" t="n">
        <f aca="false">F728*D728/E728</f>
        <v>1.30384766016709E-008</v>
      </c>
    </row>
    <row collapsed="false" customFormat="false" customHeight="true" hidden="false" ht="12.1" outlineLevel="0" r="729">
      <c r="B729" s="0" t="s">
        <v>142</v>
      </c>
      <c r="C729" s="0" t="n">
        <f aca="false">0.001*C641/0.0000000000002914*5.04877E-025</f>
        <v>4.27949962251201E-015</v>
      </c>
      <c r="D729" s="0" t="n">
        <f aca="false">C729*(39.2+8.4+9)*3600*24*365*3</f>
        <v>2.29159193562225E-005</v>
      </c>
      <c r="E729" s="0" t="n">
        <f aca="false">96835*48</f>
        <v>4648080</v>
      </c>
      <c r="F729" s="0" t="n">
        <v>481</v>
      </c>
      <c r="G729" s="0" t="n">
        <f aca="false">F729*D729/E729</f>
        <v>2.37142157844594E-009</v>
      </c>
    </row>
    <row collapsed="false" customFormat="false" customHeight="true" hidden="false" ht="12.1" outlineLevel="0" r="730">
      <c r="B730" s="0" t="s">
        <v>143</v>
      </c>
      <c r="C730" s="0" t="n">
        <f aca="false">0.001*C638/1.57E-018*5.25999E-033</f>
        <v>3.68534331210191E-018</v>
      </c>
      <c r="D730" s="0" t="n">
        <f aca="false">C730*(39.2+8.4+9)*3600*24*365*3</f>
        <v>1.97343235400377E-008</v>
      </c>
      <c r="E730" s="0" t="n">
        <f aca="false">96921*48</f>
        <v>4652208</v>
      </c>
      <c r="F730" s="0" t="n">
        <v>361</v>
      </c>
      <c r="G730" s="0" t="n">
        <f aca="false">F730*D730/E730</f>
        <v>1.53133539986897E-012</v>
      </c>
    </row>
    <row collapsed="false" customFormat="false" customHeight="true" hidden="false" ht="12.1" outlineLevel="0" r="731">
      <c r="B731" s="0" t="s">
        <v>144</v>
      </c>
      <c r="C731" s="0" t="n">
        <f aca="false">0.001*C641/0.0000000000000895300000000002*2.06438E-025</f>
        <v>5.69531844074611E-015</v>
      </c>
      <c r="D731" s="0" t="n">
        <f aca="false">C731*(39.2+8.4+9)*3600*24*365*3</f>
        <v>3.04973640865833E-005</v>
      </c>
      <c r="E731" s="0" t="n">
        <f aca="false">96936*48</f>
        <v>4652928</v>
      </c>
      <c r="F731" s="0" t="n">
        <v>340</v>
      </c>
      <c r="G731" s="0" t="n">
        <f aca="false">F731*D731/E731</f>
        <v>2.22851155002577E-009</v>
      </c>
    </row>
    <row collapsed="false" customFormat="false" customHeight="true" hidden="false" ht="12.1" outlineLevel="0" r="732">
      <c r="B732" s="0" t="s">
        <v>145</v>
      </c>
      <c r="C732" s="0" t="n">
        <f aca="false">0.001*C639/3.12E-017*1.92929E-029</f>
        <v>7.11116506410256E-017</v>
      </c>
      <c r="D732" s="0" t="n">
        <f aca="false">C732*(39.2+8.4+9)*3600*24*365*3</f>
        <v>3.80789577081692E-007</v>
      </c>
      <c r="E732" s="0" t="n">
        <f aca="false">96797*48</f>
        <v>4646256</v>
      </c>
      <c r="F732" s="0" t="n">
        <v>345</v>
      </c>
      <c r="G732" s="0" t="n">
        <f aca="false">F732*D732/E732</f>
        <v>2.82748957640698E-011</v>
      </c>
    </row>
    <row collapsed="false" customFormat="false" customHeight="true" hidden="false" ht="12.1" outlineLevel="0" r="733">
      <c r="B733" s="0" t="s">
        <v>146</v>
      </c>
      <c r="C733" s="0" t="n">
        <f aca="false">0.001*C641/4.916E-018*6.34901E-031</f>
        <v>3.19000299023596E-016</v>
      </c>
      <c r="D733" s="0" t="n">
        <f aca="false">C733*(39.2+8.4+9)*3600*24*365*3</f>
        <v>1.70818688441538E-006</v>
      </c>
      <c r="E733" s="0" t="n">
        <f aca="false">96932*48</f>
        <v>4652736</v>
      </c>
      <c r="F733" s="0" t="n">
        <v>283</v>
      </c>
      <c r="G733" s="0" t="n">
        <f aca="false">F733*D733/E733</f>
        <v>1.03899488019426E-010</v>
      </c>
    </row>
    <row collapsed="false" customFormat="false" customHeight="true" hidden="false" ht="12.1" outlineLevel="0" r="734">
      <c r="B734" s="0" t="s">
        <v>147</v>
      </c>
      <c r="C734" s="0" t="n">
        <f aca="false">0.001*0.99724*C640/0.0054*0.000000000119</f>
        <v>3.29643222222222E-010</v>
      </c>
      <c r="D734" s="0" t="n">
        <f aca="false">C734*(39.2+8.4+9)*3600*24*365*3</f>
        <v>1.7651777457888</v>
      </c>
      <c r="E734" s="0" t="n">
        <f aca="false">96612*48</f>
        <v>4637376</v>
      </c>
      <c r="F734" s="0" t="n">
        <v>593</v>
      </c>
      <c r="G734" s="0" t="n">
        <f aca="false">F734*D734/E734</f>
        <v>0.000225720408104229</v>
      </c>
    </row>
    <row collapsed="false" customFormat="false" customHeight="true" hidden="false" ht="12.1" outlineLevel="0" r="735">
      <c r="B735" s="0" t="s">
        <v>148</v>
      </c>
      <c r="C735" s="0" t="n">
        <f aca="false">0.001*0.3594*C638/0.0001908*0.0000000000003662</f>
        <v>7.58771006289308E-013</v>
      </c>
      <c r="D735" s="0" t="n">
        <f aca="false">C735*(39.2+8.4+9)*3600*24*365*3</f>
        <v>0.00406307669674687</v>
      </c>
      <c r="E735" s="0" t="n">
        <f aca="false">96632*48</f>
        <v>4638336</v>
      </c>
      <c r="F735" s="0" t="n">
        <v>444</v>
      </c>
      <c r="G735" s="0" t="n">
        <f aca="false">F735*D735/E735</f>
        <v>3.88933887789847E-007</v>
      </c>
    </row>
    <row collapsed="false" customFormat="false" customHeight="true" hidden="false" ht="12.1" outlineLevel="0" r="736">
      <c r="B736" s="0" t="s">
        <v>149</v>
      </c>
      <c r="C736" s="0" t="n">
        <f aca="false">0.001*C640/389.3*0.00005711</f>
        <v>2.2004880554842E-009</v>
      </c>
      <c r="D736" s="0" t="n">
        <f aca="false">C736*(39.2+8.4+9)*3600*24*365*3</f>
        <v>11.7832016057539</v>
      </c>
      <c r="E736" s="0" t="n">
        <f aca="false">96800*48</f>
        <v>4646400</v>
      </c>
      <c r="F736" s="0" t="n">
        <v>518</v>
      </c>
      <c r="G736" s="0" t="n">
        <f aca="false">F736*D736/E736</f>
        <v>0.00131364033053128</v>
      </c>
      <c r="H736" s="0" t="n">
        <f aca="false">SUM(G713:G736)</f>
        <v>0.00824476326558793</v>
      </c>
    </row>
    <row collapsed="false" customFormat="false" customHeight="true" hidden="false" ht="12.1" outlineLevel="0" r="737">
      <c r="B737" s="0" t="s">
        <v>150</v>
      </c>
      <c r="C737" s="0" t="n">
        <f aca="false">0.001*C648/6940* 0.00341825</f>
        <v>7.38814841498559E-009</v>
      </c>
      <c r="D737" s="0" t="n">
        <f aca="false">C737*(68+13.9+3.5+10+10)*3600*24*365*3</f>
        <v>73.6722754288185</v>
      </c>
      <c r="E737" s="0" t="n">
        <f aca="false">96987*48</f>
        <v>4655376</v>
      </c>
      <c r="F737" s="0" t="n">
        <v>328</v>
      </c>
      <c r="G737" s="0" t="n">
        <f aca="false">F737*D737/E737</f>
        <v>0.00519066694949075</v>
      </c>
    </row>
    <row collapsed="false" customFormat="false" customHeight="true" hidden="false" ht="12.1" outlineLevel="0" r="738">
      <c r="B738" s="0" t="s">
        <v>151</v>
      </c>
      <c r="C738" s="3" t="n">
        <f aca="false">0.001*C647/0.0000000000006709*2.855E-024</f>
        <v>4.89379937397526E-016</v>
      </c>
      <c r="D738" s="0" t="n">
        <f aca="false">C738*(68+13.9+3.5+10+10)*3600*24*365*3</f>
        <v>4.87994170016396E-006</v>
      </c>
      <c r="E738" s="0" t="n">
        <f aca="false">96875*48</f>
        <v>4650000</v>
      </c>
      <c r="F738" s="0" t="n">
        <v>343</v>
      </c>
      <c r="G738" s="0" t="n">
        <f aca="false">F738*D738/E738</f>
        <v>3.59961291001341E-010</v>
      </c>
    </row>
    <row collapsed="false" customFormat="false" customHeight="true" hidden="false" ht="12.1" outlineLevel="0" r="739">
      <c r="B739" s="0" t="s">
        <v>152</v>
      </c>
      <c r="C739" s="0" t="n">
        <f aca="false">0.001*C617/0.00000005798*9.79659E-019</f>
        <v>5.38998816731903E-030</v>
      </c>
      <c r="D739" s="0" t="n">
        <f aca="false">C739*(68+13.9+3.5+10+10)*3600*24*365*3</f>
        <v>5.3747254456254E-020</v>
      </c>
      <c r="E739" s="0" t="n">
        <f aca="false">96950*48</f>
        <v>4653600</v>
      </c>
      <c r="F739" s="0" t="n">
        <v>293</v>
      </c>
      <c r="G739" s="0" t="n">
        <f aca="false">F739*D739/E739</f>
        <v>3.38403506010023E-024</v>
      </c>
    </row>
    <row collapsed="false" customFormat="false" customHeight="true" hidden="false" ht="12.1" outlineLevel="0" r="740">
      <c r="B740" s="0" t="s">
        <v>153</v>
      </c>
      <c r="C740" s="3" t="n">
        <f aca="false">0.001*C648/1.34*0.000000225566</f>
        <v>2.52499253731343E-009</v>
      </c>
      <c r="D740" s="0" t="n">
        <f aca="false">C740*(68+13.9+3.5+10+10)*3600*24*365*3</f>
        <v>25.1784256644537</v>
      </c>
      <c r="E740" s="0" t="n">
        <f aca="false">96836*48</f>
        <v>4648128</v>
      </c>
      <c r="F740" s="0" t="n">
        <v>350</v>
      </c>
      <c r="G740" s="0" t="n">
        <f aca="false">F740*D740/E740</f>
        <v>0.00189591357694083</v>
      </c>
    </row>
    <row collapsed="false" customFormat="false" customHeight="true" hidden="false" ht="12.1" outlineLevel="0" r="741">
      <c r="B741" s="0" t="s">
        <v>154</v>
      </c>
      <c r="C741" s="0" t="n">
        <f aca="false">0.001*C613/2320000*3.514</f>
        <v>6.48196623858069E-024</v>
      </c>
      <c r="D741" s="0" t="n">
        <f aca="false">C741*(68+13.9+3.5+10+10)*3600*24*365*3</f>
        <v>6.46361138442223E-014</v>
      </c>
      <c r="E741" s="0" t="n">
        <f aca="false">97125*48</f>
        <v>4662000</v>
      </c>
      <c r="F741" s="0" t="n">
        <v>306</v>
      </c>
      <c r="G741" s="0" t="n">
        <f aca="false">F741*D741/E741</f>
        <v>4.24252484691807E-018</v>
      </c>
    </row>
    <row collapsed="false" customFormat="false" customHeight="true" hidden="false" ht="12.1" outlineLevel="0" r="742">
      <c r="B742" s="0" t="s">
        <v>155</v>
      </c>
      <c r="C742" s="0" t="n">
        <f aca="false">0.001*C650/4219* 0.000117071*10</f>
        <v>1.10994074425219E-010</v>
      </c>
      <c r="D742" s="0" t="n">
        <f aca="false">C742*(68+13.9+3.5+10+10)*3600*24*365*3</f>
        <v>1.10679774724551</v>
      </c>
      <c r="E742" s="0" t="n">
        <f aca="false">96850*48</f>
        <v>4648800</v>
      </c>
      <c r="F742" s="0" t="n">
        <v>327</v>
      </c>
      <c r="G742" s="0" t="n">
        <f aca="false">F742*D742/E742</f>
        <v>7.7852964926278E-005</v>
      </c>
    </row>
    <row collapsed="false" customFormat="false" customHeight="true" hidden="false" ht="12.1" outlineLevel="0" r="743">
      <c r="B743" s="0" t="s">
        <v>156</v>
      </c>
      <c r="C743" s="0" t="n">
        <f aca="false">0.001*C646/4.78*0.000000169299</f>
        <v>3.89600209205021E-011</v>
      </c>
      <c r="D743" s="0" t="n">
        <f aca="false">C743*(68+13.9+3.5+10+10)*3600*24*365*3</f>
        <v>0.388496986084619</v>
      </c>
      <c r="E743" s="0" t="n">
        <f aca="false">96686*48</f>
        <v>4640928</v>
      </c>
      <c r="F743" s="0" t="n">
        <v>419</v>
      </c>
      <c r="G743" s="0" t="n">
        <f aca="false">F743*D743/E743</f>
        <v>3.50749326792951E-005</v>
      </c>
    </row>
    <row collapsed="false" customFormat="false" customHeight="true" hidden="false" ht="12.1" outlineLevel="0" r="744">
      <c r="B744" s="0" t="s">
        <v>157</v>
      </c>
      <c r="C744" s="0" t="n">
        <f aca="false">0.001*C650/0.003729*0.0000000000100436</f>
        <v>1.07735049611156E-012</v>
      </c>
      <c r="D744" s="0" t="n">
        <f aca="false">C744*(68+13.9+3.5+10+10)*3600*24*365*3</f>
        <v>0.0107429978425873</v>
      </c>
      <c r="E744" s="0" t="n">
        <f aca="false">96390*48</f>
        <v>4626720</v>
      </c>
      <c r="F744" s="0" t="n">
        <v>432</v>
      </c>
      <c r="G744" s="0" t="n">
        <f aca="false">F744*D744/E744</f>
        <v>1.0030810310539E-006</v>
      </c>
    </row>
    <row collapsed="false" customFormat="false" customHeight="true" hidden="false" ht="12.1" outlineLevel="0" r="745">
      <c r="B745" s="0" t="s">
        <v>158</v>
      </c>
      <c r="C745" s="0" t="n">
        <f aca="false">0.001*C648/0.0000007018*3.81087E-016</f>
        <v>8.14520518666287E-012</v>
      </c>
      <c r="D745" s="0" t="n">
        <f aca="false">C745*(68+13.9+3.5+10+10)*3600*24*365*3</f>
        <v>0.081221405720399</v>
      </c>
      <c r="E745" s="0" t="n">
        <f aca="false">96513*48</f>
        <v>4632624</v>
      </c>
      <c r="F745" s="0" t="n">
        <v>407</v>
      </c>
      <c r="G745" s="0" t="n">
        <f aca="false">F745*D745/E745</f>
        <v>7.13572094955308E-006</v>
      </c>
    </row>
    <row collapsed="false" customFormat="false" customHeight="true" hidden="false" ht="12.1" outlineLevel="0" r="746">
      <c r="B746" s="0" t="s">
        <v>159</v>
      </c>
      <c r="C746" s="0" t="n">
        <f aca="false">0.001*C646/0.0000022089*1.16618E-015</f>
        <v>5.80740640137625E-013</v>
      </c>
      <c r="D746" s="0" t="n">
        <f aca="false">C746*(68+13.9+3.5+10+10)*3600*24*365*3</f>
        <v>0.0057909616848176</v>
      </c>
      <c r="E746" s="0" t="n">
        <f aca="false">96345*48</f>
        <v>4624560</v>
      </c>
      <c r="F746" s="0" t="n">
        <v>385</v>
      </c>
      <c r="G746" s="0" t="n">
        <f aca="false">F746*D746/E746</f>
        <v>4.82104297199037E-007</v>
      </c>
    </row>
    <row collapsed="false" customFormat="false" customHeight="true" hidden="false" ht="12.1" outlineLevel="0" r="747">
      <c r="B747" s="0" t="s">
        <v>160</v>
      </c>
      <c r="C747" s="3" t="n">
        <f aca="false">0.001*C649/0.000000000014*3.31127E-023</f>
        <v>5.84202635714286E-015</v>
      </c>
      <c r="D747" s="0" t="n">
        <f aca="false">C747*(68+13.9+3.5+10+10)*3600*24*365*3</f>
        <v>5.82548360794786E-005</v>
      </c>
      <c r="E747" s="0" t="n">
        <f aca="false">96972*48</f>
        <v>4654656</v>
      </c>
      <c r="F747" s="0" t="n">
        <v>241</v>
      </c>
      <c r="G747" s="0" t="n">
        <f aca="false">F747*D747/E747</f>
        <v>3.01620903782242E-009</v>
      </c>
    </row>
    <row collapsed="false" customFormat="false" customHeight="true" hidden="false" ht="12.1" outlineLevel="0" r="748">
      <c r="B748" s="0" t="s">
        <v>161</v>
      </c>
      <c r="C748" s="3" t="n">
        <f aca="false">0.001*C648/0.175*0.00000000630828</f>
        <v>5.40709714285714E-010</v>
      </c>
      <c r="D748" s="0" t="n">
        <f aca="false">C748*(68+13.9+3.5+10+10)*3600*24*365*3</f>
        <v>5.39178597401966</v>
      </c>
      <c r="E748" s="0" t="n">
        <f aca="false">96751*48</f>
        <v>4644048</v>
      </c>
      <c r="F748" s="0" t="n">
        <v>409</v>
      </c>
      <c r="G748" s="0" t="n">
        <f aca="false">F748*D748/E748</f>
        <v>0.000474853072873932</v>
      </c>
    </row>
    <row collapsed="false" customFormat="false" customHeight="true" hidden="false" ht="12.1" outlineLevel="0" r="749">
      <c r="B749" s="0" t="s">
        <v>162</v>
      </c>
      <c r="C749" s="0" t="n">
        <f aca="false">0.001*C646/0.0125*0.000000000107918</f>
        <v>9.496784E-012</v>
      </c>
      <c r="D749" s="0" t="n">
        <f aca="false">C749*(68+13.9+3.5+10+10)*3600*24*365*3</f>
        <v>0.0946989214668288</v>
      </c>
      <c r="E749" s="0" t="n">
        <f aca="false">96540*48</f>
        <v>4633920</v>
      </c>
      <c r="F749" s="0" t="n">
        <v>391</v>
      </c>
      <c r="G749" s="0" t="n">
        <f aca="false">F749*D749/E749</f>
        <v>7.99048716713497E-006</v>
      </c>
    </row>
    <row collapsed="false" customFormat="false" customHeight="true" hidden="false" ht="12.1" outlineLevel="0" r="750">
      <c r="B750" s="0" t="s">
        <v>163</v>
      </c>
      <c r="C750" s="0" t="n">
        <f aca="false">0.001*C650/0.00000209824*1.65818E-016</f>
        <v>3.16108738752478E-014</v>
      </c>
      <c r="D750" s="0" t="n">
        <f aca="false">C750*(68+13.9+3.5+10+10)*3600*24*365*3</f>
        <v>0.000315213619959128</v>
      </c>
      <c r="E750" s="0" t="n">
        <f aca="false">96672*48</f>
        <v>4640256</v>
      </c>
      <c r="F750" s="0" t="n">
        <v>368</v>
      </c>
      <c r="G750" s="0" t="n">
        <f aca="false">F750*D750/E750</f>
        <v>2.49983216755625E-008</v>
      </c>
    </row>
    <row collapsed="false" customFormat="false" customHeight="true" hidden="false" ht="12.1" outlineLevel="0" r="751">
      <c r="B751" s="0" t="s">
        <v>164</v>
      </c>
      <c r="C751" s="0" t="n">
        <f aca="false">0.001*C647/0.0000004296* 7.79096E-016</f>
        <v>2.08556890130354E-013</v>
      </c>
      <c r="D751" s="0" t="n">
        <f aca="false">C751*(68+13.9+3.5+10+10)*3600*24*365*3</f>
        <v>0.0020796632375571</v>
      </c>
      <c r="E751" s="0" t="n">
        <f aca="false">96379*48</f>
        <v>4626192</v>
      </c>
      <c r="F751" s="0" t="n">
        <v>421</v>
      </c>
      <c r="G751" s="0" t="n">
        <f aca="false">F751*D751/E751</f>
        <v>1.89256784632272E-007</v>
      </c>
    </row>
    <row collapsed="false" customFormat="false" customHeight="true" hidden="false" ht="12.1" outlineLevel="0" r="752">
      <c r="B752" s="0" t="s">
        <v>165</v>
      </c>
      <c r="C752" s="0" t="n">
        <f aca="false">0.001*C646/0.000000011498*2.9138E-019</f>
        <v>2.78759784310315E-014</v>
      </c>
      <c r="D752" s="0" t="n">
        <f aca="false">C752*(68+13.9+3.5+10+10)*3600*24*365*3</f>
        <v>0.000277970425804279</v>
      </c>
      <c r="E752" s="0" t="n">
        <f aca="false">96905*48</f>
        <v>4651440</v>
      </c>
      <c r="F752" s="0" t="n">
        <v>293</v>
      </c>
      <c r="G752" s="0" t="n">
        <f aca="false">F752*D752/E752</f>
        <v>1.75097033952182E-008</v>
      </c>
    </row>
    <row collapsed="false" customFormat="false" customHeight="true" hidden="false" ht="12.1" outlineLevel="0" r="753">
      <c r="B753" s="0" t="s">
        <v>166</v>
      </c>
      <c r="C753" s="0" t="n">
        <f aca="false">0.001*C649/0.0000000000002914*5.04877E-025</f>
        <v>4.27949962251201E-015</v>
      </c>
      <c r="D753" s="0" t="n">
        <f aca="false">C753*(68+13.9+3.5+10+10)*3600*24*365*3</f>
        <v>4.26738144902094E-005</v>
      </c>
      <c r="E753" s="0" t="n">
        <f aca="false">97011*48</f>
        <v>4656528</v>
      </c>
      <c r="F753" s="0" t="n">
        <v>342</v>
      </c>
      <c r="G753" s="0" t="n">
        <f aca="false">F753*D753/E753</f>
        <v>3.13419022835288E-009</v>
      </c>
    </row>
    <row collapsed="false" customFormat="false" customHeight="true" hidden="false" ht="12.1" outlineLevel="0" r="754">
      <c r="B754" s="0" t="s">
        <v>167</v>
      </c>
      <c r="C754" s="0" t="n">
        <f aca="false">0.001*C646/1.57E-018*5.25999E-033</f>
        <v>3.68534331210191E-018</v>
      </c>
      <c r="D754" s="0" t="n">
        <f aca="false">C754*(68+13.9+3.5+10+10)*3600*24*365*3</f>
        <v>3.6749075991519E-008</v>
      </c>
      <c r="E754" s="0" t="n">
        <f aca="false">96987*48</f>
        <v>4655376</v>
      </c>
      <c r="F754" s="0" t="n">
        <v>227</v>
      </c>
      <c r="G754" s="0" t="n">
        <f aca="false">F754*D754/E754</f>
        <v>1.79191546506121E-012</v>
      </c>
    </row>
    <row collapsed="false" customFormat="false" customHeight="true" hidden="false" ht="12.1" outlineLevel="0" r="755">
      <c r="B755" s="0" t="s">
        <v>168</v>
      </c>
      <c r="C755" s="0" t="n">
        <f aca="false">0.001*C649/0.0000000000000895300000000002*2.06438E-025</f>
        <v>5.69531844074611E-015</v>
      </c>
      <c r="D755" s="0" t="n">
        <f aca="false">C755*(68+13.9+3.5+10+10)*3600*24*365*3</f>
        <v>5.67919112142382E-005</v>
      </c>
      <c r="E755" s="0" t="n">
        <f aca="false">96913*48</f>
        <v>4651824</v>
      </c>
      <c r="F755" s="0" t="n">
        <v>255</v>
      </c>
      <c r="G755" s="0" t="n">
        <f aca="false">F755*D755/E755</f>
        <v>3.11317396350995E-009</v>
      </c>
    </row>
    <row collapsed="false" customFormat="false" customHeight="true" hidden="false" ht="12.1" outlineLevel="0" r="756">
      <c r="B756" s="0" t="s">
        <v>169</v>
      </c>
      <c r="C756" s="0" t="n">
        <f aca="false">0.001*C647/3.12E-017*1.92929E-029</f>
        <v>7.11116506410256E-017</v>
      </c>
      <c r="D756" s="0" t="n">
        <f aca="false">C756*(68+13.9+3.5+10+10)*3600*24*365*3</f>
        <v>7.09102852021385E-007</v>
      </c>
      <c r="E756" s="0" t="n">
        <f aca="false">97009*48</f>
        <v>4656432</v>
      </c>
      <c r="F756" s="0" t="n">
        <v>238</v>
      </c>
      <c r="G756" s="0" t="n">
        <f aca="false">F756*D756/E756</f>
        <v>3.62437331375374E-011</v>
      </c>
    </row>
    <row collapsed="false" customFormat="false" customHeight="true" hidden="false" ht="12.1" outlineLevel="0" r="757">
      <c r="B757" s="0" t="s">
        <v>170</v>
      </c>
      <c r="C757" s="0" t="n">
        <f aca="false">0.001*C649/4.916E-018*6.34901E-031</f>
        <v>3.19000299023596E-016</v>
      </c>
      <c r="D757" s="0" t="n">
        <f aca="false">C757*(68+13.9+3.5+10+10)*3600*24*365*3</f>
        <v>3.18096992256857E-006</v>
      </c>
      <c r="E757" s="0" t="n">
        <f aca="false">97004*48</f>
        <v>4656192</v>
      </c>
      <c r="F757" s="0" t="n">
        <v>228</v>
      </c>
      <c r="G757" s="0" t="n">
        <f aca="false">F757*D757/E757</f>
        <v>1.5576272248774E-010</v>
      </c>
    </row>
    <row collapsed="false" customFormat="false" customHeight="true" hidden="false" ht="12.1" outlineLevel="0" r="758">
      <c r="B758" s="0" t="s">
        <v>171</v>
      </c>
      <c r="C758" s="0" t="n">
        <f aca="false">0.001*0.99724*C648/0.0054*0.000000000119</f>
        <v>3.29643222222222E-010</v>
      </c>
      <c r="D758" s="0" t="n">
        <f aca="false">C758*(68+13.9+3.5+10+10)*3600*24*365*3</f>
        <v>3.2870977810272</v>
      </c>
      <c r="E758" s="0" t="n">
        <f aca="false">96618*48</f>
        <v>4637664</v>
      </c>
      <c r="F758" s="0" t="n">
        <v>410</v>
      </c>
      <c r="G758" s="0" t="n">
        <f aca="false">F758*D758/E758</f>
        <v>0.000290601063427871</v>
      </c>
    </row>
    <row collapsed="false" customFormat="false" customHeight="true" hidden="false" ht="12.1" outlineLevel="0" r="759">
      <c r="B759" s="0" t="s">
        <v>172</v>
      </c>
      <c r="C759" s="0" t="n">
        <f aca="false">0.001*0.3594*C646/0.0001908*0.0000000000003662</f>
        <v>7.58771006289308E-013</v>
      </c>
      <c r="D759" s="0" t="n">
        <f aca="false">C759*(68+13.9+3.5+10+10)*3600*24*365*3</f>
        <v>0.00756622409606219</v>
      </c>
      <c r="E759" s="0" t="n">
        <f aca="false">96780*48</f>
        <v>4645440</v>
      </c>
      <c r="F759" s="0" t="n">
        <v>320</v>
      </c>
      <c r="G759" s="0" t="n">
        <f aca="false">F759*D759/E759</f>
        <v>5.21197499212109E-007</v>
      </c>
    </row>
    <row collapsed="false" customFormat="false" customHeight="true" hidden="false" ht="12.1" outlineLevel="0" r="760">
      <c r="B760" s="0" t="s">
        <v>173</v>
      </c>
      <c r="C760" s="0" t="n">
        <f aca="false">0.001*C648/389.3*0.00005711</f>
        <v>2.2004880554842E-009</v>
      </c>
      <c r="D760" s="0" t="n">
        <f aca="false">C760*(68+13.9+3.5+10+10)*3600*24*365*3</f>
        <v>21.9425697746725</v>
      </c>
      <c r="E760" s="0" t="n">
        <f aca="false">96910*48</f>
        <v>4651680</v>
      </c>
      <c r="F760" s="0" t="n">
        <v>405</v>
      </c>
      <c r="G760" s="0" t="n">
        <f aca="false">F760*D760/E760</f>
        <v>0.00191043682255494</v>
      </c>
      <c r="H760" s="0" t="n">
        <f aca="false">SUM(G737:G760)</f>
        <v>0.00989277355598065</v>
      </c>
    </row>
    <row collapsed="false" customFormat="false" customHeight="true" hidden="false" ht="12.1" outlineLevel="0" r="761">
      <c r="B761" s="2" t="s">
        <v>174</v>
      </c>
      <c r="D761" s="0" t="n">
        <f aca="false">SUM(D665:D757)</f>
        <v>466.958222515718</v>
      </c>
      <c r="G761" s="0" t="n">
        <f aca="false">SUM(G665:G760)</f>
        <v>0.102744954042383</v>
      </c>
    </row>
    <row collapsed="false" customFormat="false" customHeight="true" hidden="false" ht="12.1" outlineLevel="0" r="762">
      <c r="B762" s="2" t="s">
        <v>175</v>
      </c>
      <c r="G762" s="0" t="e">
        <f aca="false">G761+H658</f>
        <v>#REF!</v>
      </c>
    </row>
    <row collapsed="false" customFormat="false" customHeight="true" hidden="false" ht="13.4" outlineLevel="0" r="766">
      <c r="A766" s="0" t="s">
        <v>181</v>
      </c>
    </row>
    <row collapsed="false" customFormat="false" customHeight="true" hidden="false" ht="13.4" outlineLevel="0" r="767">
      <c r="A767" s="0" t="s">
        <v>17</v>
      </c>
      <c r="B767" s="0" t="s">
        <v>1</v>
      </c>
      <c r="C767" s="0" t="s">
        <v>2</v>
      </c>
      <c r="D767" s="0" t="s">
        <v>3</v>
      </c>
      <c r="E767" s="0" t="s">
        <v>4</v>
      </c>
      <c r="F767" s="0" t="s">
        <v>5</v>
      </c>
      <c r="G767" s="0" t="s">
        <v>6</v>
      </c>
      <c r="H767" s="0" t="s">
        <v>7</v>
      </c>
    </row>
    <row collapsed="false" customFormat="false" customHeight="true" hidden="false" ht="13.4" outlineLevel="0" r="768">
      <c r="A768" s="0" t="s">
        <v>182</v>
      </c>
      <c r="B768" s="2" t="s">
        <v>31</v>
      </c>
    </row>
    <row collapsed="false" customFormat="false" customHeight="true" hidden="false" ht="13.4" outlineLevel="0" r="769">
      <c r="B769" s="0" t="s">
        <v>9</v>
      </c>
      <c r="C769" s="0" t="n">
        <v>5.4</v>
      </c>
      <c r="D769" s="0" t="n">
        <f aca="false">C769*0.001*19*94670800</f>
        <v>9713224.08</v>
      </c>
      <c r="E769" s="0" t="n">
        <v>2688000</v>
      </c>
      <c r="F769" s="0" t="n">
        <v>5969</v>
      </c>
      <c r="G769" s="1" t="n">
        <f aca="false">F769*D769/E769</f>
        <v>21569.283680625</v>
      </c>
      <c r="H769" s="1" t="inlineStr">
        <f aca="false">SUM(G769:G776)</f>
        <is>
          <t/>
        </is>
      </c>
      <c r="I769" s="0" t="s">
        <v>183</v>
      </c>
      <c r="J769" s="0" t="n">
        <f aca="false">D769/E769</f>
        <v>3.613550625</v>
      </c>
    </row>
    <row collapsed="false" customFormat="false" customHeight="true" hidden="false" ht="13.4" outlineLevel="0" r="770">
      <c r="B770" s="0" t="s">
        <v>10</v>
      </c>
      <c r="C770" s="0" t="n">
        <v>5.4</v>
      </c>
      <c r="D770" s="0" t="n">
        <f aca="false">C770*0.001*19*94670800</f>
        <v>9713224.08</v>
      </c>
      <c r="E770" s="0" t="n">
        <v>2688000</v>
      </c>
      <c r="F770" s="0" t="n">
        <v>5668</v>
      </c>
      <c r="G770" s="1" t="n">
        <f aca="false">F770*D770/E770</f>
        <v>20481.6049425</v>
      </c>
      <c r="H770" s="4" t="inlineStr">
        <f aca="false">SUM(G769:G774,G777:G780)</f>
        <is>
          <t/>
        </is>
      </c>
      <c r="I770" s="0" t="s">
        <v>184</v>
      </c>
      <c r="J770" s="0" t="n">
        <f aca="false">D770/E770</f>
        <v>3.613550625</v>
      </c>
    </row>
    <row collapsed="false" customFormat="false" customHeight="true" hidden="false" ht="13.4" outlineLevel="0" r="771">
      <c r="B771" s="0" t="s">
        <v>11</v>
      </c>
      <c r="C771" s="0" t="n">
        <v>17</v>
      </c>
      <c r="D771" s="0" t="n">
        <f aca="false">C771*0.001*19*94670800</f>
        <v>30578668.4</v>
      </c>
      <c r="E771" s="0" t="n">
        <v>2688000</v>
      </c>
      <c r="F771" s="0" t="n">
        <v>1062</v>
      </c>
      <c r="G771" s="1" t="n">
        <f aca="false">F771*D771/E771</f>
        <v>12081.30425625</v>
      </c>
      <c r="J771" s="0" t="n">
        <f aca="false">D771/E771</f>
        <v>11.3759927083333</v>
      </c>
    </row>
    <row collapsed="false" customFormat="false" customHeight="true" hidden="false" ht="13.4" outlineLevel="0" r="772">
      <c r="B772" s="0" t="s">
        <v>12</v>
      </c>
      <c r="C772" s="0" t="n">
        <v>17</v>
      </c>
      <c r="D772" s="0" t="n">
        <f aca="false">C772*0.001*19*94670800</f>
        <v>30578668.4</v>
      </c>
      <c r="E772" s="0" t="n">
        <v>2688000</v>
      </c>
      <c r="F772" s="0" t="n">
        <v>1050</v>
      </c>
      <c r="G772" s="1" t="n">
        <f aca="false">F772*D772/E772</f>
        <v>11944.79234375</v>
      </c>
      <c r="J772" s="0" t="n">
        <f aca="false">D772/E772</f>
        <v>11.3759927083333</v>
      </c>
    </row>
    <row collapsed="false" customFormat="false" customHeight="true" hidden="false" ht="13.4" outlineLevel="0" r="773">
      <c r="B773" s="0" t="s">
        <v>13</v>
      </c>
      <c r="C773" s="0" t="n">
        <v>2.2</v>
      </c>
      <c r="D773" s="0" t="n">
        <f aca="false">C773*0.001*19*94670800</f>
        <v>3957239.44</v>
      </c>
      <c r="E773" s="0" t="n">
        <v>3984713</v>
      </c>
      <c r="F773" s="0" t="n">
        <v>39139</v>
      </c>
      <c r="G773" s="1" t="n">
        <f aca="false">F773*D773/E773</f>
        <v>38869.1467722167</v>
      </c>
      <c r="J773" s="0" t="n">
        <f aca="false">D773/E773</f>
        <v>0.99310526002751</v>
      </c>
    </row>
    <row collapsed="false" customFormat="false" customHeight="true" hidden="false" ht="13.4" outlineLevel="0" r="774">
      <c r="B774" s="0" t="s">
        <v>14</v>
      </c>
      <c r="C774" s="0" t="n">
        <v>2.2</v>
      </c>
      <c r="D774" s="0" t="n">
        <f aca="false">C774*0.001*19*94670800</f>
        <v>3957239.44</v>
      </c>
      <c r="E774" s="0" t="n">
        <v>3984479</v>
      </c>
      <c r="F774" s="0" t="n">
        <v>38877</v>
      </c>
      <c r="G774" s="1" t="n">
        <f aca="false">F774*D774/E774</f>
        <v>38611.2206160153</v>
      </c>
      <c r="J774" s="0" t="n">
        <f aca="false">D774/E774</f>
        <v>0.993163582992908</v>
      </c>
    </row>
    <row collapsed="false" customFormat="false" customHeight="true" hidden="false" ht="13.4" outlineLevel="0" r="775">
      <c r="B775" s="0" t="s">
        <v>15</v>
      </c>
      <c r="C775" s="0" t="n">
        <v>4.2</v>
      </c>
      <c r="D775" s="0" t="n">
        <f aca="false">C775*0.001*19*94670800</f>
        <v>7554729.84</v>
      </c>
      <c r="E775" s="0" t="n">
        <v>2586510</v>
      </c>
      <c r="F775" s="0" t="n">
        <v>18740</v>
      </c>
      <c r="G775" s="1" t="n">
        <f aca="false">F775*D775/E775</f>
        <v>54736.1646394563</v>
      </c>
      <c r="J775" s="0" t="n">
        <f aca="false">D775/E775</f>
        <v>2.92081988470951</v>
      </c>
    </row>
    <row collapsed="false" customFormat="false" customHeight="true" hidden="false" ht="13.4" outlineLevel="0" r="776">
      <c r="B776" s="0" t="s">
        <v>16</v>
      </c>
      <c r="C776" s="0" t="n">
        <v>4.2</v>
      </c>
      <c r="D776" s="0" t="n">
        <f aca="false">C776*0.001*19*94670800</f>
        <v>7554729.84</v>
      </c>
      <c r="E776" s="0" t="n">
        <v>2586467</v>
      </c>
      <c r="F776" s="0" t="n">
        <v>19138</v>
      </c>
      <c r="G776" s="1" t="n">
        <f aca="false">F776*D776/E776</f>
        <v>55899.5802683429</v>
      </c>
      <c r="J776" s="0" t="n">
        <f aca="false">D776/E776</f>
        <v>2.92086844332443</v>
      </c>
    </row>
    <row collapsed="false" customFormat="false" customHeight="true" hidden="false" ht="13.4" outlineLevel="0" r="777">
      <c r="B777" s="0" t="s">
        <v>185</v>
      </c>
      <c r="C777" s="0" t="n">
        <v>0.14</v>
      </c>
      <c r="D777" s="0" t="n">
        <f aca="false">C777*0.001*19*94670800</f>
        <v>251824.328</v>
      </c>
      <c r="E777" s="0" t="n">
        <v>2586510</v>
      </c>
      <c r="F777" s="0" t="n">
        <v>66793</v>
      </c>
      <c r="G777" s="1" t="n">
        <f aca="false">F777*D777/E777</f>
        <v>6503.01075198008</v>
      </c>
      <c r="J777" s="0" t="n">
        <f aca="false">D777/E777</f>
        <v>0.0973606628236504</v>
      </c>
    </row>
    <row collapsed="false" customFormat="false" customHeight="true" hidden="false" ht="13.4" outlineLevel="0" r="778">
      <c r="B778" s="0" t="s">
        <v>186</v>
      </c>
      <c r="C778" s="0" t="n">
        <v>0.14</v>
      </c>
      <c r="D778" s="0" t="n">
        <f aca="false">C778*0.001*19*94670800</f>
        <v>251824.328</v>
      </c>
      <c r="E778" s="0" t="n">
        <v>2586467</v>
      </c>
      <c r="F778" s="0" t="n">
        <v>67189</v>
      </c>
      <c r="G778" s="1" t="n">
        <f aca="false">F778*D778/E778</f>
        <v>6541.67432795083</v>
      </c>
      <c r="J778" s="0" t="n">
        <f aca="false">D778/E778</f>
        <v>0.0973622814441476</v>
      </c>
    </row>
    <row collapsed="false" customFormat="false" customHeight="true" hidden="false" ht="13.4" outlineLevel="0" r="779">
      <c r="B779" s="0" t="s">
        <v>187</v>
      </c>
      <c r="C779" s="0" t="n">
        <v>0.86</v>
      </c>
      <c r="D779" s="0" t="n">
        <f aca="false">C779*0.001*19*94670800</f>
        <v>1546920.872</v>
      </c>
      <c r="E779" s="0" t="n">
        <v>2586510</v>
      </c>
      <c r="F779" s="0" t="n">
        <v>12948</v>
      </c>
      <c r="G779" s="1" t="n">
        <f aca="false">F779*D779/E779</f>
        <v>7743.84458233527</v>
      </c>
      <c r="J779" s="0" t="n">
        <f aca="false">D779/E779</f>
        <v>0.598072643059567</v>
      </c>
    </row>
    <row collapsed="false" customFormat="false" customHeight="true" hidden="false" ht="13.4" outlineLevel="0" r="780">
      <c r="B780" s="0" t="s">
        <v>188</v>
      </c>
      <c r="C780" s="0" t="n">
        <v>0.86</v>
      </c>
      <c r="D780" s="0" t="n">
        <f aca="false">C780*0.001*19*94670800</f>
        <v>1546920.872</v>
      </c>
      <c r="E780" s="0" t="n">
        <v>2586467</v>
      </c>
      <c r="F780" s="0" t="n">
        <v>13652</v>
      </c>
      <c r="G780" s="1" t="n">
        <f aca="false">F780*D780/E780</f>
        <v>8165.0234642638</v>
      </c>
      <c r="J780" s="0" t="n">
        <f aca="false">D780/E780</f>
        <v>0.598082586014049</v>
      </c>
    </row>
    <row collapsed="false" customFormat="false" customHeight="true" hidden="false" ht="13.4" outlineLevel="0" r="781">
      <c r="B781" s="2" t="s">
        <v>40</v>
      </c>
      <c r="C781" s="0" t="s">
        <v>41</v>
      </c>
      <c r="J781" s="0" t="e">
        <f aca="false">D781/E781</f>
        <v>#DIV/0!</v>
      </c>
    </row>
    <row collapsed="false" customFormat="false" customHeight="true" hidden="false" ht="12.1" outlineLevel="0" r="782">
      <c r="B782" s="0" t="s">
        <v>42</v>
      </c>
      <c r="C782" s="0" t="n">
        <v>13.3</v>
      </c>
      <c r="D782" s="0" t="n">
        <f aca="false">C782*0.001*(39.2+8.4+9)*3600*24*365*3</f>
        <v>71219010.24</v>
      </c>
      <c r="E782" s="0" t="n">
        <v>5376000</v>
      </c>
      <c r="F782" s="0" t="n">
        <v>2324</v>
      </c>
      <c r="G782" s="1" t="n">
        <f aca="false">D782*F782/E782</f>
        <v>30787.384635</v>
      </c>
      <c r="H782" s="1" t="inlineStr">
        <f aca="false">SUM(G782:G786,G788:G789)</f>
        <is>
          <t/>
        </is>
      </c>
      <c r="I782" s="0" t="s">
        <v>189</v>
      </c>
      <c r="J782" s="0" t="n">
        <f aca="false">D782/E782</f>
        <v>13.24758375</v>
      </c>
    </row>
    <row collapsed="false" customFormat="false" customHeight="true" hidden="false" ht="12.1" outlineLevel="0" r="783">
      <c r="B783" s="0" t="s">
        <v>44</v>
      </c>
      <c r="C783" s="0" t="n">
        <v>2.5</v>
      </c>
      <c r="D783" s="0" t="n">
        <f aca="false">C783*0.001*(39.2+8.4+9)*3600*24*365*3</f>
        <v>13387032</v>
      </c>
      <c r="E783" s="0" t="n">
        <v>5376000</v>
      </c>
      <c r="F783" s="0" t="n">
        <v>519</v>
      </c>
      <c r="G783" s="1" t="n">
        <f aca="false">D783*F783/E783</f>
        <v>1292.38645982143</v>
      </c>
      <c r="H783" s="1" t="inlineStr">
        <f aca="false">SUM(G782:G784,G787:G789)</f>
        <is>
          <t/>
        </is>
      </c>
      <c r="I783" s="0" t="s">
        <v>190</v>
      </c>
      <c r="J783" s="0" t="n">
        <f aca="false">D783/E783</f>
        <v>2.49014732142857</v>
      </c>
    </row>
    <row collapsed="false" customFormat="false" customHeight="true" hidden="false" ht="12.1" outlineLevel="0" r="784">
      <c r="B784" s="0" t="s">
        <v>46</v>
      </c>
      <c r="C784" s="0" t="n">
        <v>1.1</v>
      </c>
      <c r="D784" s="0" t="n">
        <f aca="false">C784*0.001*(39.2+8.4+9)*3600*24*365*3</f>
        <v>5890294.08</v>
      </c>
      <c r="E784" s="0" t="n">
        <v>14333127</v>
      </c>
      <c r="F784" s="0" t="n">
        <v>24121</v>
      </c>
      <c r="G784" s="1" t="n">
        <f aca="false">D784*F784/E784</f>
        <v>9912.68573170949</v>
      </c>
      <c r="J784" s="0" t="n">
        <f aca="false">D784/E784</f>
        <v>0.410956665632001</v>
      </c>
    </row>
    <row collapsed="false" customFormat="false" customHeight="true" hidden="false" ht="12.1" outlineLevel="0" r="785">
      <c r="B785" s="0" t="s">
        <v>65</v>
      </c>
      <c r="C785" s="0" t="n">
        <v>0.115</v>
      </c>
      <c r="D785" s="0" t="n">
        <f aca="false">C785*0.001*(39.2+8.4+9)*3600*24*365*3</f>
        <v>615803.472</v>
      </c>
      <c r="E785" s="0" t="n">
        <v>16965475</v>
      </c>
      <c r="F785" s="0" t="n">
        <v>17725</v>
      </c>
      <c r="G785" s="1" t="n">
        <f aca="false">F785*D785/E785</f>
        <v>643.37229232898</v>
      </c>
      <c r="J785" s="0" t="n">
        <f aca="false">D785/E785</f>
        <v>0.0362974494966984</v>
      </c>
    </row>
    <row collapsed="false" customFormat="false" customHeight="true" hidden="false" ht="12.1" outlineLevel="0" r="786">
      <c r="B786" s="0" t="s">
        <v>66</v>
      </c>
      <c r="C786" s="0" t="n">
        <v>15</v>
      </c>
      <c r="D786" s="0" t="n">
        <f aca="false">C786*0.001*(39.2+8.4+9)*3600*24*365*3</f>
        <v>80322192</v>
      </c>
      <c r="E786" s="0" t="n">
        <v>16965475</v>
      </c>
      <c r="F786" s="0" t="n">
        <v>5625</v>
      </c>
      <c r="G786" s="1" t="n">
        <f aca="false">D786*F786/E786</f>
        <v>26631.2808807298</v>
      </c>
      <c r="J786" s="0" t="n">
        <f aca="false">D786/E786</f>
        <v>4.73444993435197</v>
      </c>
    </row>
    <row collapsed="false" customFormat="false" customHeight="true" hidden="false" ht="12.1" outlineLevel="0" r="787">
      <c r="B787" s="0" t="s">
        <v>48</v>
      </c>
      <c r="C787" s="0" t="n">
        <v>15</v>
      </c>
      <c r="D787" s="0" t="n">
        <f aca="false">C787*0.001*(39.2+8.4+9)*3600*24*365*3</f>
        <v>80322192</v>
      </c>
      <c r="E787" s="0" t="n">
        <v>16965475</v>
      </c>
      <c r="F787" s="0" t="n">
        <v>23350</v>
      </c>
      <c r="G787" s="1" t="n">
        <f aca="false">D787*F787/E787</f>
        <v>110549.405967119</v>
      </c>
      <c r="H787" s="1"/>
      <c r="J787" s="0" t="n">
        <f aca="false">D787/E787</f>
        <v>4.73444993435197</v>
      </c>
    </row>
    <row collapsed="false" customFormat="false" customHeight="true" hidden="false" ht="12.1" outlineLevel="0" r="788">
      <c r="B788" s="0" t="s">
        <v>50</v>
      </c>
      <c r="C788" s="0" t="n">
        <v>2.47</v>
      </c>
      <c r="D788" s="0" t="n">
        <f aca="false">C788*0.001*(39.2+8.4+9)*3600*24*365*3</f>
        <v>13226387.616</v>
      </c>
      <c r="E788" s="0" t="n">
        <v>9303449</v>
      </c>
      <c r="F788" s="0" t="n">
        <v>665</v>
      </c>
      <c r="G788" s="1" t="n">
        <f aca="false">D788*F788/E788</f>
        <v>945.407210233538</v>
      </c>
      <c r="H788" s="1" t="s">
        <v>191</v>
      </c>
      <c r="J788" s="0" t="n">
        <f aca="false">D788/E788</f>
        <v>1.42166497779479</v>
      </c>
    </row>
    <row collapsed="false" customFormat="false" customHeight="true" hidden="false" ht="12.1" outlineLevel="0" r="789">
      <c r="B789" s="0" t="s">
        <v>51</v>
      </c>
      <c r="C789" s="0" t="n">
        <v>0.4</v>
      </c>
      <c r="D789" s="0" t="n">
        <f aca="false">C789*0.001*(39.2+8.4+9)*3600*24*365*3</f>
        <v>2141925.12</v>
      </c>
      <c r="E789" s="0" t="n">
        <v>9303449</v>
      </c>
      <c r="F789" s="0" t="n">
        <v>10892</v>
      </c>
      <c r="G789" s="1" t="n">
        <f aca="false">D789*F789/E789</f>
        <v>2507.65586042768</v>
      </c>
      <c r="H789" s="1"/>
      <c r="J789" s="0" t="n">
        <f aca="false">D789/E789</f>
        <v>0.230229146201586</v>
      </c>
    </row>
    <row collapsed="false" customFormat="false" customHeight="true" hidden="false" ht="12.1" outlineLevel="0" r="790">
      <c r="B790" s="2" t="s">
        <v>52</v>
      </c>
      <c r="G790" s="1"/>
      <c r="H790" s="1"/>
      <c r="J790" s="0" t="e">
        <f aca="false">D790/E790</f>
        <v>#DIV/0!</v>
      </c>
    </row>
    <row collapsed="false" customFormat="false" customHeight="true" hidden="false" ht="12.1" outlineLevel="0" r="791">
      <c r="B791" s="0" t="s">
        <v>53</v>
      </c>
      <c r="C791" s="0" t="n">
        <v>13.3</v>
      </c>
      <c r="D791" s="0" t="n">
        <f aca="false">C791*0.001*(68+13.9+3.5+10+10)*3600*24*365*3</f>
        <v>132623386.56</v>
      </c>
      <c r="E791" s="0" t="n">
        <v>5376000</v>
      </c>
      <c r="F791" s="0" t="n">
        <v>1044</v>
      </c>
      <c r="G791" s="1" t="n">
        <f aca="false">F791*D791/E791</f>
        <v>25754.988015</v>
      </c>
      <c r="H791" s="1" t="inlineStr">
        <f aca="false">SUM(G791:G795,G797:G798)</f>
        <is>
          <t/>
        </is>
      </c>
      <c r="I791" s="0" t="s">
        <v>189</v>
      </c>
      <c r="J791" s="0" t="n">
        <f aca="false">D791/E791</f>
        <v>24.66952875</v>
      </c>
    </row>
    <row collapsed="false" customFormat="false" customHeight="true" hidden="false" ht="12.1" outlineLevel="0" r="792">
      <c r="B792" s="0" t="s">
        <v>54</v>
      </c>
      <c r="C792" s="0" t="n">
        <v>2.5</v>
      </c>
      <c r="D792" s="0" t="n">
        <f aca="false">C792*0.001*(68+13.9+3.5+10+10)*3600*24*365*3</f>
        <v>24929208</v>
      </c>
      <c r="E792" s="0" t="n">
        <v>5376000</v>
      </c>
      <c r="F792" s="0" t="n">
        <v>344</v>
      </c>
      <c r="G792" s="1" t="n">
        <f aca="false">F792*D792/E792</f>
        <v>1595.17253571429</v>
      </c>
      <c r="H792" s="1" t="inlineStr">
        <f aca="false">SUM(G791:G793,G796:G798)</f>
        <is>
          <t/>
        </is>
      </c>
      <c r="I792" s="0" t="s">
        <v>190</v>
      </c>
      <c r="J792" s="0" t="n">
        <f aca="false">D792/E792</f>
        <v>4.63712946428571</v>
      </c>
    </row>
    <row collapsed="false" customFormat="false" customHeight="true" hidden="false" ht="12.1" outlineLevel="0" r="793">
      <c r="B793" s="0" t="s">
        <v>55</v>
      </c>
      <c r="C793" s="0" t="n">
        <v>1.1</v>
      </c>
      <c r="D793" s="0" t="n">
        <f aca="false">C793*0.001*(68+13.9+3.5+10+10)*3600*24*365*3</f>
        <v>10968851.52</v>
      </c>
      <c r="E793" s="0" t="n">
        <v>14333058</v>
      </c>
      <c r="F793" s="0" t="n">
        <v>13076</v>
      </c>
      <c r="G793" s="1" t="n">
        <f aca="false">F793*D793/E793</f>
        <v>10006.8458856107</v>
      </c>
      <c r="J793" s="0" t="n">
        <f aca="false">D793/E793</f>
        <v>0.765283411258086</v>
      </c>
    </row>
    <row collapsed="false" customFormat="false" customHeight="true" hidden="false" ht="12.1" outlineLevel="0" r="794">
      <c r="B794" s="0" t="s">
        <v>67</v>
      </c>
      <c r="C794" s="0" t="n">
        <v>0.115</v>
      </c>
      <c r="D794" s="0" t="n">
        <f aca="false">C794*0.001*(68+13.9+3.5+10+10)*3600*24*365*3</f>
        <v>1146743.568</v>
      </c>
      <c r="E794" s="0" t="n">
        <v>16966427</v>
      </c>
      <c r="F794" s="0" t="n">
        <v>9273</v>
      </c>
      <c r="G794" s="1" t="n">
        <f aca="false">D794*F794/E794</f>
        <v>626.752651342796</v>
      </c>
      <c r="J794" s="0" t="n">
        <f aca="false">D794/E794</f>
        <v>0.0675889842923321</v>
      </c>
    </row>
    <row collapsed="false" customFormat="false" customHeight="true" hidden="false" ht="12.1" outlineLevel="0" r="795">
      <c r="B795" s="0" t="s">
        <v>68</v>
      </c>
      <c r="C795" s="0" t="n">
        <v>15</v>
      </c>
      <c r="D795" s="0" t="n">
        <f aca="false">C795*0.001*(68+13.9+3.5+10+10)*3600*24*365*3</f>
        <v>149575248</v>
      </c>
      <c r="E795" s="0" t="n">
        <v>16966427</v>
      </c>
      <c r="F795" s="0" t="n">
        <v>3311</v>
      </c>
      <c r="G795" s="1" t="n">
        <f aca="false">D795*F795/E795</f>
        <v>29189.6252598146</v>
      </c>
      <c r="J795" s="0" t="n">
        <f aca="false">D795/E795</f>
        <v>8.81595447291289</v>
      </c>
    </row>
    <row collapsed="false" customFormat="false" customHeight="true" hidden="false" ht="12.1" outlineLevel="0" r="796">
      <c r="B796" s="0" t="s">
        <v>56</v>
      </c>
      <c r="C796" s="0" t="n">
        <v>15</v>
      </c>
      <c r="D796" s="0" t="n">
        <f aca="false">C796*0.001*(68+13.9+3.5+10+10)*3600*24*365*3</f>
        <v>149575248</v>
      </c>
      <c r="E796" s="0" t="n">
        <v>16966427</v>
      </c>
      <c r="F796" s="0" t="n">
        <v>12584</v>
      </c>
      <c r="G796" s="1" t="n">
        <f aca="false">F796*D796/E796</f>
        <v>110939.971087136</v>
      </c>
      <c r="H796" s="1"/>
      <c r="J796" s="0" t="n">
        <f aca="false">D796/E796</f>
        <v>8.81595447291289</v>
      </c>
    </row>
    <row collapsed="false" customFormat="false" customHeight="true" hidden="false" ht="12.1" outlineLevel="0" r="797">
      <c r="B797" s="0" t="s">
        <v>58</v>
      </c>
      <c r="C797" s="0" t="n">
        <v>2.47</v>
      </c>
      <c r="D797" s="0" t="n">
        <f aca="false">C797*0.001*(68+13.9+3.5+10+10)*3600*24*365*3</f>
        <v>24630057.504</v>
      </c>
      <c r="E797" s="0" t="n">
        <v>9303730</v>
      </c>
      <c r="F797" s="0" t="n">
        <v>368</v>
      </c>
      <c r="G797" s="1" t="n">
        <f aca="false">F797*D797/E797</f>
        <v>974.217992296853</v>
      </c>
      <c r="H797" s="1"/>
      <c r="J797" s="0" t="n">
        <f aca="false">D797/E797</f>
        <v>2.64733150080667</v>
      </c>
    </row>
    <row collapsed="false" customFormat="false" customHeight="true" hidden="false" ht="12.1" outlineLevel="0" r="798">
      <c r="B798" s="0" t="s">
        <v>59</v>
      </c>
      <c r="C798" s="0" t="n">
        <v>0.4</v>
      </c>
      <c r="D798" s="0" t="n">
        <f aca="false">C798*0.001*(68+13.9+3.5+10+10)*3600*24*365*3</f>
        <v>3988673.28</v>
      </c>
      <c r="E798" s="0" t="n">
        <v>9303730</v>
      </c>
      <c r="F798" s="0" t="n">
        <v>6227</v>
      </c>
      <c r="G798" s="1" t="n">
        <f aca="false">F798*D798/E798</f>
        <v>2669.6248187082</v>
      </c>
      <c r="H798" s="1"/>
      <c r="J798" s="0" t="n">
        <f aca="false">D798/E798</f>
        <v>0.428717651952497</v>
      </c>
    </row>
    <row collapsed="false" customFormat="false" customHeight="true" hidden="false" ht="12.1" outlineLevel="0" r="799">
      <c r="B799" s="2" t="s">
        <v>60</v>
      </c>
      <c r="H799" s="1" t="inlineStr">
        <f aca="false">SUM(H782,H791)</f>
        <is>
          <t/>
        </is>
      </c>
      <c r="I799" s="0" t="s">
        <v>189</v>
      </c>
    </row>
    <row collapsed="false" customFormat="false" customHeight="true" hidden="false" ht="12.1" outlineLevel="0" r="800">
      <c r="H800" s="1" t="inlineStr">
        <f aca="false">SUM(H783,H792)</f>
        <is>
          <t/>
        </is>
      </c>
      <c r="I800" s="0" t="s">
        <v>190</v>
      </c>
    </row>
    <row collapsed="false" customFormat="false" customHeight="true" hidden="false" ht="13.4" outlineLevel="0" r="801">
      <c r="B801" s="2" t="s">
        <v>61</v>
      </c>
      <c r="H801" s="1"/>
    </row>
    <row collapsed="false" customFormat="false" customHeight="true" hidden="false" ht="13.4" outlineLevel="0" r="802">
      <c r="B802" s="0" t="s">
        <v>62</v>
      </c>
      <c r="C802" s="0" t="n">
        <f aca="false">(0.84+0.1+0.59)*0.7</f>
        <v>1.071</v>
      </c>
      <c r="D802" s="1" t="n">
        <f aca="false">C802*110*3600*24*365*3</f>
        <v>11145768480</v>
      </c>
      <c r="E802" s="1" t="s">
        <v>191</v>
      </c>
      <c r="F802" s="0" t="n">
        <v>5</v>
      </c>
      <c r="G802" s="0" t="e">
        <f aca="false">SQRT(5)*F802*D802/E802*2</f>
        <v>#VALUE!</v>
      </c>
    </row>
    <row collapsed="false" customFormat="false" customHeight="true" hidden="false" ht="12.1" outlineLevel="0" r="803">
      <c r="B803" s="2" t="s">
        <v>69</v>
      </c>
      <c r="H803" s="1" t="inlineStr">
        <f aca="false">SUM(H799,H769)</f>
        <is>
          <t/>
        </is>
      </c>
      <c r="I803" s="0" t="s">
        <v>189</v>
      </c>
    </row>
    <row collapsed="false" customFormat="false" customHeight="true" hidden="false" ht="12.1" outlineLevel="0" r="804">
      <c r="B804" s="2"/>
      <c r="H804" s="1" t="inlineStr">
        <f aca="false">SUM(H800,H769)</f>
        <is>
          <t/>
        </is>
      </c>
      <c r="I804" s="0" t="s">
        <v>190</v>
      </c>
    </row>
    <row collapsed="false" customFormat="false" customHeight="true" hidden="false" ht="12.1" outlineLevel="0" r="805">
      <c r="B805" s="2" t="s">
        <v>70</v>
      </c>
    </row>
    <row collapsed="false" customFormat="false" customHeight="true" hidden="false" ht="12.1" outlineLevel="0" r="806">
      <c r="B806" s="0" t="s">
        <v>71</v>
      </c>
      <c r="C806" s="0" t="n">
        <f aca="false">0.00000054*2.07*C775</f>
        <v>4.69476E-006</v>
      </c>
      <c r="D806" s="0" t="n">
        <f aca="false">C806*0.001*19*3600*24*365*3</f>
        <v>8.43907522752</v>
      </c>
      <c r="E806" s="0" t="n">
        <v>2687856</v>
      </c>
      <c r="F806" s="0" t="n">
        <v>13</v>
      </c>
      <c r="G806" s="0" t="n">
        <f aca="false">F806*D806/E806</f>
        <v>4.08161664753469E-005</v>
      </c>
      <c r="I806" s="0" t="n">
        <f aca="false">SUM(H807,H811)</f>
        <v>6.78245550276418E-005</v>
      </c>
    </row>
    <row collapsed="false" customFormat="false" customHeight="true" hidden="false" ht="12.1" outlineLevel="0" r="807">
      <c r="B807" s="0" t="s">
        <v>72</v>
      </c>
      <c r="C807" s="3" t="n">
        <f aca="false">0.00000054*2.07*C776</f>
        <v>4.69476E-006</v>
      </c>
      <c r="D807" s="0" t="n">
        <f aca="false">C807*0.001*19*3600*24*365*3</f>
        <v>8.43907522752</v>
      </c>
      <c r="E807" s="0" t="n">
        <v>2687856</v>
      </c>
      <c r="F807" s="0" t="n">
        <v>2</v>
      </c>
      <c r="G807" s="0" t="n">
        <f aca="false">F807*D807/E807</f>
        <v>6.27941022697645E-006</v>
      </c>
      <c r="H807" s="0" t="n">
        <f aca="false">SUM(G806:G807)</f>
        <v>4.70955767023234E-005</v>
      </c>
      <c r="I807" s="0" t="n">
        <f aca="false">SUM(D806:D807)/SUM(G806:G807)</f>
        <v>358380.8</v>
      </c>
    </row>
    <row collapsed="false" customFormat="false" customHeight="true" hidden="false" ht="12.1" outlineLevel="0" r="808">
      <c r="B808" s="0" t="s">
        <v>73</v>
      </c>
      <c r="C808" s="0" t="n">
        <f aca="false">0.00000000007*1.86*C787</f>
        <v>1.953E-009</v>
      </c>
      <c r="D808" s="0" t="n">
        <f aca="false">C808*0.001*(39.2+8.4+9)*3600*24*365*3</f>
        <v>0.0104579493984</v>
      </c>
      <c r="E808" s="4" t="n">
        <v>4799904</v>
      </c>
      <c r="F808" s="0" t="n">
        <v>4</v>
      </c>
      <c r="G808" s="0" t="n">
        <f aca="false">F808*D808/E808</f>
        <v>8.71513213464269E-009</v>
      </c>
      <c r="I808" s="0" t="n">
        <f aca="false">SUM(D808:D811)/H811</f>
        <v>2042834.25537198</v>
      </c>
    </row>
    <row collapsed="false" customFormat="false" customHeight="true" hidden="false" ht="12.1" outlineLevel="0" r="809">
      <c r="B809" s="0" t="s">
        <v>74</v>
      </c>
      <c r="C809" s="0" t="n">
        <f aca="false">0.00000054*2.07*C788</f>
        <v>2.760966E-006</v>
      </c>
      <c r="D809" s="0" t="n">
        <f aca="false">C809*0.001*(39.2+8.4+9)*3600*24*365*3</f>
        <v>14.7844560771648</v>
      </c>
      <c r="E809" s="4" t="n">
        <v>4799904</v>
      </c>
      <c r="F809" s="0" t="n">
        <v>3</v>
      </c>
      <c r="G809" s="0" t="n">
        <f aca="false">F809*D809/E809</f>
        <v>9.24046985762515E-006</v>
      </c>
    </row>
    <row collapsed="false" customFormat="false" customHeight="true" hidden="false" ht="12.1" outlineLevel="0" r="810">
      <c r="B810" s="0" t="s">
        <v>75</v>
      </c>
      <c r="C810" s="0" t="n">
        <f aca="false">0.00000000007*1.86*C796</f>
        <v>1.953E-009</v>
      </c>
      <c r="D810" s="0" t="n">
        <f aca="false">C810*0.001*(68+13.9+3.5+10+10)*3600*24*365*3</f>
        <v>0.0194746972896</v>
      </c>
      <c r="E810" s="4" t="n">
        <v>4799904</v>
      </c>
      <c r="F810" s="0" t="n">
        <v>2</v>
      </c>
      <c r="G810" s="0" t="n">
        <f aca="false">F810*D810/E810</f>
        <v>8.11461949638993E-009</v>
      </c>
    </row>
    <row collapsed="false" customFormat="false" customHeight="true" hidden="false" ht="12.1" outlineLevel="0" r="811">
      <c r="B811" s="0" t="s">
        <v>76</v>
      </c>
      <c r="C811" s="0" t="n">
        <f aca="false">0.00000054*2.07*C797</f>
        <v>2.760966E-006</v>
      </c>
      <c r="D811" s="0" t="n">
        <f aca="false">C811*0.001*(68+13.9+3.5+10+10)*3600*24*365*3</f>
        <v>27.5314782779712</v>
      </c>
      <c r="E811" s="4" t="n">
        <v>4799904</v>
      </c>
      <c r="F811" s="0" t="n">
        <v>2</v>
      </c>
      <c r="G811" s="0" t="n">
        <f aca="false">F811*D811/E811</f>
        <v>1.14716787160623E-005</v>
      </c>
      <c r="H811" s="0" t="n">
        <f aca="false">SUM(G808:G811)</f>
        <v>2.07289783253185E-005</v>
      </c>
    </row>
    <row collapsed="false" customFormat="false" customHeight="true" hidden="false" ht="12.1" outlineLevel="0" r="812">
      <c r="B812" s="2" t="s">
        <v>77</v>
      </c>
      <c r="C812" s="0" t="s">
        <v>78</v>
      </c>
      <c r="D812" s="0" t="s">
        <v>79</v>
      </c>
    </row>
    <row collapsed="false" customFormat="false" customHeight="true" hidden="false" ht="12.1" outlineLevel="0" r="813">
      <c r="B813" s="0" t="s">
        <v>80</v>
      </c>
      <c r="C813" s="3" t="n">
        <f aca="false">0.001*0.0072*C776/6940*0.0403454</f>
        <v>1.75798976368876E-010</v>
      </c>
      <c r="D813" s="0" t="n">
        <f aca="false">C813*19*94670800</f>
        <v>0.316217564908429</v>
      </c>
      <c r="E813" s="0" t="n">
        <f aca="false">48366*48</f>
        <v>2321568</v>
      </c>
      <c r="F813" s="0" t="n">
        <v>508</v>
      </c>
      <c r="G813" s="0" t="n">
        <f aca="false">F813*D813/E813</f>
        <v>6.91939770764768E-005</v>
      </c>
    </row>
    <row collapsed="false" customFormat="false" customHeight="true" hidden="false" ht="12.1" outlineLevel="0" r="814">
      <c r="B814" s="0" t="s">
        <v>81</v>
      </c>
      <c r="C814" s="0" t="n">
        <f aca="false">0.001*0.0072*C776/0.0000000000006709*1.05101E-019</f>
        <v>4.73729950812342E-012</v>
      </c>
      <c r="D814" s="0" t="n">
        <f aca="false">C814*19*94670800</f>
        <v>0.00852119475119936</v>
      </c>
      <c r="E814" s="0" t="n">
        <f aca="false">48316*48</f>
        <v>2319168</v>
      </c>
      <c r="F814" s="0" t="n">
        <v>626</v>
      </c>
      <c r="G814" s="0" t="n">
        <f aca="false">F814*D814/E814</f>
        <v>2.30007826696936E-006</v>
      </c>
    </row>
    <row collapsed="false" customFormat="false" customHeight="true" hidden="false" ht="12.1" outlineLevel="0" r="815">
      <c r="B815" s="0" t="s">
        <v>82</v>
      </c>
      <c r="C815" s="0" t="n">
        <f aca="false">0.001*0.99274*C776/0.00000005798*0.0000000000000160359</f>
        <v>1.15318753599862E-009</v>
      </c>
      <c r="D815" s="0" t="n">
        <f aca="false">C815*19*94670800</f>
        <v>2.07429054507735</v>
      </c>
      <c r="E815" s="0" t="n">
        <f aca="false">48414*48</f>
        <v>2323872</v>
      </c>
      <c r="F815" s="0" t="n">
        <v>646</v>
      </c>
      <c r="G815" s="0" t="n">
        <f aca="false">F815*D815/E815</f>
        <v>0.000576620266572326</v>
      </c>
    </row>
    <row collapsed="false" customFormat="false" customHeight="true" hidden="false" ht="12.1" outlineLevel="0" r="816">
      <c r="B816" s="0" t="s">
        <v>83</v>
      </c>
      <c r="C816" s="0" t="n">
        <f aca="false">0.001*0.0072*C776/1.34*0.00000515675</f>
        <v>1.16373223880597E-010</v>
      </c>
      <c r="D816" s="0" t="n">
        <f aca="false">C816*19*94670800</f>
        <v>0.209325777863749</v>
      </c>
      <c r="E816" s="0" t="n">
        <f aca="false">48394*48</f>
        <v>2322912</v>
      </c>
      <c r="F816" s="0" t="n">
        <v>494</v>
      </c>
      <c r="G816" s="0" t="n">
        <f aca="false">F816*D816/E816</f>
        <v>4.45160790700173E-005</v>
      </c>
    </row>
    <row collapsed="false" customFormat="false" customHeight="true" hidden="false" ht="12.1" outlineLevel="0" r="817">
      <c r="B817" s="0" t="s">
        <v>84</v>
      </c>
      <c r="C817" s="0" t="n">
        <f aca="false">0.001*C774/2320000*21.595</f>
        <v>2.04780172413793E-008</v>
      </c>
      <c r="D817" s="0" t="n">
        <f aca="false">C817*19*94670800</f>
        <v>36.8347352184483</v>
      </c>
      <c r="E817" s="0" t="n">
        <f aca="false">48306*48</f>
        <v>2318688</v>
      </c>
      <c r="F817" s="0" t="n">
        <v>453</v>
      </c>
      <c r="G817" s="0" t="n">
        <f aca="false">F817*D817/E817</f>
        <v>0.0071963692631165</v>
      </c>
    </row>
    <row collapsed="false" customFormat="false" customHeight="true" hidden="false" ht="12.1" outlineLevel="0" r="818">
      <c r="B818" s="0" t="s">
        <v>85</v>
      </c>
      <c r="C818" s="0" t="n">
        <f aca="false">0.001*0.99274*C776/4219*0.00195758*10</f>
        <v>1.93461613430671E-008</v>
      </c>
      <c r="D818" s="0" t="n">
        <f aca="false">C818*19*94670800</f>
        <v>34.7988148542675</v>
      </c>
      <c r="E818" s="0" t="n">
        <f aca="false">48401*48</f>
        <v>2323248</v>
      </c>
      <c r="F818" s="0" t="n">
        <v>515</v>
      </c>
      <c r="G818" s="0" t="n">
        <f aca="false">F818*D818/E818</f>
        <v>0.00771393740571292</v>
      </c>
    </row>
    <row collapsed="false" customFormat="false" customHeight="true" hidden="false" ht="12.1" outlineLevel="0" r="819">
      <c r="B819" s="0" t="s">
        <v>86</v>
      </c>
      <c r="C819" s="0" t="n">
        <f aca="false">0.001*C774/4.78*0.00000927984</f>
        <v>4.27105606694561E-009</v>
      </c>
      <c r="D819" s="0" t="n">
        <f aca="false">C819*19*94670800</f>
        <v>7.68254159934929</v>
      </c>
      <c r="E819" s="0" t="n">
        <f aca="false">48370*48</f>
        <v>2321760</v>
      </c>
      <c r="F819" s="0" t="n">
        <v>586</v>
      </c>
      <c r="G819" s="0" t="n">
        <f aca="false">F819*D819/E819</f>
        <v>0.00193903305131395</v>
      </c>
    </row>
    <row collapsed="false" customFormat="false" customHeight="true" hidden="false" ht="12.1" outlineLevel="0" r="820">
      <c r="B820" s="0" t="s">
        <v>87</v>
      </c>
      <c r="C820" s="0" t="n">
        <f aca="false">0.001*0.99274*C776/0.003729*0.00000000292019</f>
        <v>3.26515300791633E-009</v>
      </c>
      <c r="D820" s="0" t="n">
        <f aca="false">C820*19*94670800</f>
        <v>5.87317830025506</v>
      </c>
      <c r="E820" s="0" t="n">
        <f aca="false">48*48330</f>
        <v>2319840</v>
      </c>
      <c r="F820" s="0" t="n">
        <v>606</v>
      </c>
      <c r="G820" s="0" t="n">
        <f aca="false">F820*D820/E820</f>
        <v>0.00153422048501387</v>
      </c>
    </row>
    <row collapsed="false" customFormat="false" customHeight="true" hidden="false" ht="12.1" outlineLevel="0" r="821">
      <c r="B821" s="0" t="s">
        <v>88</v>
      </c>
      <c r="C821" s="0" t="n">
        <f aca="false">0.001*0.0072*C776/0.0000007018*0.000000000000344642000000001</f>
        <v>1.48503477913936E-011</v>
      </c>
      <c r="D821" s="0" t="n">
        <f aca="false">C821*19*94670800</f>
        <v>0.0267119918080998</v>
      </c>
      <c r="E821" s="0" t="n">
        <f aca="false">48381*48</f>
        <v>2322288</v>
      </c>
      <c r="F821" s="0" t="n">
        <v>635</v>
      </c>
      <c r="G821" s="0" t="n">
        <f aca="false">F821*D821/E821</f>
        <v>7.30405307099869E-006</v>
      </c>
    </row>
    <row collapsed="false" customFormat="false" customHeight="true" hidden="false" ht="12.1" outlineLevel="0" r="822">
      <c r="B822" s="0" t="s">
        <v>89</v>
      </c>
      <c r="C822" s="0" t="n">
        <f aca="false">0.001*C774/0.0000022089*0.00000000000107439</f>
        <v>1.07006111639277E-009</v>
      </c>
      <c r="D822" s="0" t="n">
        <f aca="false">C822*19*94670800</f>
        <v>1.92476729681814</v>
      </c>
      <c r="E822" s="0" t="n">
        <f aca="false">48307*48</f>
        <v>2318736</v>
      </c>
      <c r="F822" s="0" t="n">
        <v>575</v>
      </c>
      <c r="G822" s="0" t="n">
        <f aca="false">F822*D822/E822</f>
        <v>0.000477303667028257</v>
      </c>
    </row>
    <row collapsed="false" customFormat="false" customHeight="true" hidden="false" ht="12.1" outlineLevel="0" r="823">
      <c r="B823" s="0" t="s">
        <v>90</v>
      </c>
      <c r="C823" s="0" t="n">
        <f aca="false">0.001*0.99274*C776/0.000000000014*1.44088E-018</f>
        <v>4.2912576336E-010</v>
      </c>
      <c r="D823" s="0" t="n">
        <f aca="false">C823*19*94670800</f>
        <v>0.771887907040136</v>
      </c>
      <c r="E823" s="0" t="n">
        <f aca="false">48281*48</f>
        <v>2317488</v>
      </c>
      <c r="F823" s="0" t="n">
        <v>674</v>
      </c>
      <c r="G823" s="0" t="n">
        <f aca="false">F823*D823/E823</f>
        <v>0.000224489813688378</v>
      </c>
    </row>
    <row collapsed="false" customFormat="false" customHeight="true" hidden="false" ht="12.1" outlineLevel="0" r="824">
      <c r="B824" s="0" t="s">
        <v>91</v>
      </c>
      <c r="C824" s="0" t="n">
        <f aca="false">0.001*0.0072*C776/0.175*0.000000346765</f>
        <v>5.9920992E-011</v>
      </c>
      <c r="D824" s="0" t="n">
        <f aca="false">C824*19*94670800</f>
        <v>0.107782596739238</v>
      </c>
      <c r="E824" s="0" t="n">
        <f aca="false">48429*48</f>
        <v>2324592</v>
      </c>
      <c r="F824" s="0" t="n">
        <v>604</v>
      </c>
      <c r="G824" s="0" t="n">
        <f aca="false">F824*D824/E824</f>
        <v>2.80052105618965E-005</v>
      </c>
    </row>
    <row collapsed="false" customFormat="false" customHeight="true" hidden="false" ht="12.1" outlineLevel="0" r="825">
      <c r="B825" s="0" t="s">
        <v>92</v>
      </c>
      <c r="C825" s="0" t="n">
        <f aca="false">0.001*C774/0.0125*0.0000000140215</f>
        <v>2.467784E-009</v>
      </c>
      <c r="D825" s="0" t="n">
        <f aca="false">C825*19*94670800</f>
        <v>4.4389146246368</v>
      </c>
      <c r="E825" s="0" t="n">
        <f aca="false">48364*48</f>
        <v>2321472</v>
      </c>
      <c r="F825" s="0" t="n">
        <v>620</v>
      </c>
      <c r="G825" s="0" t="n">
        <f aca="false">F825*D825/E825</f>
        <v>0.00118550948160254</v>
      </c>
    </row>
    <row collapsed="false" customFormat="false" customHeight="true" hidden="false" ht="12.1" outlineLevel="0" r="826">
      <c r="B826" s="0" t="s">
        <v>93</v>
      </c>
      <c r="C826" s="0" t="n">
        <f aca="false">0.001*0.99274*C776/0.00000209824*0.000000000000780354000000001</f>
        <v>1.55067687482462E-009</v>
      </c>
      <c r="D826" s="0" t="n">
        <f aca="false">C826*19*94670800</f>
        <v>2.78927258534178</v>
      </c>
      <c r="E826" s="0" t="n">
        <f aca="false">48336*48</f>
        <v>2320128</v>
      </c>
      <c r="F826" s="0" t="n">
        <v>634</v>
      </c>
      <c r="G826" s="0" t="n">
        <f aca="false">F826*D826/E826</f>
        <v>0.00076219881795603</v>
      </c>
    </row>
    <row collapsed="false" customFormat="false" customHeight="true" hidden="false" ht="12.1" outlineLevel="0" r="827">
      <c r="B827" s="0" t="s">
        <v>94</v>
      </c>
      <c r="C827" s="0" t="n">
        <f aca="false">0.001*0.0072*C776/0.0000004296*0.000000000000285365</f>
        <v>2.00871452513966E-011</v>
      </c>
      <c r="D827" s="0" t="n">
        <f aca="false">C827*19*94670800</f>
        <v>0.0361316561026525</v>
      </c>
      <c r="E827" s="0" t="n">
        <f aca="false">48365*48</f>
        <v>2321520</v>
      </c>
      <c r="F827" s="0" t="n">
        <v>595</v>
      </c>
      <c r="G827" s="0" t="n">
        <f aca="false">F827*D827/E827</f>
        <v>9.26045667540157E-006</v>
      </c>
    </row>
    <row collapsed="false" customFormat="false" customHeight="true" hidden="false" ht="12.1" outlineLevel="0" r="828">
      <c r="B828" s="0" t="s">
        <v>95</v>
      </c>
      <c r="C828" s="0" t="n">
        <f aca="false">0.001*C774/0.000000011498*3.71403E-015</f>
        <v>7.10633675421813E-010</v>
      </c>
      <c r="D828" s="0" t="n">
        <f aca="false">C828*19*94670800</f>
        <v>1.27824891262334</v>
      </c>
      <c r="E828" s="0" t="n">
        <f aca="false">48295*48</f>
        <v>2318160</v>
      </c>
      <c r="F828" s="0" t="n">
        <v>645</v>
      </c>
      <c r="G828" s="0" t="n">
        <f aca="false">F828*D828/E828</f>
        <v>0.000355657309522232</v>
      </c>
    </row>
    <row collapsed="false" customFormat="false" customHeight="true" hidden="false" ht="12.1" outlineLevel="0" r="829">
      <c r="B829" s="0" t="s">
        <v>96</v>
      </c>
      <c r="C829" s="0" t="n">
        <f aca="false">0.001*0.99274*C776/0.0000000000002914*2.40754E-020</f>
        <v>3.4448377797941E-010</v>
      </c>
      <c r="D829" s="0" t="n">
        <f aca="false">C829*19*94670800</f>
        <v>0.619638542118329</v>
      </c>
      <c r="E829" s="0" t="n">
        <f aca="false">48408*48</f>
        <v>2323584</v>
      </c>
      <c r="F829" s="0" t="n">
        <v>618</v>
      </c>
      <c r="G829" s="0" t="n">
        <f aca="false">F829*D829/E829</f>
        <v>0.000164804293293949</v>
      </c>
    </row>
    <row collapsed="false" customFormat="false" customHeight="true" hidden="false" ht="12.1" outlineLevel="0" r="830">
      <c r="B830" s="0" t="s">
        <v>97</v>
      </c>
      <c r="C830" s="0" t="n">
        <f aca="false">0.001*C774/1.57E-018*2.68518E-026</f>
        <v>3.76267261146497E-011</v>
      </c>
      <c r="D830" s="0" t="n">
        <f aca="false">C830*19*94670800</f>
        <v>0.0676808929904408</v>
      </c>
      <c r="E830" s="0" t="n">
        <f aca="false">48282*48</f>
        <v>2317536</v>
      </c>
      <c r="F830" s="0" t="n">
        <v>620</v>
      </c>
      <c r="G830" s="0" t="n">
        <f aca="false">F830*D830/E830</f>
        <v>1.81063654044957E-005</v>
      </c>
    </row>
    <row collapsed="false" customFormat="false" customHeight="true" hidden="false" ht="12.1" outlineLevel="0" r="831">
      <c r="B831" s="0" t="s">
        <v>98</v>
      </c>
      <c r="C831" s="0" t="n">
        <f aca="false">0.001*0.99274*C776/0.0000000000000895300000000002*9.10636E-021</f>
        <v>4.24092939471461E-010</v>
      </c>
      <c r="D831" s="0" t="n">
        <f aca="false">C831*19*94670800</f>
        <v>0.762835139228181</v>
      </c>
      <c r="E831" s="0" t="n">
        <f aca="false">48330*48</f>
        <v>2319840</v>
      </c>
      <c r="F831" s="0" t="n">
        <v>631</v>
      </c>
      <c r="G831" s="0" t="n">
        <f aca="false">F831*D831/E831</f>
        <v>0.000207492315354931</v>
      </c>
    </row>
    <row collapsed="false" customFormat="false" customHeight="true" hidden="false" ht="12.1" outlineLevel="0" r="832">
      <c r="B832" s="0" t="s">
        <v>99</v>
      </c>
      <c r="C832" s="0" t="n">
        <f aca="false">0.001*0.0072*C776/3.12E-017*1.43864E-024</f>
        <v>1.39437415384615E-012</v>
      </c>
      <c r="D832" s="0" t="n">
        <f aca="false">C832*19*94670800</f>
        <v>0.00250812381623483</v>
      </c>
      <c r="E832" s="0" t="n">
        <f aca="false">48313*48</f>
        <v>2319024</v>
      </c>
      <c r="F832" s="0" t="n">
        <v>620</v>
      </c>
      <c r="G832" s="0" t="n">
        <f aca="false">F832*D832/E832</f>
        <v>6.70556564341549E-007</v>
      </c>
    </row>
    <row collapsed="false" customFormat="false" customHeight="true" hidden="false" ht="12.1" outlineLevel="0" r="833">
      <c r="B833" s="0" t="s">
        <v>72</v>
      </c>
      <c r="C833" s="0" t="n">
        <f aca="false">0.001*0.99274*C776/4.916E-018*1.30457E-025</f>
        <v>1.10647173546786E-010</v>
      </c>
      <c r="D833" s="0" t="n">
        <f aca="false">C833*19*94670800</f>
        <v>0.199026072310848</v>
      </c>
      <c r="E833" s="0" t="n">
        <f aca="false">48309*48</f>
        <v>2318832</v>
      </c>
      <c r="F833" s="0" t="n">
        <v>616</v>
      </c>
      <c r="G833" s="0" t="n">
        <f aca="false">F833*D833/E833</f>
        <v>5.28714717338222E-005</v>
      </c>
    </row>
    <row collapsed="false" customFormat="false" customHeight="true" hidden="false" ht="12.1" outlineLevel="0" r="834">
      <c r="B834" s="0" t="s">
        <v>100</v>
      </c>
      <c r="C834" s="0" t="n">
        <f aca="false">0.001*0.99724*C776/0.0054*0.000000008537</f>
        <v>6.62156279555556E-009</v>
      </c>
      <c r="D834" s="0" t="n">
        <f aca="false">C834*19*94670800</f>
        <v>11.9105042950041</v>
      </c>
      <c r="E834" s="0" t="n">
        <f aca="false">48559*48</f>
        <v>2330832</v>
      </c>
      <c r="F834" s="0" t="n">
        <v>571</v>
      </c>
      <c r="G834" s="0" t="n">
        <f aca="false">F834*D834/E834</f>
        <v>0.00291779843096687</v>
      </c>
    </row>
    <row collapsed="false" customFormat="false" customHeight="true" hidden="false" ht="12.1" outlineLevel="0" r="835">
      <c r="B835" s="0" t="s">
        <v>101</v>
      </c>
      <c r="C835" s="0" t="n">
        <f aca="false">0.001*0.3594*C774/0.0001908*0.00000000005714</f>
        <v>2.36789597484277E-010</v>
      </c>
      <c r="D835" s="0" t="n">
        <f aca="false">C835*19*94670800</f>
        <v>0.425924151884775</v>
      </c>
      <c r="E835" s="0" t="n">
        <f aca="false">48594*48</f>
        <v>2332512</v>
      </c>
      <c r="F835" s="0" t="n">
        <v>632</v>
      </c>
      <c r="G835" s="0" t="n">
        <f aca="false">F835*D835/E835</f>
        <v>0.000115405221491327</v>
      </c>
    </row>
    <row collapsed="false" customFormat="false" customHeight="true" hidden="false" ht="12.1" outlineLevel="0" r="836">
      <c r="B836" s="0" t="s">
        <v>102</v>
      </c>
      <c r="C836" s="0" t="n">
        <f aca="false">0.001*C776/389.3*0.001426</f>
        <v>1.538453634729E-008</v>
      </c>
      <c r="D836" s="0" t="n">
        <f aca="false">C836*19*94670800</f>
        <v>27.6728609089134</v>
      </c>
      <c r="E836" s="0" t="n">
        <f aca="false">48607*48</f>
        <v>2333136</v>
      </c>
      <c r="F836" s="0" t="n">
        <v>533</v>
      </c>
      <c r="G836" s="0" t="n">
        <f aca="false">F836*D836/E836</f>
        <v>0.00632180672899088</v>
      </c>
      <c r="H836" s="0" t="n">
        <f aca="false">SUM(G813:G836)</f>
        <v>0.0319248748000494</v>
      </c>
    </row>
    <row collapsed="false" customFormat="false" customHeight="true" hidden="false" ht="12.1" outlineLevel="0" r="837">
      <c r="B837" s="0" t="s">
        <v>103</v>
      </c>
      <c r="C837" s="0" t="n">
        <f aca="false">0.001*0.0072*C775/6940*0.0403454</f>
        <v>1.75798976368876E-010</v>
      </c>
      <c r="D837" s="0" t="n">
        <f aca="false">C837*19*94670800</f>
        <v>0.316217564908429</v>
      </c>
      <c r="E837" s="0" t="n">
        <f aca="false">48366*48</f>
        <v>2321568</v>
      </c>
      <c r="F837" s="0" t="n">
        <v>618</v>
      </c>
      <c r="G837" s="0" t="n">
        <f aca="false">F837*D837/E837</f>
        <v>8.41769248686273E-005</v>
      </c>
    </row>
    <row collapsed="false" customFormat="false" customHeight="true" hidden="false" ht="12.1" outlineLevel="0" r="838">
      <c r="B838" s="0" t="s">
        <v>104</v>
      </c>
      <c r="C838" s="0" t="n">
        <f aca="false">0.001*0.0072*C775/0.0000000000006709*1.05101E-019</f>
        <v>4.73729950812342E-012</v>
      </c>
      <c r="D838" s="0" t="n">
        <f aca="false">C838*19*94670800</f>
        <v>0.00852119475119936</v>
      </c>
      <c r="E838" s="0" t="n">
        <f aca="false">48316*48</f>
        <v>2319168</v>
      </c>
      <c r="F838" s="0" t="n">
        <v>833</v>
      </c>
      <c r="G838" s="0" t="n">
        <f aca="false">F838*D838/E838</f>
        <v>3.06064727857105E-006</v>
      </c>
    </row>
    <row collapsed="false" customFormat="false" customHeight="true" hidden="false" ht="12.1" outlineLevel="0" r="839">
      <c r="B839" s="0" t="s">
        <v>105</v>
      </c>
      <c r="C839" s="0" t="n">
        <f aca="false">0.001*0.99274*C775/0.00000005798*0.0000000000000160359</f>
        <v>1.15318753599862E-009</v>
      </c>
      <c r="D839" s="0" t="n">
        <f aca="false">C839*19*94670800</f>
        <v>2.07429054507735</v>
      </c>
      <c r="E839" s="0" t="n">
        <f aca="false">48414*48</f>
        <v>2323872</v>
      </c>
      <c r="F839" s="0" t="n">
        <v>782</v>
      </c>
      <c r="G839" s="0" t="n">
        <f aca="false">F839*D839/E839</f>
        <v>0.000698014006903342</v>
      </c>
    </row>
    <row collapsed="false" customFormat="false" customHeight="true" hidden="false" ht="12.1" outlineLevel="0" r="840">
      <c r="B840" s="0" t="s">
        <v>106</v>
      </c>
      <c r="C840" s="0" t="n">
        <f aca="false">0.001*0.0072*C775/1.34*0.00000515675</f>
        <v>1.16373223880597E-010</v>
      </c>
      <c r="D840" s="0" t="n">
        <f aca="false">C840*19*94670800</f>
        <v>0.209325777863749</v>
      </c>
      <c r="E840" s="0" t="n">
        <f aca="false">48394*48</f>
        <v>2322912</v>
      </c>
      <c r="F840" s="0" t="n">
        <v>662</v>
      </c>
      <c r="G840" s="0" t="n">
        <f aca="false">F840*D840/E840</f>
        <v>5.96551504946386E-005</v>
      </c>
    </row>
    <row collapsed="false" customFormat="false" customHeight="true" hidden="false" ht="12.1" outlineLevel="0" r="841">
      <c r="B841" s="0" t="s">
        <v>107</v>
      </c>
      <c r="C841" s="0" t="n">
        <f aca="false">0.001*C773/2320000*21.595</f>
        <v>2.04780172413793E-008</v>
      </c>
      <c r="D841" s="0" t="n">
        <f aca="false">C841*19*94670800</f>
        <v>36.8347352184483</v>
      </c>
      <c r="E841" s="0" t="n">
        <f aca="false">48306*48</f>
        <v>2318688</v>
      </c>
      <c r="F841" s="0" t="n">
        <v>545</v>
      </c>
      <c r="G841" s="0" t="n">
        <f aca="false">F841*D841/E841</f>
        <v>0.00865788355054855</v>
      </c>
    </row>
    <row collapsed="false" customFormat="false" customHeight="true" hidden="false" ht="12.1" outlineLevel="0" r="842">
      <c r="B842" s="0" t="s">
        <v>108</v>
      </c>
      <c r="C842" s="0" t="n">
        <f aca="false">0.001*0.99274*C775/4219*0.00195758*10</f>
        <v>1.93461613430671E-008</v>
      </c>
      <c r="D842" s="0" t="n">
        <f aca="false">C842*19*94670800</f>
        <v>34.7988148542675</v>
      </c>
      <c r="E842" s="0" t="n">
        <f aca="false">48401*48</f>
        <v>2323248</v>
      </c>
      <c r="F842" s="0" t="n">
        <v>649</v>
      </c>
      <c r="G842" s="0" t="n">
        <f aca="false">F842*D842/E842</f>
        <v>0.00972105898312172</v>
      </c>
    </row>
    <row collapsed="false" customFormat="false" customHeight="true" hidden="false" ht="12.1" outlineLevel="0" r="843">
      <c r="B843" s="0" t="s">
        <v>109</v>
      </c>
      <c r="C843" s="3" t="n">
        <f aca="false">0.001*C773/4.78*0.00000927984</f>
        <v>4.27105606694561E-009</v>
      </c>
      <c r="D843" s="0" t="n">
        <f aca="false">C843*19*94670800</f>
        <v>7.68254159934929</v>
      </c>
      <c r="E843" s="0" t="n">
        <f aca="false">48370*48</f>
        <v>2321760</v>
      </c>
      <c r="F843" s="0" t="n">
        <v>742</v>
      </c>
      <c r="G843" s="0" t="n">
        <f aca="false">F843*D843/E843</f>
        <v>0.00245522615029855</v>
      </c>
    </row>
    <row collapsed="false" customFormat="false" customHeight="true" hidden="false" ht="12.1" outlineLevel="0" r="844">
      <c r="B844" s="0" t="s">
        <v>110</v>
      </c>
      <c r="C844" s="0" t="n">
        <f aca="false">0.001*0.99274*C775/0.003729*0.00000000292019</f>
        <v>3.26515300791633E-009</v>
      </c>
      <c r="D844" s="0" t="n">
        <f aca="false">C844*19*94670800</f>
        <v>5.87317830025506</v>
      </c>
      <c r="E844" s="0" t="n">
        <f aca="false">48*48330</f>
        <v>2319840</v>
      </c>
      <c r="F844" s="0" t="n">
        <v>799</v>
      </c>
      <c r="G844" s="0" t="n">
        <f aca="false">F844*D844/E844</f>
        <v>0.00202284186060409</v>
      </c>
    </row>
    <row collapsed="false" customFormat="false" customHeight="true" hidden="false" ht="12.1" outlineLevel="0" r="845">
      <c r="B845" s="0" t="s">
        <v>111</v>
      </c>
      <c r="C845" s="0" t="n">
        <f aca="false">0.001*0.0072*C775/0.0000007018*0.000000000000344642000000001</f>
        <v>1.48503477913936E-011</v>
      </c>
      <c r="D845" s="0" t="n">
        <f aca="false">C845*19*94670800</f>
        <v>0.0267119918080998</v>
      </c>
      <c r="E845" s="0" t="n">
        <f aca="false">48381*48</f>
        <v>2322288</v>
      </c>
      <c r="F845" s="0" t="n">
        <v>787</v>
      </c>
      <c r="G845" s="0" t="n">
        <f aca="false">F845*D845/E845</f>
        <v>9.05242482972593E-006</v>
      </c>
    </row>
    <row collapsed="false" customFormat="false" customHeight="true" hidden="false" ht="12.1" outlineLevel="0" r="846">
      <c r="B846" s="3" t="s">
        <v>112</v>
      </c>
      <c r="C846" s="0" t="n">
        <f aca="false">0.001*C773/0.0000022089*0.00000000000107439</f>
        <v>1.07006111639277E-009</v>
      </c>
      <c r="D846" s="0" t="n">
        <f aca="false">C846*19*94670800</f>
        <v>1.92476729681814</v>
      </c>
      <c r="E846" s="0" t="n">
        <f aca="false">48307*48</f>
        <v>2318736</v>
      </c>
      <c r="F846" s="0" t="n">
        <v>754</v>
      </c>
      <c r="G846" s="0" t="n">
        <f aca="false">F846*D846/E846</f>
        <v>0.000625890373807489</v>
      </c>
    </row>
    <row collapsed="false" customFormat="false" customHeight="true" hidden="false" ht="12.1" outlineLevel="0" r="847">
      <c r="B847" s="0" t="s">
        <v>113</v>
      </c>
      <c r="C847" s="0" t="n">
        <f aca="false">0.001*0.99274*C775/0.000000000014*1.44088E-018</f>
        <v>4.2912576336E-010</v>
      </c>
      <c r="D847" s="0" t="n">
        <f aca="false">C847*19*94670800</f>
        <v>0.771887907040136</v>
      </c>
      <c r="E847" s="0" t="n">
        <f aca="false">48281*48</f>
        <v>2317488</v>
      </c>
      <c r="F847" s="0" t="n">
        <v>811</v>
      </c>
      <c r="G847" s="0" t="n">
        <f aca="false">F847*D847/E847</f>
        <v>0.000270120532494473</v>
      </c>
    </row>
    <row collapsed="false" customFormat="false" customHeight="true" hidden="false" ht="12.1" outlineLevel="0" r="848">
      <c r="B848" s="0" t="s">
        <v>114</v>
      </c>
      <c r="C848" s="0" t="n">
        <f aca="false">0.001*0.0072*C775/0.175*0.000000346765</f>
        <v>5.9920992E-011</v>
      </c>
      <c r="D848" s="0" t="n">
        <f aca="false">C848*19*94670800</f>
        <v>0.107782596739238</v>
      </c>
      <c r="E848" s="0" t="n">
        <f aca="false">48429*48</f>
        <v>2324592</v>
      </c>
      <c r="F848" s="0" t="n">
        <v>750</v>
      </c>
      <c r="G848" s="0" t="n">
        <f aca="false">F848*D848/E848</f>
        <v>3.47746819891098E-005</v>
      </c>
    </row>
    <row collapsed="false" customFormat="false" customHeight="true" hidden="false" ht="12.1" outlineLevel="0" r="849">
      <c r="B849" s="0" t="s">
        <v>115</v>
      </c>
      <c r="C849" s="0" t="n">
        <f aca="false">0.001*C773/0.0125*0.0000000140215</f>
        <v>2.467784E-009</v>
      </c>
      <c r="D849" s="0" t="n">
        <f aca="false">C849*19*94670800</f>
        <v>4.4389146246368</v>
      </c>
      <c r="E849" s="0" t="n">
        <f aca="false">48364*48</f>
        <v>2321472</v>
      </c>
      <c r="F849" s="0" t="n">
        <v>754</v>
      </c>
      <c r="G849" s="0" t="n">
        <f aca="false">F849*D849/E849</f>
        <v>0.00144173249859406</v>
      </c>
      <c r="I849" s="0" t="n">
        <f aca="false">SUM(D813:D860)/I855</f>
        <v>3892.35569458326</v>
      </c>
    </row>
    <row collapsed="false" customFormat="false" customHeight="true" hidden="false" ht="12.1" outlineLevel="0" r="850">
      <c r="B850" s="0" t="s">
        <v>116</v>
      </c>
      <c r="C850" s="0" t="n">
        <f aca="false">0.001*0.99274*C775/0.00000209824*0.000000000000780354000000001</f>
        <v>1.55067687482462E-009</v>
      </c>
      <c r="D850" s="0" t="n">
        <f aca="false">C850*19*94670800</f>
        <v>2.78927258534178</v>
      </c>
      <c r="E850" s="0" t="n">
        <f aca="false">48336*48</f>
        <v>2320128</v>
      </c>
      <c r="F850" s="0" t="n">
        <v>854</v>
      </c>
      <c r="G850" s="0" t="n">
        <f aca="false">F850*D850/E850</f>
        <v>0.00102668421219945</v>
      </c>
    </row>
    <row collapsed="false" customFormat="false" customHeight="true" hidden="false" ht="12.1" outlineLevel="0" r="851">
      <c r="B851" s="0" t="s">
        <v>117</v>
      </c>
      <c r="C851" s="0" t="n">
        <f aca="false">0.001*0.0072*C775/0.0000004296*0.000000000000285365</f>
        <v>2.00871452513966E-011</v>
      </c>
      <c r="D851" s="0" t="n">
        <f aca="false">C851*19*94670800</f>
        <v>0.0361316561026525</v>
      </c>
      <c r="E851" s="0" t="n">
        <f aca="false">48365*48</f>
        <v>2321520</v>
      </c>
      <c r="F851" s="0" t="n">
        <v>754</v>
      </c>
      <c r="G851" s="0" t="n">
        <f aca="false">F851*D851/E851</f>
        <v>1.17350997197526E-005</v>
      </c>
    </row>
    <row collapsed="false" customFormat="false" customHeight="true" hidden="false" ht="12.1" outlineLevel="0" r="852">
      <c r="B852" s="0" t="s">
        <v>118</v>
      </c>
      <c r="C852" s="0" t="n">
        <f aca="false">0.001*C773/0.000000011498*3.71403E-015</f>
        <v>7.10633675421813E-010</v>
      </c>
      <c r="D852" s="0" t="n">
        <f aca="false">C852*19*94670800</f>
        <v>1.27824891262334</v>
      </c>
      <c r="E852" s="0" t="n">
        <f aca="false">48295*48</f>
        <v>2318160</v>
      </c>
      <c r="F852" s="0" t="n">
        <v>827</v>
      </c>
      <c r="G852" s="0" t="n">
        <f aca="false">F852*D852/E852</f>
        <v>0.000456013325542458</v>
      </c>
    </row>
    <row collapsed="false" customFormat="false" customHeight="true" hidden="false" ht="12.1" outlineLevel="0" r="853">
      <c r="B853" s="0" t="s">
        <v>119</v>
      </c>
      <c r="C853" s="0" t="n">
        <f aca="false">0.001*0.99274*C775/0.0000000000002914*2.40754E-020</f>
        <v>3.4448377797941E-010</v>
      </c>
      <c r="D853" s="0" t="n">
        <f aca="false">C853*19*94670800</f>
        <v>0.619638542118329</v>
      </c>
      <c r="E853" s="0" t="n">
        <f aca="false">48408*48</f>
        <v>2323584</v>
      </c>
      <c r="F853" s="0" t="n">
        <v>834</v>
      </c>
      <c r="G853" s="0" t="n">
        <f aca="false">F853*D853/E853</f>
        <v>0.000222405793862708</v>
      </c>
    </row>
    <row collapsed="false" customFormat="false" customHeight="true" hidden="false" ht="12.1" outlineLevel="0" r="854">
      <c r="B854" s="0" t="s">
        <v>120</v>
      </c>
      <c r="C854" s="0" t="n">
        <f aca="false">0.001*C773/1.57E-018*2.68518E-026</f>
        <v>3.76267261146497E-011</v>
      </c>
      <c r="D854" s="0" t="n">
        <f aca="false">C854*19*94670800</f>
        <v>0.0676808929904408</v>
      </c>
      <c r="E854" s="0" t="n">
        <f aca="false">48282*48</f>
        <v>2317536</v>
      </c>
      <c r="F854" s="0" t="n">
        <v>735</v>
      </c>
      <c r="G854" s="0" t="n">
        <f aca="false">F854*D854/E854</f>
        <v>2.14648041488779E-005</v>
      </c>
    </row>
    <row collapsed="false" customFormat="false" customHeight="true" hidden="false" ht="12.1" outlineLevel="0" r="855">
      <c r="B855" s="0" t="s">
        <v>121</v>
      </c>
      <c r="C855" s="0" t="n">
        <f aca="false">0.001*0.99274*C775/0.0000000000000895300000000002*9.10636E-021</f>
        <v>4.24092939471461E-010</v>
      </c>
      <c r="D855" s="0" t="n">
        <f aca="false">C855*19*94670800</f>
        <v>0.762835139228181</v>
      </c>
      <c r="E855" s="0" t="n">
        <f aca="false">48330*48</f>
        <v>2319840</v>
      </c>
      <c r="F855" s="0" t="n">
        <v>803</v>
      </c>
      <c r="G855" s="0" t="n">
        <f aca="false">F855*D855/E855</f>
        <v>0.000264051234912852</v>
      </c>
      <c r="I855" s="0" t="n">
        <f aca="false">SUM(H836,H860)</f>
        <v>0.0723635411574974</v>
      </c>
    </row>
    <row collapsed="false" customFormat="false" customHeight="true" hidden="false" ht="12.1" outlineLevel="0" r="856">
      <c r="B856" s="0" t="s">
        <v>122</v>
      </c>
      <c r="C856" s="0" t="n">
        <f aca="false">0.001*0.0072*C775/3.12E-017*1.43864E-024</f>
        <v>1.39437415384615E-012</v>
      </c>
      <c r="D856" s="0" t="n">
        <f aca="false">C856*19*94670800</f>
        <v>0.00250812381623483</v>
      </c>
      <c r="E856" s="0" t="n">
        <f aca="false">48313*48</f>
        <v>2319024</v>
      </c>
      <c r="F856" s="0" t="n">
        <v>784</v>
      </c>
      <c r="G856" s="0" t="n">
        <f aca="false">F856*D856/E856</f>
        <v>8.47929591038345E-007</v>
      </c>
    </row>
    <row collapsed="false" customFormat="false" customHeight="true" hidden="false" ht="12.1" outlineLevel="0" r="857">
      <c r="B857" s="0" t="s">
        <v>71</v>
      </c>
      <c r="C857" s="0" t="n">
        <f aca="false">0.001*0.99274*C775/4.916E-018*1.30457E-025</f>
        <v>1.10647173546786E-010</v>
      </c>
      <c r="D857" s="0" t="n">
        <f aca="false">C857*19*94670800</f>
        <v>0.199026072310848</v>
      </c>
      <c r="E857" s="0" t="n">
        <f aca="false">48309*48</f>
        <v>2318832</v>
      </c>
      <c r="F857" s="0" t="n">
        <v>747</v>
      </c>
      <c r="G857" s="0" t="n">
        <f aca="false">F857*D857/E857</f>
        <v>6.41152425083851E-005</v>
      </c>
    </row>
    <row collapsed="false" customFormat="false" customHeight="true" hidden="false" ht="12.1" outlineLevel="0" r="858">
      <c r="B858" s="0" t="s">
        <v>123</v>
      </c>
      <c r="C858" s="0" t="n">
        <f aca="false">0.001*0.99724*C775/0.0054*0.000000008537</f>
        <v>6.62156279555556E-009</v>
      </c>
      <c r="D858" s="0" t="n">
        <f aca="false">C858*19*94670800</f>
        <v>11.9105042950041</v>
      </c>
      <c r="E858" s="0" t="n">
        <f aca="false">48369*48</f>
        <v>2321712</v>
      </c>
      <c r="F858" s="0" t="n">
        <v>752</v>
      </c>
      <c r="G858" s="0" t="n">
        <f aca="false">F858*D858/E858</f>
        <v>0.00385779942983588</v>
      </c>
    </row>
    <row collapsed="false" customFormat="false" customHeight="true" hidden="false" ht="12.1" outlineLevel="0" r="859">
      <c r="B859" s="0" t="s">
        <v>124</v>
      </c>
      <c r="C859" s="0" t="n">
        <f aca="false">0.001*0.3594*C773/0.0001908*0.00000000005714</f>
        <v>2.36789597484277E-010</v>
      </c>
      <c r="D859" s="0" t="n">
        <f aca="false">C859*19*94670800</f>
        <v>0.425924151884775</v>
      </c>
      <c r="E859" s="0" t="n">
        <f aca="false">48352*48</f>
        <v>2320896</v>
      </c>
      <c r="F859" s="0" t="n">
        <v>801</v>
      </c>
      <c r="G859" s="0" t="n">
        <f aca="false">F859*D859/E859</f>
        <v>0.000146997213860382</v>
      </c>
    </row>
    <row collapsed="false" customFormat="false" customHeight="true" hidden="false" ht="12.1" outlineLevel="0" r="860">
      <c r="B860" s="0" t="s">
        <v>125</v>
      </c>
      <c r="C860" s="0" t="n">
        <f aca="false">0.001*C775/389.3*0.001426</f>
        <v>1.538453634729E-008</v>
      </c>
      <c r="D860" s="0" t="n">
        <f aca="false">C860*19*94670800</f>
        <v>27.6728609089134</v>
      </c>
      <c r="E860" s="0" t="n">
        <f aca="false">48443*48</f>
        <v>2325264</v>
      </c>
      <c r="F860" s="0" t="n">
        <v>696</v>
      </c>
      <c r="G860" s="0" t="n">
        <f aca="false">F860*D860/E860</f>
        <v>0.00828306428543329</v>
      </c>
      <c r="H860" s="0" t="n">
        <f aca="false">SUM(G837:G860)</f>
        <v>0.040438666357448</v>
      </c>
      <c r="I860" s="0" t="n">
        <f aca="false">SUM(H860,H836,G806:G807)</f>
        <v>0.0724106367341997</v>
      </c>
    </row>
    <row collapsed="false" customFormat="false" customHeight="true" hidden="false" ht="12.1" outlineLevel="0" r="861">
      <c r="B861" s="0" t="s">
        <v>126</v>
      </c>
      <c r="C861" s="0" t="n">
        <f aca="false">0.001*C786/6940* 0.00341825</f>
        <v>7.38814841498559E-009</v>
      </c>
      <c r="D861" s="0" t="n">
        <f aca="false">C861*(39.2+8.4+9)*3600*24*365*3</f>
        <v>39.5621517008646</v>
      </c>
      <c r="E861" s="0" t="n">
        <f aca="false">96841*48</f>
        <v>4648368</v>
      </c>
      <c r="F861" s="0" t="n">
        <v>408</v>
      </c>
      <c r="G861" s="0" t="n">
        <f aca="false">F861*D861/E861</f>
        <v>0.00347247849007496</v>
      </c>
    </row>
    <row collapsed="false" customFormat="false" customHeight="true" hidden="false" ht="12.1" outlineLevel="0" r="862">
      <c r="B862" s="0" t="s">
        <v>127</v>
      </c>
      <c r="C862" s="0" t="n">
        <f aca="false">0.001*C785/0.0000000000006709*2.855E-024</f>
        <v>4.89379937397526E-016</v>
      </c>
      <c r="D862" s="0" t="n">
        <f aca="false">C862*(39.2+8.4+9)*3600*24*365*3</f>
        <v>2.62053795283947E-006</v>
      </c>
      <c r="E862" s="0" t="n">
        <f aca="false">96827*48</f>
        <v>4647696</v>
      </c>
      <c r="F862" s="0" t="n">
        <v>367</v>
      </c>
      <c r="G862" s="0" t="n">
        <f aca="false">F862*D862/E862</f>
        <v>2.06927782861032E-010</v>
      </c>
    </row>
    <row collapsed="false" customFormat="false" customHeight="true" hidden="false" ht="12.1" outlineLevel="0" r="863">
      <c r="B863" s="0" t="s">
        <v>128</v>
      </c>
      <c r="C863" s="0" t="n">
        <f aca="false">0.001*C789/0.00000005798*9.79659E-019</f>
        <v>6.75859951707485E-015</v>
      </c>
      <c r="D863" s="0" t="n">
        <f aca="false">C863*(39.2+8.4+9)*3600*24*365*3</f>
        <v>3.61910352041062E-005</v>
      </c>
      <c r="E863" s="0" t="n">
        <f aca="false">96932*48</f>
        <v>4652736</v>
      </c>
      <c r="F863" s="0" t="n">
        <v>385</v>
      </c>
      <c r="G863" s="0" t="n">
        <f aca="false">F863*D863/E863</f>
        <v>2.99470001168794E-009</v>
      </c>
    </row>
    <row collapsed="false" customFormat="false" customHeight="true" hidden="false" ht="12.1" outlineLevel="0" r="864">
      <c r="B864" s="0" t="s">
        <v>129</v>
      </c>
      <c r="C864" s="0" t="n">
        <f aca="false">0.001*C786/1.34*0.000000225566</f>
        <v>2.52499253731343E-009</v>
      </c>
      <c r="D864" s="0" t="n">
        <f aca="false">C864*(39.2+8.4+9)*3600*24*365*3</f>
        <v>13.5208623587104</v>
      </c>
      <c r="E864" s="0" t="n">
        <f aca="false">96843*48</f>
        <v>4648464</v>
      </c>
      <c r="F864" s="0" t="n">
        <v>463</v>
      </c>
      <c r="G864" s="0" t="n">
        <f aca="false">F864*D864/E864</f>
        <v>0.00134671566179343</v>
      </c>
    </row>
    <row collapsed="false" customFormat="false" customHeight="true" hidden="false" ht="12.1" outlineLevel="0" r="865">
      <c r="B865" s="0" t="s">
        <v>130</v>
      </c>
      <c r="C865" s="0" t="n">
        <f aca="false">0.001*C793/2320000*3.514</f>
        <v>1.66612068965517E-009</v>
      </c>
      <c r="D865" s="0" t="n">
        <f aca="false">C865*(39.2+8.4+9)*3600*24*365*3</f>
        <v>8.92176439531035</v>
      </c>
      <c r="E865" s="0" t="n">
        <f aca="false">96975*48</f>
        <v>4654800</v>
      </c>
      <c r="F865" s="0" t="n">
        <v>373</v>
      </c>
      <c r="G865" s="0" t="n">
        <f aca="false">F865*D865/E865</f>
        <v>0.000714921826813345</v>
      </c>
    </row>
    <row collapsed="false" customFormat="false" customHeight="true" hidden="false" ht="12.1" outlineLevel="0" r="866">
      <c r="B866" s="0" t="s">
        <v>131</v>
      </c>
      <c r="C866" s="0" t="n">
        <f aca="false">0.001*C789/4219* 0.000117071*10</f>
        <v>1.10994074425219E-010</v>
      </c>
      <c r="D866" s="0" t="n">
        <f aca="false">C866*(39.2+8.4+9)*3600*24*365*3</f>
        <v>0.594352490456317</v>
      </c>
      <c r="E866" s="0" t="n">
        <f aca="false">96785*48</f>
        <v>4645680</v>
      </c>
      <c r="F866" s="0" t="n">
        <v>387</v>
      </c>
      <c r="G866" s="0" t="n">
        <f aca="false">F866*D866/E866</f>
        <v>4.95114630810978E-005</v>
      </c>
    </row>
    <row collapsed="false" customFormat="false" customHeight="true" hidden="false" ht="12.1" outlineLevel="0" r="867">
      <c r="B867" s="0" t="s">
        <v>132</v>
      </c>
      <c r="C867" s="0" t="n">
        <f aca="false">0.001*C784/4.78*0.000000169299</f>
        <v>3.89600209205021E-011</v>
      </c>
      <c r="D867" s="0" t="n">
        <f aca="false">C867*(39.2+8.4+9)*3600*24*365*3</f>
        <v>0.208623618713372</v>
      </c>
      <c r="E867" s="0" t="n">
        <f aca="false">96629*48</f>
        <v>4638192</v>
      </c>
      <c r="F867" s="0" t="n">
        <v>480</v>
      </c>
      <c r="G867" s="0" t="n">
        <f aca="false">F867*D867/E867</f>
        <v>2.15901663800073E-005</v>
      </c>
    </row>
    <row collapsed="false" customFormat="false" customHeight="true" hidden="false" ht="12.1" outlineLevel="0" r="868">
      <c r="B868" s="0" t="s">
        <v>133</v>
      </c>
      <c r="C868" s="0" t="n">
        <f aca="false">0.001*C789/0.003729*0.0000000000100436</f>
        <v>1.07735049611156E-012</v>
      </c>
      <c r="D868" s="0" t="n">
        <f aca="false">C868*(39.2+8.4+9)*3600*24*365*3</f>
        <v>0.00576901022666452</v>
      </c>
      <c r="E868" s="0" t="n">
        <f aca="false">96279*48</f>
        <v>4621392</v>
      </c>
      <c r="F868" s="0" t="n">
        <v>377</v>
      </c>
      <c r="G868" s="0" t="n">
        <f aca="false">F868*D868/E868</f>
        <v>4.70619427101732E-007</v>
      </c>
    </row>
    <row collapsed="false" customFormat="false" customHeight="true" hidden="false" ht="12.1" outlineLevel="0" r="869">
      <c r="B869" s="0" t="s">
        <v>134</v>
      </c>
      <c r="C869" s="0" t="n">
        <f aca="false">0.001*C786/0.0000007018*3.81087E-016</f>
        <v>8.14520518666287E-012</v>
      </c>
      <c r="D869" s="0" t="n">
        <f aca="false">C869*(39.2+8.4+9)*3600*24*365*3</f>
        <v>0.0436160489921687</v>
      </c>
      <c r="E869" s="0" t="n">
        <f aca="false">96427*48</f>
        <v>4628496</v>
      </c>
      <c r="F869" s="0" t="n">
        <v>384</v>
      </c>
      <c r="G869" s="0" t="n">
        <f aca="false">F869*D869/E869</f>
        <v>3.61857562650865E-006</v>
      </c>
    </row>
    <row collapsed="false" customFormat="false" customHeight="true" hidden="false" ht="12.1" outlineLevel="0" r="870">
      <c r="B870" s="0" t="s">
        <v>135</v>
      </c>
      <c r="C870" s="0" t="n">
        <f aca="false">0.001*C784/0.0000022089*1.16618E-015</f>
        <v>5.80740640137625E-013</v>
      </c>
      <c r="D870" s="0" t="n">
        <f aca="false">C870*(39.2+8.4+9)*3600*24*365*3</f>
        <v>0.00310975741328915</v>
      </c>
      <c r="E870" s="0" t="n">
        <f aca="false">96274*48</f>
        <v>4621152</v>
      </c>
      <c r="F870" s="0" t="n">
        <v>386</v>
      </c>
      <c r="G870" s="0" t="n">
        <f aca="false">F870*D870/E870</f>
        <v>2.59754788747397E-007</v>
      </c>
    </row>
    <row collapsed="false" customFormat="false" customHeight="true" hidden="false" ht="12.1" outlineLevel="0" r="871">
      <c r="B871" s="0" t="s">
        <v>136</v>
      </c>
      <c r="C871" s="0" t="n">
        <f aca="false">0.001*C788/0.000000000014*3.31127E-023</f>
        <v>5.84202635714286E-015</v>
      </c>
      <c r="D871" s="0" t="n">
        <f aca="false">C871*(39.2+8.4+9)*3600*24*365*3</f>
        <v>3.12829575151659E-005</v>
      </c>
      <c r="E871" s="0" t="n">
        <f aca="false">96902*48</f>
        <v>4651296</v>
      </c>
      <c r="F871" s="0" t="n">
        <v>323</v>
      </c>
      <c r="G871" s="0" t="n">
        <f aca="false">F871*D871/E871</f>
        <v>2.17238276759823E-009</v>
      </c>
    </row>
    <row collapsed="false" customFormat="false" customHeight="true" hidden="false" ht="12.1" outlineLevel="0" r="872">
      <c r="B872" s="0" t="s">
        <v>137</v>
      </c>
      <c r="C872" s="0" t="n">
        <f aca="false">0.001*C786/0.175*0.00000000630828</f>
        <v>5.40709714285714E-010</v>
      </c>
      <c r="D872" s="0" t="n">
        <f aca="false">C872*(39.2+8.4+9)*3600*24*365*3</f>
        <v>2.89539929914149</v>
      </c>
      <c r="E872" s="0" t="n">
        <f aca="false">96662*48</f>
        <v>4639776</v>
      </c>
      <c r="F872" s="0" t="n">
        <v>493</v>
      </c>
      <c r="G872" s="0" t="n">
        <f aca="false">F872*D872/E872</f>
        <v>0.000307651027652359</v>
      </c>
    </row>
    <row collapsed="false" customFormat="false" customHeight="true" hidden="false" ht="12.1" outlineLevel="0" r="873">
      <c r="B873" s="0" t="s">
        <v>138</v>
      </c>
      <c r="C873" s="0" t="n">
        <f aca="false">0.001*C784/0.0125*0.000000000107918</f>
        <v>9.496784E-012</v>
      </c>
      <c r="D873" s="0" t="n">
        <f aca="false">C873*(39.2+8.4+9)*3600*24*365*3</f>
        <v>0.0508535005220352</v>
      </c>
      <c r="E873" s="0" t="n">
        <f aca="false">96463*48</f>
        <v>4630224</v>
      </c>
      <c r="F873" s="0" t="n">
        <v>437</v>
      </c>
      <c r="G873" s="0" t="n">
        <f aca="false">F873*D873/E873</f>
        <v>4.7995474361779E-006</v>
      </c>
    </row>
    <row collapsed="false" customFormat="false" customHeight="true" hidden="false" ht="12.1" outlineLevel="0" r="874">
      <c r="B874" s="0" t="s">
        <v>139</v>
      </c>
      <c r="C874" s="0" t="n">
        <f aca="false">0.001*C789/0.00000209824*1.65818E-016</f>
        <v>3.16108738752478E-014</v>
      </c>
      <c r="D874" s="0" t="n">
        <f aca="false">C874*(39.2+8.4+9)*3600*24*365*3</f>
        <v>0.000169270312046363</v>
      </c>
      <c r="E874" s="0" t="n">
        <f aca="false">96600*48</f>
        <v>4636800</v>
      </c>
      <c r="F874" s="0" t="n">
        <v>337</v>
      </c>
      <c r="G874" s="0" t="n">
        <f aca="false">F874*D874/E874</f>
        <v>1.23024704881867E-008</v>
      </c>
    </row>
    <row collapsed="false" customFormat="false" customHeight="true" hidden="false" ht="12.1" outlineLevel="0" r="875">
      <c r="B875" s="0" t="s">
        <v>140</v>
      </c>
      <c r="C875" s="0" t="n">
        <f aca="false">0.001*C785/0.0000004296* 7.79096E-016</f>
        <v>2.08556890130354E-013</v>
      </c>
      <c r="D875" s="0" t="n">
        <f aca="false">C875*(39.2+8.4+9)*3600*24*365*3</f>
        <v>0.00111678310479821</v>
      </c>
      <c r="E875" s="0" t="n">
        <f aca="false">96382*48</f>
        <v>4626336</v>
      </c>
      <c r="F875" s="0" t="n">
        <v>377</v>
      </c>
      <c r="G875" s="0" t="n">
        <f aca="false">F875*D875/E875</f>
        <v>9.1006626087886E-008</v>
      </c>
    </row>
    <row collapsed="false" customFormat="false" customHeight="true" hidden="false" ht="12.1" outlineLevel="0" r="876">
      <c r="B876" s="0" t="s">
        <v>141</v>
      </c>
      <c r="C876" s="0" t="n">
        <f aca="false">0.001*C784/0.000000011498*2.9138E-019</f>
        <v>2.78759784310315E-014</v>
      </c>
      <c r="D876" s="0" t="n">
        <f aca="false">C876*(39.2+8.4+9)*3600*24*365*3</f>
        <v>0.000149270646115011</v>
      </c>
      <c r="E876" s="0" t="n">
        <f aca="false">96835*48</f>
        <v>4648080</v>
      </c>
      <c r="F876" s="0" t="n">
        <v>341</v>
      </c>
      <c r="G876" s="0" t="n">
        <f aca="false">F876*D876/E876</f>
        <v>1.0951035766428E-008</v>
      </c>
    </row>
    <row collapsed="false" customFormat="false" customHeight="true" hidden="false" ht="12.1" outlineLevel="0" r="877">
      <c r="B877" s="0" t="s">
        <v>142</v>
      </c>
      <c r="C877" s="0" t="n">
        <f aca="false">0.001*C788/0.0000000000002914*5.04877E-025</f>
        <v>4.27949962251201E-015</v>
      </c>
      <c r="D877" s="0" t="n">
        <f aca="false">C877*(39.2+8.4+9)*3600*24*365*3</f>
        <v>2.29159193562225E-005</v>
      </c>
      <c r="E877" s="0" t="n">
        <f aca="false">96835*48</f>
        <v>4648080</v>
      </c>
      <c r="F877" s="0" t="n">
        <v>325</v>
      </c>
      <c r="G877" s="0" t="n">
        <f aca="false">F877*D877/E877</f>
        <v>1.60231187732834E-009</v>
      </c>
    </row>
    <row collapsed="false" customFormat="false" customHeight="true" hidden="false" ht="12.1" outlineLevel="0" r="878">
      <c r="B878" s="0" t="s">
        <v>143</v>
      </c>
      <c r="C878" s="0" t="n">
        <f aca="false">0.001*C784/1.57E-018*5.25999E-033</f>
        <v>3.68534331210191E-018</v>
      </c>
      <c r="D878" s="0" t="n">
        <f aca="false">C878*(39.2+8.4+9)*3600*24*365*3</f>
        <v>1.97343235400377E-008</v>
      </c>
      <c r="E878" s="0" t="n">
        <f aca="false">96921*48</f>
        <v>4652208</v>
      </c>
      <c r="F878" s="0" t="n">
        <v>274</v>
      </c>
      <c r="G878" s="0" t="n">
        <f aca="false">F878*D878/E878</f>
        <v>1.16228781042686E-012</v>
      </c>
    </row>
    <row collapsed="false" customFormat="false" customHeight="true" hidden="false" ht="12.1" outlineLevel="0" r="879">
      <c r="B879" s="0" t="s">
        <v>144</v>
      </c>
      <c r="C879" s="0" t="n">
        <f aca="false">0.001*C788/0.0000000000000895300000000002*2.06438E-025</f>
        <v>5.69531844074611E-015</v>
      </c>
      <c r="D879" s="0" t="n">
        <f aca="false">C879*(39.2+8.4+9)*3600*24*365*3</f>
        <v>3.04973640865833E-005</v>
      </c>
      <c r="E879" s="0" t="n">
        <f aca="false">96936*48</f>
        <v>4652928</v>
      </c>
      <c r="F879" s="0" t="n">
        <v>296</v>
      </c>
      <c r="G879" s="0" t="n">
        <f aca="false">F879*D879/E879</f>
        <v>1.9401159376695E-009</v>
      </c>
    </row>
    <row collapsed="false" customFormat="false" customHeight="true" hidden="false" ht="12.1" outlineLevel="0" r="880">
      <c r="B880" s="0" t="s">
        <v>145</v>
      </c>
      <c r="C880" s="0" t="n">
        <f aca="false">0.001*C785/3.12E-017*1.92929E-029</f>
        <v>7.11116506410256E-017</v>
      </c>
      <c r="D880" s="0" t="n">
        <f aca="false">C880*(39.2+8.4+9)*3600*24*365*3</f>
        <v>3.80789577081692E-007</v>
      </c>
      <c r="E880" s="0" t="n">
        <f aca="false">96797*48</f>
        <v>4646256</v>
      </c>
      <c r="F880" s="0" t="n">
        <v>281</v>
      </c>
      <c r="G880" s="0" t="n">
        <f aca="false">F880*D880/E880</f>
        <v>2.30296977092858E-011</v>
      </c>
    </row>
    <row collapsed="false" customFormat="false" customHeight="true" hidden="false" ht="12.1" outlineLevel="0" r="881">
      <c r="B881" s="0" t="s">
        <v>146</v>
      </c>
      <c r="C881" s="0" t="n">
        <f aca="false">0.001*C788/4.916E-018*6.34901E-031</f>
        <v>3.19000299023596E-016</v>
      </c>
      <c r="D881" s="0" t="n">
        <f aca="false">C881*(39.2+8.4+9)*3600*24*365*3</f>
        <v>1.70818688441538E-006</v>
      </c>
      <c r="E881" s="0" t="n">
        <f aca="false">96932*48</f>
        <v>4652736</v>
      </c>
      <c r="F881" s="0" t="n">
        <v>232</v>
      </c>
      <c r="G881" s="0" t="n">
        <f aca="false">F881*D881/E881</f>
        <v>8.51755520159254E-011</v>
      </c>
    </row>
    <row collapsed="false" customFormat="false" customHeight="true" hidden="false" ht="12.1" outlineLevel="0" r="882">
      <c r="B882" s="0" t="s">
        <v>147</v>
      </c>
      <c r="C882" s="0" t="n">
        <f aca="false">0.001*0.99724*C786/0.0054*0.000000000119</f>
        <v>3.29643222222222E-010</v>
      </c>
      <c r="D882" s="0" t="n">
        <f aca="false">C882*(39.2+8.4+9)*3600*24*365*3</f>
        <v>1.7651777457888</v>
      </c>
      <c r="E882" s="0" t="n">
        <f aca="false">96612*48</f>
        <v>4637376</v>
      </c>
      <c r="F882" s="0" t="n">
        <v>473</v>
      </c>
      <c r="G882" s="0" t="n">
        <f aca="false">F882*D882/E882</f>
        <v>0.000180043428386679</v>
      </c>
    </row>
    <row collapsed="false" customFormat="false" customHeight="true" hidden="false" ht="12.1" outlineLevel="0" r="883">
      <c r="B883" s="0" t="s">
        <v>148</v>
      </c>
      <c r="C883" s="0" t="n">
        <f aca="false">0.001*0.3594*C784/0.0001908*0.0000000000003662</f>
        <v>7.58771006289308E-013</v>
      </c>
      <c r="D883" s="0" t="n">
        <f aca="false">C883*(39.2+8.4+9)*3600*24*365*3</f>
        <v>0.00406307669674687</v>
      </c>
      <c r="E883" s="0" t="n">
        <f aca="false">96632*48</f>
        <v>4638336</v>
      </c>
      <c r="F883" s="0" t="n">
        <v>365</v>
      </c>
      <c r="G883" s="0" t="n">
        <f aca="false">F883*D883/E883</f>
        <v>3.19731687034447E-007</v>
      </c>
    </row>
    <row collapsed="false" customFormat="false" customHeight="true" hidden="false" ht="12.1" outlineLevel="0" r="884">
      <c r="B884" s="0" t="s">
        <v>149</v>
      </c>
      <c r="C884" s="0" t="n">
        <f aca="false">0.001*C786/389.3*0.00005711</f>
        <v>2.2004880554842E-009</v>
      </c>
      <c r="D884" s="0" t="n">
        <f aca="false">C884*(39.2+8.4+9)*3600*24*365*3</f>
        <v>11.7832016057539</v>
      </c>
      <c r="E884" s="0" t="n">
        <f aca="false">96800*48</f>
        <v>4646400</v>
      </c>
      <c r="F884" s="0" t="n">
        <v>445</v>
      </c>
      <c r="G884" s="0" t="n">
        <f aca="false">F884*D884/E884</f>
        <v>0.00112851341136374</v>
      </c>
      <c r="H884" s="0" t="n">
        <f aca="false">SUM(G861:G884)</f>
        <v>0.00723101699044944</v>
      </c>
    </row>
    <row collapsed="false" customFormat="false" customHeight="true" hidden="false" ht="12.1" outlineLevel="0" r="885">
      <c r="B885" s="0" t="s">
        <v>150</v>
      </c>
      <c r="C885" s="0" t="n">
        <f aca="false">0.001*C795/6940* 0.00341825</f>
        <v>7.38814841498559E-009</v>
      </c>
      <c r="D885" s="0" t="n">
        <f aca="false">C885*(68+13.9+3.5+10+10)*3600*24*365*3</f>
        <v>73.6722754288185</v>
      </c>
      <c r="E885" s="0" t="n">
        <f aca="false">96987*48</f>
        <v>4655376</v>
      </c>
      <c r="F885" s="0" t="n">
        <v>300</v>
      </c>
      <c r="G885" s="0" t="n">
        <f aca="false">F885*D885/E885</f>
        <v>0.00474756123429032</v>
      </c>
    </row>
    <row collapsed="false" customFormat="false" customHeight="true" hidden="false" ht="12.1" outlineLevel="0" r="886">
      <c r="B886" s="0" t="s">
        <v>151</v>
      </c>
      <c r="C886" s="3" t="n">
        <f aca="false">0.001*C794/0.0000000000006709*2.855E-024</f>
        <v>4.89379937397526E-016</v>
      </c>
      <c r="D886" s="0" t="n">
        <f aca="false">C886*(68+13.9+3.5+10+10)*3600*24*365*3</f>
        <v>4.87994170016396E-006</v>
      </c>
      <c r="E886" s="0" t="n">
        <f aca="false">96875*48</f>
        <v>4650000</v>
      </c>
      <c r="F886" s="0" t="n">
        <v>228</v>
      </c>
      <c r="G886" s="0" t="n">
        <f aca="false">F886*D886/E886</f>
        <v>2.39274560782233E-010</v>
      </c>
    </row>
    <row collapsed="false" customFormat="false" customHeight="true" hidden="false" ht="12.1" outlineLevel="0" r="887">
      <c r="B887" s="0" t="s">
        <v>152</v>
      </c>
      <c r="C887" s="0" t="n">
        <f aca="false">0.001*C759/0.00000005798*9.79659E-019</f>
        <v>1.28205733916933E-026</v>
      </c>
      <c r="D887" s="0" t="n">
        <f aca="false">C887*(68+13.9+3.5+10+10)*3600*24*365*3</f>
        <v>1.27842696304315E-016</v>
      </c>
      <c r="E887" s="0" t="n">
        <f aca="false">96950*48</f>
        <v>4653600</v>
      </c>
      <c r="F887" s="0" t="n">
        <v>259</v>
      </c>
      <c r="G887" s="0" t="n">
        <f aca="false">F887*D887/E887</f>
        <v>7.1151921830019E-021</v>
      </c>
    </row>
    <row collapsed="false" customFormat="false" customHeight="true" hidden="false" ht="12.1" outlineLevel="0" r="888">
      <c r="B888" s="0" t="s">
        <v>153</v>
      </c>
      <c r="C888" s="3" t="n">
        <f aca="false">0.001*C795/1.34*0.000000225566</f>
        <v>2.52499253731343E-009</v>
      </c>
      <c r="D888" s="0" t="n">
        <f aca="false">C888*(68+13.9+3.5+10+10)*3600*24*365*3</f>
        <v>25.1784256644537</v>
      </c>
      <c r="E888" s="0" t="n">
        <f aca="false">96836*48</f>
        <v>4648128</v>
      </c>
      <c r="F888" s="0" t="n">
        <v>299</v>
      </c>
      <c r="G888" s="0" t="n">
        <f aca="false">F888*D888/E888</f>
        <v>0.00161965188430088</v>
      </c>
    </row>
    <row collapsed="false" customFormat="false" customHeight="true" hidden="false" ht="12.1" outlineLevel="0" r="889">
      <c r="B889" s="0" t="s">
        <v>154</v>
      </c>
      <c r="C889" s="0" t="n">
        <f aca="false">0.001*C755/2320000*3.514</f>
        <v>8.62644353481975E-024</v>
      </c>
      <c r="D889" s="0" t="n">
        <f aca="false">C889*(68+13.9+3.5+10+10)*3600*24*365*3</f>
        <v>8.60201620719107E-014</v>
      </c>
      <c r="E889" s="0" t="n">
        <f aca="false">97125*48</f>
        <v>4662000</v>
      </c>
      <c r="F889" s="0" t="n">
        <v>279</v>
      </c>
      <c r="G889" s="0" t="n">
        <f aca="false">F889*D889/E889</f>
        <v>5.14792475719929E-018</v>
      </c>
    </row>
    <row collapsed="false" customFormat="false" customHeight="true" hidden="false" ht="12.1" outlineLevel="0" r="890">
      <c r="B890" s="0" t="s">
        <v>155</v>
      </c>
      <c r="C890" s="0" t="n">
        <f aca="false">0.001*C798/4219* 0.000117071*10</f>
        <v>1.10994074425219E-010</v>
      </c>
      <c r="D890" s="0" t="n">
        <f aca="false">C890*(68+13.9+3.5+10+10)*3600*24*365*3</f>
        <v>1.10679774724551</v>
      </c>
      <c r="E890" s="0" t="n">
        <f aca="false">96850*48</f>
        <v>4648800</v>
      </c>
      <c r="F890" s="0" t="n">
        <v>286</v>
      </c>
      <c r="G890" s="0" t="n">
        <f aca="false">F890*D890/E890</f>
        <v>6.80915840027997E-005</v>
      </c>
    </row>
    <row collapsed="false" customFormat="false" customHeight="true" hidden="false" ht="12.1" outlineLevel="0" r="891">
      <c r="B891" s="0" t="s">
        <v>156</v>
      </c>
      <c r="C891" s="0" t="n">
        <f aca="false">0.001*C793/4.78*0.000000169299</f>
        <v>3.89600209205021E-011</v>
      </c>
      <c r="D891" s="0" t="n">
        <f aca="false">C891*(68+13.9+3.5+10+10)*3600*24*365*3</f>
        <v>0.388496986084619</v>
      </c>
      <c r="E891" s="0" t="n">
        <f aca="false">96686*48</f>
        <v>4640928</v>
      </c>
      <c r="F891" s="0" t="n">
        <v>328</v>
      </c>
      <c r="G891" s="0" t="n">
        <f aca="false">F891*D891/E891</f>
        <v>2.74572265365365E-005</v>
      </c>
    </row>
    <row collapsed="false" customFormat="false" customHeight="true" hidden="false" ht="12.1" outlineLevel="0" r="892">
      <c r="B892" s="0" t="s">
        <v>157</v>
      </c>
      <c r="C892" s="0" t="n">
        <f aca="false">0.001*C798/0.003729*0.0000000000100436</f>
        <v>1.07735049611156E-012</v>
      </c>
      <c r="D892" s="0" t="n">
        <f aca="false">C892*(68+13.9+3.5+10+10)*3600*24*365*3</f>
        <v>0.0107429978425873</v>
      </c>
      <c r="E892" s="0" t="n">
        <f aca="false">96390*48</f>
        <v>4626720</v>
      </c>
      <c r="F892" s="0" t="n">
        <v>305</v>
      </c>
      <c r="G892" s="0" t="n">
        <f aca="false">F892*D892/E892</f>
        <v>7.08193783498704E-007</v>
      </c>
    </row>
    <row collapsed="false" customFormat="false" customHeight="true" hidden="false" ht="12.1" outlineLevel="0" r="893">
      <c r="B893" s="0" t="s">
        <v>158</v>
      </c>
      <c r="C893" s="0" t="n">
        <f aca="false">0.001*C795/0.0000007018*3.81087E-016</f>
        <v>8.14520518666287E-012</v>
      </c>
      <c r="D893" s="0" t="n">
        <f aca="false">C893*(68+13.9+3.5+10+10)*3600*24*365*3</f>
        <v>0.081221405720399</v>
      </c>
      <c r="E893" s="0" t="n">
        <f aca="false">96513*48</f>
        <v>4632624</v>
      </c>
      <c r="F893" s="0" t="n">
        <v>304</v>
      </c>
      <c r="G893" s="0" t="n">
        <f aca="false">F893*D893/E893</f>
        <v>5.32987510728289E-006</v>
      </c>
    </row>
    <row collapsed="false" customFormat="false" customHeight="true" hidden="false" ht="12.1" outlineLevel="0" r="894">
      <c r="B894" s="0" t="s">
        <v>159</v>
      </c>
      <c r="C894" s="0" t="n">
        <f aca="false">0.001*C793/0.0000022089*1.16618E-015</f>
        <v>5.80740640137625E-013</v>
      </c>
      <c r="D894" s="0" t="n">
        <f aca="false">C894*(68+13.9+3.5+10+10)*3600*24*365*3</f>
        <v>0.0057909616848176</v>
      </c>
      <c r="E894" s="0" t="n">
        <f aca="false">96345*48</f>
        <v>4624560</v>
      </c>
      <c r="F894" s="0" t="n">
        <v>279</v>
      </c>
      <c r="G894" s="0" t="n">
        <f aca="false">F894*D894/E894</f>
        <v>3.49369088100081E-007</v>
      </c>
    </row>
    <row collapsed="false" customFormat="false" customHeight="true" hidden="false" ht="12.1" outlineLevel="0" r="895">
      <c r="B895" s="0" t="s">
        <v>160</v>
      </c>
      <c r="C895" s="3" t="n">
        <f aca="false">0.001*C797/0.000000000014*3.31127E-023</f>
        <v>5.84202635714286E-015</v>
      </c>
      <c r="D895" s="0" t="n">
        <f aca="false">C895*(68+13.9+3.5+10+10)*3600*24*365*3</f>
        <v>5.82548360794786E-005</v>
      </c>
      <c r="E895" s="0" t="n">
        <f aca="false">96972*48</f>
        <v>4654656</v>
      </c>
      <c r="F895" s="0" t="n">
        <v>210</v>
      </c>
      <c r="G895" s="0" t="n">
        <f aca="false">F895*D895/E895</f>
        <v>2.62823194167099E-009</v>
      </c>
    </row>
    <row collapsed="false" customFormat="false" customHeight="true" hidden="false" ht="12.1" outlineLevel="0" r="896">
      <c r="B896" s="0" t="s">
        <v>161</v>
      </c>
      <c r="C896" s="3" t="n">
        <f aca="false">0.001*C795/0.175*0.00000000630828</f>
        <v>5.40709714285714E-010</v>
      </c>
      <c r="D896" s="0" t="n">
        <f aca="false">C896*(68+13.9+3.5+10+10)*3600*24*365*3</f>
        <v>5.39178597401966</v>
      </c>
      <c r="E896" s="0" t="n">
        <f aca="false">96751*48</f>
        <v>4644048</v>
      </c>
      <c r="F896" s="0" t="n">
        <v>324</v>
      </c>
      <c r="G896" s="0" t="n">
        <f aca="false">F896*D896/E896</f>
        <v>0.000376167226433139</v>
      </c>
    </row>
    <row collapsed="false" customFormat="false" customHeight="true" hidden="false" ht="12.1" outlineLevel="0" r="897">
      <c r="B897" s="0" t="s">
        <v>162</v>
      </c>
      <c r="C897" s="0" t="n">
        <f aca="false">0.001*C793/0.0125*0.000000000107918</f>
        <v>9.496784E-012</v>
      </c>
      <c r="D897" s="0" t="n">
        <f aca="false">C897*(68+13.9+3.5+10+10)*3600*24*365*3</f>
        <v>0.0946989214668288</v>
      </c>
      <c r="E897" s="0" t="n">
        <f aca="false">96540*48</f>
        <v>4633920</v>
      </c>
      <c r="F897" s="0" t="n">
        <v>310</v>
      </c>
      <c r="G897" s="0" t="n">
        <f aca="false">F897*D897/E897</f>
        <v>6.33516885373872E-006</v>
      </c>
    </row>
    <row collapsed="false" customFormat="false" customHeight="true" hidden="false" ht="12.1" outlineLevel="0" r="898">
      <c r="B898" s="0" t="s">
        <v>163</v>
      </c>
      <c r="C898" s="0" t="n">
        <f aca="false">0.001*C798/0.00000209824*1.65818E-016</f>
        <v>3.16108738752478E-014</v>
      </c>
      <c r="D898" s="0" t="n">
        <f aca="false">C898*(68+13.9+3.5+10+10)*3600*24*365*3</f>
        <v>0.000315213619959128</v>
      </c>
      <c r="E898" s="0" t="n">
        <f aca="false">96672*48</f>
        <v>4640256</v>
      </c>
      <c r="F898" s="0" t="n">
        <v>289</v>
      </c>
      <c r="G898" s="0" t="n">
        <f aca="false">F898*D898/E898</f>
        <v>1.96318341419499E-008</v>
      </c>
    </row>
    <row collapsed="false" customFormat="false" customHeight="true" hidden="false" ht="12.1" outlineLevel="0" r="899">
      <c r="B899" s="0" t="s">
        <v>164</v>
      </c>
      <c r="C899" s="0" t="n">
        <f aca="false">0.001*C794/0.0000004296* 7.79096E-016</f>
        <v>2.08556890130354E-013</v>
      </c>
      <c r="D899" s="0" t="n">
        <f aca="false">C899*(68+13.9+3.5+10+10)*3600*24*365*3</f>
        <v>0.0020796632375571</v>
      </c>
      <c r="E899" s="0" t="n">
        <f aca="false">96379*48</f>
        <v>4626192</v>
      </c>
      <c r="F899" s="0" t="n">
        <v>303</v>
      </c>
      <c r="G899" s="0" t="n">
        <f aca="false">F899*D899/E899</f>
        <v>1.36210940008499E-007</v>
      </c>
    </row>
    <row collapsed="false" customFormat="false" customHeight="true" hidden="false" ht="12.1" outlineLevel="0" r="900">
      <c r="B900" s="0" t="s">
        <v>165</v>
      </c>
      <c r="C900" s="0" t="n">
        <f aca="false">0.001*C793/0.000000011498*2.9138E-019</f>
        <v>2.78759784310315E-014</v>
      </c>
      <c r="D900" s="0" t="n">
        <f aca="false">C900*(68+13.9+3.5+10+10)*3600*24*365*3</f>
        <v>0.000277970425804279</v>
      </c>
      <c r="E900" s="0" t="n">
        <f aca="false">96905*48</f>
        <v>4651440</v>
      </c>
      <c r="F900" s="0" t="n">
        <v>251</v>
      </c>
      <c r="G900" s="0" t="n">
        <f aca="false">F900*D900/E900</f>
        <v>1.49997800416374E-008</v>
      </c>
    </row>
    <row collapsed="false" customFormat="false" customHeight="true" hidden="false" ht="12.1" outlineLevel="0" r="901">
      <c r="B901" s="0" t="s">
        <v>166</v>
      </c>
      <c r="C901" s="0" t="n">
        <f aca="false">0.001*C797/0.0000000000002914*5.04877E-025</f>
        <v>4.27949962251201E-015</v>
      </c>
      <c r="D901" s="0" t="n">
        <f aca="false">C901*(68+13.9+3.5+10+10)*3600*24*365*3</f>
        <v>4.26738144902094E-005</v>
      </c>
      <c r="E901" s="0" t="n">
        <f aca="false">97011*48</f>
        <v>4656528</v>
      </c>
      <c r="F901" s="0" t="n">
        <v>201</v>
      </c>
      <c r="G901" s="0" t="n">
        <f aca="false">F901*D901/E901</f>
        <v>1.84202408157582E-009</v>
      </c>
    </row>
    <row collapsed="false" customFormat="false" customHeight="true" hidden="false" ht="12.1" outlineLevel="0" r="902">
      <c r="B902" s="0" t="s">
        <v>167</v>
      </c>
      <c r="C902" s="0" t="n">
        <f aca="false">0.001*C793/1.57E-018*5.25999E-033</f>
        <v>3.68534331210191E-018</v>
      </c>
      <c r="D902" s="0" t="n">
        <f aca="false">C902*(68+13.9+3.5+10+10)*3600*24*365*3</f>
        <v>3.6749075991519E-008</v>
      </c>
      <c r="E902" s="0" t="n">
        <f aca="false">96987*48</f>
        <v>4655376</v>
      </c>
      <c r="F902" s="0" t="n">
        <v>169</v>
      </c>
      <c r="G902" s="0" t="n">
        <f aca="false">F902*D902/E902</f>
        <v>1.33406922288698E-012</v>
      </c>
    </row>
    <row collapsed="false" customFormat="false" customHeight="true" hidden="false" ht="12.1" outlineLevel="0" r="903">
      <c r="B903" s="0" t="s">
        <v>168</v>
      </c>
      <c r="C903" s="0" t="n">
        <f aca="false">0.001*C797/0.0000000000000895300000000002*2.06438E-025</f>
        <v>5.69531844074611E-015</v>
      </c>
      <c r="D903" s="0" t="n">
        <f aca="false">C903*(68+13.9+3.5+10+10)*3600*24*365*3</f>
        <v>5.67919112142382E-005</v>
      </c>
      <c r="E903" s="0" t="n">
        <f aca="false">96913*48</f>
        <v>4651824</v>
      </c>
      <c r="F903" s="0" t="n">
        <v>214</v>
      </c>
      <c r="G903" s="0" t="n">
        <f aca="false">F903*D903/E903</f>
        <v>2.61262442427894E-009</v>
      </c>
      <c r="I903" s="0" t="n">
        <f aca="false">SUM(D861:D908)/I907</f>
        <v>13180.7205104933</v>
      </c>
    </row>
    <row collapsed="false" customFormat="false" customHeight="true" hidden="false" ht="12.1" outlineLevel="0" r="904">
      <c r="B904" s="0" t="s">
        <v>169</v>
      </c>
      <c r="C904" s="0" t="n">
        <f aca="false">0.001*C794/3.12E-017*1.92929E-029</f>
        <v>7.11116506410256E-017</v>
      </c>
      <c r="D904" s="0" t="n">
        <f aca="false">C904*(68+13.9+3.5+10+10)*3600*24*365*3</f>
        <v>7.09102852021385E-007</v>
      </c>
      <c r="E904" s="0" t="n">
        <f aca="false">97009*48</f>
        <v>4656432</v>
      </c>
      <c r="F904" s="0" t="n">
        <v>188</v>
      </c>
      <c r="G904" s="0" t="n">
        <f aca="false">F904*D904/E904</f>
        <v>2.86295034867942E-011</v>
      </c>
    </row>
    <row collapsed="false" customFormat="false" customHeight="true" hidden="false" ht="12.1" outlineLevel="0" r="905">
      <c r="B905" s="0" t="s">
        <v>170</v>
      </c>
      <c r="C905" s="0" t="n">
        <f aca="false">0.001*C797/4.916E-018*6.34901E-031</f>
        <v>3.19000299023596E-016</v>
      </c>
      <c r="D905" s="0" t="n">
        <f aca="false">C905*(68+13.9+3.5+10+10)*3600*24*365*3</f>
        <v>3.18096992256857E-006</v>
      </c>
      <c r="E905" s="0" t="n">
        <f aca="false">97004*48</f>
        <v>4656192</v>
      </c>
      <c r="F905" s="0" t="n">
        <v>174</v>
      </c>
      <c r="G905" s="0" t="n">
        <f aca="false">F905*D905/E905</f>
        <v>1.18871551372223E-010</v>
      </c>
    </row>
    <row collapsed="false" customFormat="false" customHeight="true" hidden="false" ht="12.1" outlineLevel="0" r="906">
      <c r="B906" s="0" t="s">
        <v>171</v>
      </c>
      <c r="C906" s="0" t="n">
        <f aca="false">0.001*0.99724*C795/0.0054*0.000000000119</f>
        <v>3.29643222222222E-010</v>
      </c>
      <c r="D906" s="0" t="n">
        <f aca="false">C906*(68+13.9+3.5+10+10)*3600*24*365*3</f>
        <v>3.2870977810272</v>
      </c>
      <c r="E906" s="0" t="n">
        <f aca="false">96618*48</f>
        <v>4637664</v>
      </c>
      <c r="F906" s="0" t="n">
        <v>323</v>
      </c>
      <c r="G906" s="0" t="n">
        <f aca="false">F906*D906/E906</f>
        <v>0.000228936935334639</v>
      </c>
    </row>
    <row collapsed="false" customFormat="false" customHeight="true" hidden="false" ht="12.1" outlineLevel="0" r="907">
      <c r="B907" s="0" t="s">
        <v>172</v>
      </c>
      <c r="C907" s="0" t="n">
        <f aca="false">0.001*0.3594*C793/0.0001908*0.0000000000003662</f>
        <v>7.58771006289308E-013</v>
      </c>
      <c r="D907" s="0" t="n">
        <f aca="false">C907*(68+13.9+3.5+10+10)*3600*24*365*3</f>
        <v>0.00756622409606219</v>
      </c>
      <c r="E907" s="0" t="n">
        <f aca="false">96780*48</f>
        <v>4645440</v>
      </c>
      <c r="F907" s="0" t="n">
        <v>258</v>
      </c>
      <c r="G907" s="0" t="n">
        <f aca="false">F907*D907/E907</f>
        <v>4.20215483739763E-007</v>
      </c>
      <c r="I907" s="0" t="n">
        <f aca="false">SUM(H884,H908)</f>
        <v>0.0159726332580463</v>
      </c>
    </row>
    <row collapsed="false" customFormat="false" customHeight="true" hidden="false" ht="12.1" outlineLevel="0" r="908">
      <c r="B908" s="0" t="s">
        <v>173</v>
      </c>
      <c r="C908" s="0" t="n">
        <f aca="false">0.001*C795/389.3*0.00005711</f>
        <v>2.2004880554842E-009</v>
      </c>
      <c r="D908" s="0" t="n">
        <f aca="false">C908*(68+13.9+3.5+10+10)*3600*24*365*3</f>
        <v>21.9425697746725</v>
      </c>
      <c r="E908" s="0" t="n">
        <f aca="false">96910*48</f>
        <v>4651680</v>
      </c>
      <c r="F908" s="0" t="n">
        <v>352</v>
      </c>
      <c r="G908" s="0" t="n">
        <f aca="false">F908*D908/E908</f>
        <v>0.00166042904083787</v>
      </c>
      <c r="H908" s="0" t="n">
        <f aca="false">SUM(G885:G908)</f>
        <v>0.00874161626759688</v>
      </c>
      <c r="I908" s="0" t="n">
        <f aca="false">SUM(H884,H908,G808:G811)</f>
        <v>0.0159933622363716</v>
      </c>
    </row>
    <row collapsed="false" customFormat="false" customHeight="true" hidden="false" ht="12.1" outlineLevel="0" r="909">
      <c r="B909" s="2" t="s">
        <v>174</v>
      </c>
      <c r="D909" s="0" t="n">
        <f aca="false">SUM(D813:D905)</f>
        <v>466.958222515718</v>
      </c>
      <c r="G909" s="0" t="n">
        <f aca="false">SUM(G813:G908)</f>
        <v>0.0883361744155437</v>
      </c>
    </row>
    <row collapsed="false" customFormat="false" customHeight="true" hidden="false" ht="12.1" outlineLevel="0" r="910">
      <c r="B910" s="2" t="s">
        <v>175</v>
      </c>
      <c r="G910" s="0" t="n">
        <f aca="false">G909+H807</f>
        <v>0.0883832699922461</v>
      </c>
    </row>
    <row collapsed="false" customFormat="false" customHeight="true" hidden="false" ht="12.1" outlineLevel="0" r="911"/>
    <row collapsed="false" customFormat="false" customHeight="true" hidden="false" ht="13.4" outlineLevel="0" r="914">
      <c r="A914" s="0" t="s">
        <v>181</v>
      </c>
    </row>
    <row collapsed="false" customFormat="false" customHeight="true" hidden="false" ht="13.4" outlineLevel="0" r="915">
      <c r="A915" s="0" t="s">
        <v>192</v>
      </c>
      <c r="B915" s="0" t="s">
        <v>1</v>
      </c>
      <c r="C915" s="0" t="s">
        <v>2</v>
      </c>
      <c r="D915" s="0" t="s">
        <v>3</v>
      </c>
      <c r="E915" s="0" t="s">
        <v>4</v>
      </c>
      <c r="F915" s="0" t="s">
        <v>5</v>
      </c>
      <c r="G915" s="0" t="s">
        <v>6</v>
      </c>
      <c r="H915" s="0" t="s">
        <v>7</v>
      </c>
    </row>
    <row collapsed="false" customFormat="false" customHeight="true" hidden="false" ht="13.4" outlineLevel="0" r="916">
      <c r="A916" s="0" t="s">
        <v>193</v>
      </c>
      <c r="B916" s="2" t="s">
        <v>31</v>
      </c>
    </row>
    <row collapsed="false" customFormat="false" customHeight="true" hidden="false" ht="13.4" outlineLevel="0" r="917">
      <c r="A917" s="0" t="s">
        <v>194</v>
      </c>
      <c r="B917" s="0" t="s">
        <v>9</v>
      </c>
      <c r="C917" s="0" t="n">
        <v>5.4</v>
      </c>
      <c r="D917" s="0" t="n">
        <f aca="false">C917*0.001*19*94670800</f>
        <v>9713224.08</v>
      </c>
      <c r="E917" s="0" t="n">
        <v>2688000</v>
      </c>
      <c r="F917" s="0" t="n">
        <v>5969</v>
      </c>
      <c r="G917" s="1" t="n">
        <f aca="false">F917*D917/E917</f>
        <v>21569.283680625</v>
      </c>
      <c r="H917" s="1" t="inlineStr">
        <f aca="false">SUM(G917:G924)</f>
        <is>
          <t/>
        </is>
      </c>
      <c r="I917" s="0" t="s">
        <v>183</v>
      </c>
    </row>
    <row collapsed="false" customFormat="false" customHeight="true" hidden="false" ht="13.4" outlineLevel="0" r="918">
      <c r="A918" s="0" t="s">
        <v>195</v>
      </c>
      <c r="B918" s="0" t="s">
        <v>10</v>
      </c>
      <c r="C918" s="0" t="n">
        <v>5.4</v>
      </c>
      <c r="D918" s="0" t="n">
        <f aca="false">C918*0.001*19*94670800</f>
        <v>9713224.08</v>
      </c>
      <c r="E918" s="0" t="n">
        <v>2688000</v>
      </c>
      <c r="F918" s="0" t="n">
        <v>5668</v>
      </c>
      <c r="G918" s="1" t="n">
        <f aca="false">F918*D918/E918</f>
        <v>20481.6049425</v>
      </c>
      <c r="H918" s="4" t="inlineStr">
        <f aca="false">SUM(G917:G922,G925:G928)</f>
        <is>
          <t/>
        </is>
      </c>
      <c r="I918" s="0" t="s">
        <v>184</v>
      </c>
    </row>
    <row collapsed="false" customFormat="false" customHeight="true" hidden="false" ht="13.4" outlineLevel="0" r="919">
      <c r="A919" s="0" t="s">
        <v>196</v>
      </c>
      <c r="B919" s="0" t="s">
        <v>11</v>
      </c>
      <c r="C919" s="0" t="n">
        <v>17</v>
      </c>
      <c r="D919" s="0" t="n">
        <f aca="false">C919*0.001*19*94670800</f>
        <v>30578668.4</v>
      </c>
      <c r="E919" s="0" t="n">
        <v>2688000</v>
      </c>
      <c r="F919" s="0" t="n">
        <v>1062</v>
      </c>
      <c r="G919" s="1" t="n">
        <f aca="false">F919*D919/E919</f>
        <v>12081.30425625</v>
      </c>
    </row>
    <row collapsed="false" customFormat="false" customHeight="true" hidden="false" ht="13.4" outlineLevel="0" r="920">
      <c r="A920" s="0" t="s">
        <v>197</v>
      </c>
      <c r="B920" s="0" t="s">
        <v>12</v>
      </c>
      <c r="C920" s="0" t="n">
        <v>17</v>
      </c>
      <c r="D920" s="0" t="n">
        <f aca="false">C920*0.001*19*94670800</f>
        <v>30578668.4</v>
      </c>
      <c r="E920" s="0" t="n">
        <v>2688000</v>
      </c>
      <c r="F920" s="0" t="n">
        <v>1050</v>
      </c>
      <c r="G920" s="1" t="n">
        <f aca="false">F920*D920/E920</f>
        <v>11944.79234375</v>
      </c>
    </row>
    <row collapsed="false" customFormat="false" customHeight="true" hidden="false" ht="13.4" outlineLevel="0" r="921">
      <c r="A921" s="0" t="s">
        <v>198</v>
      </c>
      <c r="B921" s="0" t="s">
        <v>13</v>
      </c>
      <c r="C921" s="0" t="n">
        <v>2.2</v>
      </c>
      <c r="D921" s="0" t="n">
        <f aca="false">C921*0.001*19*94670800</f>
        <v>3957239.44</v>
      </c>
      <c r="E921" s="0" t="n">
        <v>3984713</v>
      </c>
      <c r="F921" s="0" t="n">
        <v>39139</v>
      </c>
      <c r="G921" s="1" t="n">
        <f aca="false">F921*D921/E921</f>
        <v>38869.1467722167</v>
      </c>
    </row>
    <row collapsed="false" customFormat="false" customHeight="true" hidden="false" ht="13.4" outlineLevel="0" r="922">
      <c r="B922" s="0" t="s">
        <v>14</v>
      </c>
      <c r="C922" s="0" t="n">
        <v>2.2</v>
      </c>
      <c r="D922" s="0" t="n">
        <f aca="false">C922*0.001*19*94670800</f>
        <v>3957239.44</v>
      </c>
      <c r="E922" s="0" t="n">
        <v>3984479</v>
      </c>
      <c r="F922" s="0" t="n">
        <v>38877</v>
      </c>
      <c r="G922" s="1" t="n">
        <f aca="false">F922*D922/E922</f>
        <v>38611.2206160153</v>
      </c>
    </row>
    <row collapsed="false" customFormat="false" customHeight="true" hidden="false" ht="13.4" outlineLevel="0" r="923">
      <c r="B923" s="0" t="s">
        <v>15</v>
      </c>
      <c r="C923" s="0" t="n">
        <v>4.2</v>
      </c>
      <c r="D923" s="0" t="n">
        <f aca="false">C923*0.001*19*94670800</f>
        <v>7554729.84</v>
      </c>
      <c r="E923" s="0" t="n">
        <v>2586510</v>
      </c>
      <c r="F923" s="0" t="n">
        <v>18740</v>
      </c>
      <c r="G923" s="1" t="n">
        <f aca="false">F923*D923/E923</f>
        <v>54736.1646394563</v>
      </c>
    </row>
    <row collapsed="false" customFormat="false" customHeight="true" hidden="false" ht="13.4" outlineLevel="0" r="924">
      <c r="B924" s="0" t="s">
        <v>16</v>
      </c>
      <c r="C924" s="0" t="n">
        <v>4.2</v>
      </c>
      <c r="D924" s="0" t="n">
        <f aca="false">C924*0.001*19*94670800</f>
        <v>7554729.84</v>
      </c>
      <c r="E924" s="0" t="n">
        <v>2586467</v>
      </c>
      <c r="F924" s="0" t="n">
        <v>19138</v>
      </c>
      <c r="G924" s="1" t="n">
        <f aca="false">F924*D924/E924</f>
        <v>55899.5802683429</v>
      </c>
    </row>
    <row collapsed="false" customFormat="false" customHeight="true" hidden="false" ht="13.4" outlineLevel="0" r="925">
      <c r="B925" s="0" t="s">
        <v>185</v>
      </c>
      <c r="C925" s="0" t="n">
        <v>0.14</v>
      </c>
      <c r="D925" s="0" t="n">
        <f aca="false">C925*0.001*19*94670800</f>
        <v>251824.328</v>
      </c>
      <c r="E925" s="0" t="n">
        <v>2586510</v>
      </c>
      <c r="F925" s="0" t="n">
        <v>66793</v>
      </c>
      <c r="G925" s="1" t="n">
        <f aca="false">F925*D925/E925</f>
        <v>6503.01075198008</v>
      </c>
    </row>
    <row collapsed="false" customFormat="false" customHeight="true" hidden="false" ht="13.4" outlineLevel="0" r="926">
      <c r="B926" s="0" t="s">
        <v>186</v>
      </c>
      <c r="C926" s="0" t="n">
        <v>0.14</v>
      </c>
      <c r="D926" s="0" t="n">
        <f aca="false">C926*0.001*19*94670800</f>
        <v>251824.328</v>
      </c>
      <c r="E926" s="0" t="n">
        <v>2586467</v>
      </c>
      <c r="F926" s="0" t="n">
        <v>67189</v>
      </c>
      <c r="G926" s="1" t="n">
        <f aca="false">F926*D926/E926</f>
        <v>6541.67432795083</v>
      </c>
    </row>
    <row collapsed="false" customFormat="false" customHeight="true" hidden="false" ht="13.4" outlineLevel="0" r="927">
      <c r="B927" s="0" t="s">
        <v>187</v>
      </c>
      <c r="C927" s="0" t="n">
        <v>0.86</v>
      </c>
      <c r="D927" s="0" t="n">
        <f aca="false">C927*0.001*19*94670800</f>
        <v>1546920.872</v>
      </c>
      <c r="E927" s="0" t="n">
        <v>2586510</v>
      </c>
      <c r="F927" s="0" t="n">
        <v>12948</v>
      </c>
      <c r="G927" s="1" t="n">
        <f aca="false">F927*D927/E927</f>
        <v>7743.84458233527</v>
      </c>
    </row>
    <row collapsed="false" customFormat="false" customHeight="true" hidden="false" ht="13.4" outlineLevel="0" r="928">
      <c r="B928" s="0" t="s">
        <v>188</v>
      </c>
      <c r="C928" s="0" t="n">
        <v>0.86</v>
      </c>
      <c r="D928" s="0" t="n">
        <f aca="false">C928*0.001*19*94670800</f>
        <v>1546920.872</v>
      </c>
      <c r="E928" s="0" t="n">
        <v>2586467</v>
      </c>
      <c r="F928" s="0" t="n">
        <v>13652</v>
      </c>
      <c r="G928" s="1" t="n">
        <f aca="false">F928*D928/E928</f>
        <v>8165.0234642638</v>
      </c>
    </row>
    <row collapsed="false" customFormat="false" customHeight="true" hidden="false" ht="13.4" outlineLevel="0" r="929">
      <c r="B929" s="2" t="s">
        <v>40</v>
      </c>
      <c r="C929" s="0" t="s">
        <v>41</v>
      </c>
    </row>
    <row collapsed="false" customFormat="false" customHeight="true" hidden="false" ht="12.1" outlineLevel="0" r="930">
      <c r="B930" s="0" t="s">
        <v>42</v>
      </c>
      <c r="C930" s="0" t="n">
        <v>13.3</v>
      </c>
      <c r="D930" s="0" t="n">
        <f aca="false">C930*0.001*(39.2+8.4+9)*3600*24*365*3</f>
        <v>71219010.24</v>
      </c>
      <c r="E930" s="0" t="n">
        <v>5376000</v>
      </c>
      <c r="F930" s="0" t="n">
        <v>2324</v>
      </c>
      <c r="G930" s="1" t="n">
        <f aca="false">D930*F930/E930</f>
        <v>30787.384635</v>
      </c>
      <c r="H930" s="1" t="inlineStr">
        <f aca="false">SUM(G930:G934,G936:G937)</f>
        <is>
          <t/>
        </is>
      </c>
      <c r="I930" s="0" t="s">
        <v>189</v>
      </c>
    </row>
    <row collapsed="false" customFormat="false" customHeight="true" hidden="false" ht="12.1" outlineLevel="0" r="931">
      <c r="B931" s="0" t="s">
        <v>44</v>
      </c>
      <c r="C931" s="0" t="n">
        <v>2.5</v>
      </c>
      <c r="D931" s="0" t="n">
        <f aca="false">C931*0.001*(39.2+8.4+9)*3600*24*365*3</f>
        <v>13387032</v>
      </c>
      <c r="E931" s="0" t="n">
        <v>5376000</v>
      </c>
      <c r="F931" s="0" t="n">
        <v>519</v>
      </c>
      <c r="G931" s="1" t="n">
        <f aca="false">D931*F931/E931</f>
        <v>1292.38645982143</v>
      </c>
      <c r="H931" s="1" t="inlineStr">
        <f aca="false">SUM(G930:G932,G935:G937)</f>
        <is>
          <t/>
        </is>
      </c>
      <c r="I931" s="0" t="s">
        <v>190</v>
      </c>
    </row>
    <row collapsed="false" customFormat="false" customHeight="true" hidden="false" ht="12.1" outlineLevel="0" r="932">
      <c r="B932" s="0" t="s">
        <v>46</v>
      </c>
      <c r="C932" s="0" t="n">
        <v>1.1</v>
      </c>
      <c r="D932" s="0" t="n">
        <f aca="false">C932*0.001*(39.2+8.4+9)*3600*24*365*3</f>
        <v>5890294.08</v>
      </c>
      <c r="E932" s="0" t="n">
        <v>14333127</v>
      </c>
      <c r="F932" s="0" t="n">
        <v>24121</v>
      </c>
      <c r="G932" s="1" t="n">
        <f aca="false">D932*F932/E932</f>
        <v>9912.68573170949</v>
      </c>
    </row>
    <row collapsed="false" customFormat="false" customHeight="true" hidden="false" ht="12.1" outlineLevel="0" r="933">
      <c r="B933" s="0" t="s">
        <v>65</v>
      </c>
      <c r="C933" s="0" t="n">
        <v>0.115</v>
      </c>
      <c r="D933" s="0" t="n">
        <f aca="false">C933*0.001*(39.2+8.4+9)*3600*24*365*3</f>
        <v>615803.472</v>
      </c>
      <c r="E933" s="0" t="n">
        <v>16965475</v>
      </c>
      <c r="F933" s="0" t="n">
        <v>17725</v>
      </c>
      <c r="G933" s="1" t="n">
        <f aca="false">F933*D933/E933</f>
        <v>643.37229232898</v>
      </c>
    </row>
    <row collapsed="false" customFormat="false" customHeight="true" hidden="false" ht="12.1" outlineLevel="0" r="934">
      <c r="B934" s="0" t="s">
        <v>66</v>
      </c>
      <c r="C934" s="0" t="n">
        <v>15</v>
      </c>
      <c r="D934" s="0" t="n">
        <f aca="false">C934*0.001*(39.2+8.4+9)*3600*24*365*3</f>
        <v>80322192</v>
      </c>
      <c r="E934" s="0" t="n">
        <v>16965475</v>
      </c>
      <c r="F934" s="0" t="n">
        <v>5625</v>
      </c>
      <c r="G934" s="1" t="n">
        <f aca="false">D934*F934/E934</f>
        <v>26631.2808807298</v>
      </c>
    </row>
    <row collapsed="false" customFormat="false" customHeight="true" hidden="false" ht="12.1" outlineLevel="0" r="935">
      <c r="B935" s="0" t="s">
        <v>48</v>
      </c>
      <c r="C935" s="0" t="n">
        <v>15</v>
      </c>
      <c r="D935" s="0" t="n">
        <f aca="false">C935*0.001*(39.2+8.4+9)*3600*24*365*3</f>
        <v>80322192</v>
      </c>
      <c r="E935" s="0" t="n">
        <v>16965475</v>
      </c>
      <c r="F935" s="0" t="n">
        <v>23350</v>
      </c>
      <c r="G935" s="1" t="n">
        <f aca="false">D935*F935/E935</f>
        <v>110549.405967119</v>
      </c>
      <c r="H935" s="1"/>
    </row>
    <row collapsed="false" customFormat="false" customHeight="true" hidden="false" ht="12.1" outlineLevel="0" r="936">
      <c r="B936" s="0" t="s">
        <v>50</v>
      </c>
      <c r="C936" s="0" t="n">
        <v>2.47</v>
      </c>
      <c r="D936" s="0" t="n">
        <f aca="false">C936*0.001*(39.2+8.4+9)*3600*24*365*3</f>
        <v>13226387.616</v>
      </c>
      <c r="E936" s="0" t="n">
        <v>9303449</v>
      </c>
      <c r="F936" s="0" t="n">
        <v>665</v>
      </c>
      <c r="G936" s="1" t="n">
        <f aca="false">D936*F936/E936</f>
        <v>945.407210233538</v>
      </c>
      <c r="H936" s="1"/>
    </row>
    <row collapsed="false" customFormat="false" customHeight="true" hidden="false" ht="12.1" outlineLevel="0" r="937">
      <c r="B937" s="0" t="s">
        <v>51</v>
      </c>
      <c r="C937" s="0" t="n">
        <v>0.4</v>
      </c>
      <c r="D937" s="0" t="n">
        <f aca="false">C937*0.001*(39.2+8.4+9)*3600*24*365*3</f>
        <v>2141925.12</v>
      </c>
      <c r="E937" s="0" t="n">
        <v>9303449</v>
      </c>
      <c r="F937" s="0" t="n">
        <v>10892</v>
      </c>
      <c r="G937" s="1" t="n">
        <f aca="false">D937*F937/E937</f>
        <v>2507.65586042768</v>
      </c>
      <c r="H937" s="1"/>
    </row>
    <row collapsed="false" customFormat="false" customHeight="true" hidden="false" ht="12.1" outlineLevel="0" r="938">
      <c r="B938" s="2" t="s">
        <v>52</v>
      </c>
      <c r="G938" s="1"/>
      <c r="H938" s="1"/>
    </row>
    <row collapsed="false" customFormat="false" customHeight="true" hidden="false" ht="12.1" outlineLevel="0" r="939">
      <c r="B939" s="0" t="s">
        <v>53</v>
      </c>
      <c r="C939" s="0" t="n">
        <v>13.3</v>
      </c>
      <c r="D939" s="0" t="n">
        <f aca="false">C939*0.001*(68+13.9+3.5+10+10)*3600*24*365*3</f>
        <v>132623386.56</v>
      </c>
      <c r="E939" s="0" t="n">
        <v>5376000</v>
      </c>
      <c r="F939" s="0" t="n">
        <v>1044</v>
      </c>
      <c r="G939" s="1" t="n">
        <f aca="false">F939*D939/E939</f>
        <v>25754.988015</v>
      </c>
      <c r="H939" s="1" t="inlineStr">
        <f aca="false">SUM(G939:G943,G945:G946)</f>
        <is>
          <t/>
        </is>
      </c>
      <c r="I939" s="0" t="s">
        <v>189</v>
      </c>
    </row>
    <row collapsed="false" customFormat="false" customHeight="true" hidden="false" ht="12.1" outlineLevel="0" r="940">
      <c r="B940" s="0" t="s">
        <v>54</v>
      </c>
      <c r="C940" s="0" t="n">
        <v>2.5</v>
      </c>
      <c r="D940" s="0" t="n">
        <f aca="false">C940*0.001*(68+13.9+3.5+10+10)*3600*24*365*3</f>
        <v>24929208</v>
      </c>
      <c r="E940" s="0" t="n">
        <v>5376000</v>
      </c>
      <c r="F940" s="0" t="n">
        <v>344</v>
      </c>
      <c r="G940" s="1" t="n">
        <f aca="false">F940*D940/E940</f>
        <v>1595.17253571429</v>
      </c>
      <c r="H940" s="1" t="inlineStr">
        <f aca="false">SUM(G939:G941,G944:G946)</f>
        <is>
          <t/>
        </is>
      </c>
      <c r="I940" s="0" t="s">
        <v>190</v>
      </c>
    </row>
    <row collapsed="false" customFormat="false" customHeight="true" hidden="false" ht="12.1" outlineLevel="0" r="941">
      <c r="B941" s="0" t="s">
        <v>55</v>
      </c>
      <c r="C941" s="0" t="n">
        <v>1.1</v>
      </c>
      <c r="D941" s="0" t="n">
        <f aca="false">C941*0.001*(68+13.9+3.5+10+10)*3600*24*365*3</f>
        <v>10968851.52</v>
      </c>
      <c r="E941" s="0" t="n">
        <v>14333058</v>
      </c>
      <c r="F941" s="0" t="n">
        <v>13076</v>
      </c>
      <c r="G941" s="1" t="n">
        <f aca="false">F941*D941/E941</f>
        <v>10006.8458856107</v>
      </c>
    </row>
    <row collapsed="false" customFormat="false" customHeight="true" hidden="false" ht="12.1" outlineLevel="0" r="942">
      <c r="B942" s="0" t="s">
        <v>67</v>
      </c>
      <c r="C942" s="0" t="n">
        <v>0.115</v>
      </c>
      <c r="D942" s="0" t="n">
        <f aca="false">C942*0.001*(68+13.9+3.5+10+10)*3600*24*365*3</f>
        <v>1146743.568</v>
      </c>
      <c r="E942" s="0" t="n">
        <v>16966427</v>
      </c>
      <c r="F942" s="0" t="n">
        <v>9273</v>
      </c>
      <c r="G942" s="1" t="n">
        <f aca="false">D942*F942/E942</f>
        <v>626.752651342796</v>
      </c>
    </row>
    <row collapsed="false" customFormat="false" customHeight="true" hidden="false" ht="12.1" outlineLevel="0" r="943">
      <c r="B943" s="0" t="s">
        <v>68</v>
      </c>
      <c r="C943" s="0" t="n">
        <v>15</v>
      </c>
      <c r="D943" s="0" t="n">
        <f aca="false">C943*0.001*(68+13.9+3.5+10+10)*3600*24*365*3</f>
        <v>149575248</v>
      </c>
      <c r="E943" s="0" t="n">
        <v>16966427</v>
      </c>
      <c r="F943" s="0" t="n">
        <v>3311</v>
      </c>
      <c r="G943" s="1" t="n">
        <f aca="false">D943*F943/E943</f>
        <v>29189.6252598146</v>
      </c>
    </row>
    <row collapsed="false" customFormat="false" customHeight="true" hidden="false" ht="12.1" outlineLevel="0" r="944">
      <c r="B944" s="0" t="s">
        <v>56</v>
      </c>
      <c r="C944" s="0" t="n">
        <v>15</v>
      </c>
      <c r="D944" s="0" t="n">
        <f aca="false">C944*0.001*(68+13.9+3.5+10+10)*3600*24*365*3</f>
        <v>149575248</v>
      </c>
      <c r="E944" s="0" t="n">
        <v>16966427</v>
      </c>
      <c r="F944" s="0" t="n">
        <v>12584</v>
      </c>
      <c r="G944" s="1" t="n">
        <f aca="false">F944*D944/E944</f>
        <v>110939.971087136</v>
      </c>
      <c r="H944" s="1"/>
    </row>
    <row collapsed="false" customFormat="false" customHeight="true" hidden="false" ht="12.1" outlineLevel="0" r="945">
      <c r="B945" s="0" t="s">
        <v>58</v>
      </c>
      <c r="C945" s="0" t="n">
        <v>2.47</v>
      </c>
      <c r="D945" s="0" t="n">
        <f aca="false">C945*0.001*(68+13.9+3.5+10+10)*3600*24*365*3</f>
        <v>24630057.504</v>
      </c>
      <c r="E945" s="0" t="n">
        <v>9303730</v>
      </c>
      <c r="F945" s="0" t="n">
        <v>368</v>
      </c>
      <c r="G945" s="1" t="n">
        <f aca="false">F945*D945/E945</f>
        <v>974.217992296853</v>
      </c>
      <c r="H945" s="1"/>
    </row>
    <row collapsed="false" customFormat="false" customHeight="true" hidden="false" ht="12.1" outlineLevel="0" r="946">
      <c r="B946" s="0" t="s">
        <v>59</v>
      </c>
      <c r="C946" s="0" t="n">
        <v>0.4</v>
      </c>
      <c r="D946" s="0" t="n">
        <f aca="false">C946*0.001*(68+13.9+3.5+10+10)*3600*24*365*3</f>
        <v>3988673.28</v>
      </c>
      <c r="E946" s="0" t="n">
        <v>9303730</v>
      </c>
      <c r="F946" s="0" t="n">
        <v>6227</v>
      </c>
      <c r="G946" s="1" t="n">
        <f aca="false">F946*D946/E946</f>
        <v>2669.6248187082</v>
      </c>
      <c r="H946" s="1"/>
    </row>
    <row collapsed="false" customFormat="false" customHeight="true" hidden="false" ht="12.1" outlineLevel="0" r="947">
      <c r="B947" s="2" t="s">
        <v>60</v>
      </c>
      <c r="H947" s="1" t="inlineStr">
        <f aca="false">SUM(H930,H939)</f>
        <is>
          <t/>
        </is>
      </c>
      <c r="I947" s="0" t="s">
        <v>189</v>
      </c>
    </row>
    <row collapsed="false" customFormat="false" customHeight="true" hidden="false" ht="12.1" outlineLevel="0" r="948">
      <c r="H948" s="1" t="inlineStr">
        <f aca="false">SUM(H931,H940)</f>
        <is>
          <t/>
        </is>
      </c>
      <c r="I948" s="0" t="s">
        <v>190</v>
      </c>
    </row>
    <row collapsed="false" customFormat="false" customHeight="true" hidden="false" ht="13.4" outlineLevel="0" r="949">
      <c r="B949" s="2" t="s">
        <v>61</v>
      </c>
      <c r="H949" s="1"/>
    </row>
    <row collapsed="false" customFormat="false" customHeight="true" hidden="false" ht="13.4" outlineLevel="0" r="950">
      <c r="B950" s="0" t="s">
        <v>62</v>
      </c>
      <c r="C950" s="0" t="n">
        <f aca="false">(0.84+0.1+0.59)*0.7</f>
        <v>1.071</v>
      </c>
      <c r="D950" s="1" t="n">
        <f aca="false">C950*110*3600*24*365*3</f>
        <v>11145768480</v>
      </c>
      <c r="E950" s="1" t="n">
        <v>240000000</v>
      </c>
      <c r="F950" s="0" t="n">
        <v>5</v>
      </c>
      <c r="G950" s="0" t="n">
        <f aca="false">SQRT(5)*F950*D950/E950*2</f>
        <v>1038.4456659481</v>
      </c>
    </row>
    <row collapsed="false" customFormat="false" customHeight="true" hidden="false" ht="12.1" outlineLevel="0" r="951">
      <c r="B951" s="2" t="s">
        <v>69</v>
      </c>
      <c r="H951" s="1" t="inlineStr">
        <f aca="false">SUM(H947,H917)</f>
        <is>
          <t/>
        </is>
      </c>
      <c r="I951" s="0" t="s">
        <v>189</v>
      </c>
    </row>
    <row collapsed="false" customFormat="false" customHeight="true" hidden="false" ht="12.1" outlineLevel="0" r="952">
      <c r="B952" s="2"/>
      <c r="H952" s="1" t="inlineStr">
        <f aca="false">SUM(H948,H917)</f>
        <is>
          <t/>
        </is>
      </c>
      <c r="I952" s="0" t="s">
        <v>190</v>
      </c>
    </row>
    <row collapsed="false" customFormat="false" customHeight="true" hidden="false" ht="12.1" outlineLevel="0" r="953">
      <c r="B953" s="2" t="s">
        <v>70</v>
      </c>
    </row>
    <row collapsed="false" customFormat="false" customHeight="true" hidden="false" ht="12.1" outlineLevel="0" r="954">
      <c r="B954" s="0" t="s">
        <v>71</v>
      </c>
      <c r="C954" s="0" t="n">
        <f aca="false">0.00000054*2.07*C923</f>
        <v>4.69476E-006</v>
      </c>
      <c r="D954" s="0" t="n">
        <f aca="false">C954*0.001*19*3600*24*365*3</f>
        <v>8.43907522752</v>
      </c>
      <c r="E954" s="0" t="n">
        <v>2687856</v>
      </c>
      <c r="F954" s="0" t="n">
        <v>14</v>
      </c>
      <c r="G954" s="0" t="n">
        <f aca="false">F954*D954/E954</f>
        <v>4.39558715888351E-005</v>
      </c>
    </row>
    <row collapsed="false" customFormat="false" customHeight="true" hidden="false" ht="12.1" outlineLevel="0" r="955">
      <c r="B955" s="0" t="s">
        <v>72</v>
      </c>
      <c r="C955" s="3" t="n">
        <f aca="false">0.00000054*2.07*C924</f>
        <v>4.69476E-006</v>
      </c>
      <c r="D955" s="0" t="n">
        <f aca="false">C955*0.001*19*3600*24*365*3</f>
        <v>8.43907522752</v>
      </c>
      <c r="E955" s="0" t="n">
        <v>2687856</v>
      </c>
      <c r="F955" s="0" t="n">
        <v>2</v>
      </c>
      <c r="G955" s="0" t="n">
        <f aca="false">F955*D955/E955</f>
        <v>6.27941022697645E-006</v>
      </c>
      <c r="H955" s="1" t="n">
        <f aca="false">SUM(G954:G955)</f>
        <v>5.02352818158116E-005</v>
      </c>
    </row>
    <row collapsed="false" customFormat="false" customHeight="true" hidden="false" ht="12.1" outlineLevel="0" r="956">
      <c r="B956" s="0" t="s">
        <v>73</v>
      </c>
      <c r="C956" s="0" t="n">
        <f aca="false">0.00000000007*1.86*C935</f>
        <v>1.953E-009</v>
      </c>
      <c r="D956" s="0" t="n">
        <f aca="false">C956*0.001*(39.2+8.4+9)*3600*24*365*3</f>
        <v>0.0104579493984</v>
      </c>
      <c r="E956" s="4" t="n">
        <v>4799904</v>
      </c>
      <c r="F956" s="0" t="n">
        <v>4</v>
      </c>
      <c r="G956" s="0" t="n">
        <f aca="false">F956*D956/E956</f>
        <v>8.71513213464269E-009</v>
      </c>
      <c r="H956" s="1"/>
    </row>
    <row collapsed="false" customFormat="false" customHeight="true" hidden="false" ht="12.1" outlineLevel="0" r="957">
      <c r="B957" s="0" t="s">
        <v>74</v>
      </c>
      <c r="C957" s="0" t="n">
        <f aca="false">0.00000054*2.07*C936</f>
        <v>2.760966E-006</v>
      </c>
      <c r="D957" s="0" t="n">
        <f aca="false">C957*0.001*(39.2+8.4+9)*3600*24*365*3</f>
        <v>14.7844560771648</v>
      </c>
      <c r="E957" s="4" t="n">
        <v>4799904</v>
      </c>
      <c r="F957" s="0" t="n">
        <v>5</v>
      </c>
      <c r="G957" s="0" t="n">
        <f aca="false">F957*D957/E957</f>
        <v>1.54007830960419E-005</v>
      </c>
      <c r="H957" s="1"/>
    </row>
    <row collapsed="false" customFormat="false" customHeight="true" hidden="false" ht="12.1" outlineLevel="0" r="958">
      <c r="B958" s="0" t="s">
        <v>75</v>
      </c>
      <c r="C958" s="0" t="n">
        <f aca="false">0.00000000007*1.86*C944</f>
        <v>1.953E-009</v>
      </c>
      <c r="D958" s="0" t="n">
        <f aca="false">C958*0.001*(68+13.9+3.5+10+10)*3600*24*365*3</f>
        <v>0.0194746972896</v>
      </c>
      <c r="E958" s="4" t="n">
        <v>4799904</v>
      </c>
      <c r="F958" s="0" t="n">
        <v>4</v>
      </c>
      <c r="G958" s="0" t="n">
        <f aca="false">F958*D958/E958</f>
        <v>1.62292389927799E-008</v>
      </c>
      <c r="H958" s="1"/>
    </row>
    <row collapsed="false" customFormat="false" customHeight="true" hidden="false" ht="12.1" outlineLevel="0" r="959">
      <c r="B959" s="0" t="s">
        <v>76</v>
      </c>
      <c r="C959" s="0" t="n">
        <f aca="false">0.00000054*2.07*C945</f>
        <v>2.760966E-006</v>
      </c>
      <c r="D959" s="0" t="n">
        <f aca="false">C959*0.001*(68+13.9+3.5+10+10)*3600*24*365*3</f>
        <v>27.5314782779712</v>
      </c>
      <c r="E959" s="4" t="n">
        <v>4799904</v>
      </c>
      <c r="F959" s="0" t="n">
        <v>2</v>
      </c>
      <c r="G959" s="0" t="n">
        <f aca="false">F959*D959/E959</f>
        <v>1.14716787160623E-005</v>
      </c>
      <c r="H959" s="1" t="n">
        <f aca="false">SUM(G956:G959)</f>
        <v>2.68974061832317E-005</v>
      </c>
      <c r="I959" s="4" t="inlineStr">
        <f aca="false">SUM(H955,H959)</f>
        <is>
          <t/>
        </is>
      </c>
    </row>
    <row collapsed="false" customFormat="false" customHeight="true" hidden="false" ht="12.1" outlineLevel="0" r="960">
      <c r="B960" s="2" t="s">
        <v>77</v>
      </c>
      <c r="C960" s="0" t="s">
        <v>78</v>
      </c>
      <c r="D960" s="0" t="s">
        <v>79</v>
      </c>
    </row>
    <row collapsed="false" customFormat="false" customHeight="true" hidden="false" ht="12.1" outlineLevel="0" r="961">
      <c r="B961" s="0" t="s">
        <v>80</v>
      </c>
      <c r="C961" s="3" t="n">
        <f aca="false">0.001*0.0072*C924/6940*0.0403454</f>
        <v>1.75798976368876E-010</v>
      </c>
      <c r="D961" s="0" t="n">
        <f aca="false">C961*19*94670800</f>
        <v>0.316217564908429</v>
      </c>
      <c r="E961" s="0" t="n">
        <f aca="false">48366*48</f>
        <v>2321568</v>
      </c>
      <c r="F961" s="0" t="n">
        <v>811</v>
      </c>
      <c r="G961" s="0" t="n">
        <f aca="false">F961*D961/E961</f>
        <v>0.000110465187813037</v>
      </c>
    </row>
    <row collapsed="false" customFormat="false" customHeight="true" hidden="false" ht="12.1" outlineLevel="0" r="962">
      <c r="B962" s="0" t="s">
        <v>81</v>
      </c>
      <c r="C962" s="0" t="n">
        <f aca="false">0.001*0.0072*C924/0.0000000000006709*1.05101E-019</f>
        <v>4.73729950812342E-012</v>
      </c>
      <c r="D962" s="0" t="n">
        <f aca="false">C962*19*94670800</f>
        <v>0.00852119475119936</v>
      </c>
      <c r="E962" s="0" t="n">
        <f aca="false">48316*48</f>
        <v>2319168</v>
      </c>
      <c r="F962" s="0" t="n">
        <v>982</v>
      </c>
      <c r="G962" s="0" t="n">
        <f aca="false">F962*D962/E962</f>
        <v>3.60810999706695E-006</v>
      </c>
    </row>
    <row collapsed="false" customFormat="false" customHeight="true" hidden="false" ht="12.1" outlineLevel="0" r="963">
      <c r="B963" s="0" t="s">
        <v>82</v>
      </c>
      <c r="C963" s="0" t="n">
        <f aca="false">0.001*0.99274*C924/0.00000005798*0.0000000000000160359</f>
        <v>1.15318753599862E-009</v>
      </c>
      <c r="D963" s="0" t="n">
        <f aca="false">C963*19*94670800</f>
        <v>2.07429054507735</v>
      </c>
      <c r="E963" s="0" t="n">
        <f aca="false">48414*48</f>
        <v>2323872</v>
      </c>
      <c r="F963" s="0" t="n">
        <v>986</v>
      </c>
      <c r="G963" s="0" t="n">
        <f aca="false">F963*D963/E963</f>
        <v>0.000880104617399867</v>
      </c>
    </row>
    <row collapsed="false" customFormat="false" customHeight="true" hidden="false" ht="12.1" outlineLevel="0" r="964">
      <c r="B964" s="0" t="s">
        <v>83</v>
      </c>
      <c r="C964" s="0" t="n">
        <f aca="false">0.001*0.0072*C924/1.34*0.00000515675</f>
        <v>1.16373223880597E-010</v>
      </c>
      <c r="D964" s="0" t="n">
        <f aca="false">C964*19*94670800</f>
        <v>0.209325777863749</v>
      </c>
      <c r="E964" s="0" t="n">
        <f aca="false">48394*48</f>
        <v>2322912</v>
      </c>
      <c r="F964" s="0" t="n">
        <v>772</v>
      </c>
      <c r="G964" s="0" t="n">
        <f aca="false">F964*D964/E964</f>
        <v>6.95676377369502E-005</v>
      </c>
    </row>
    <row collapsed="false" customFormat="false" customHeight="true" hidden="false" ht="12.1" outlineLevel="0" r="965">
      <c r="B965" s="0" t="s">
        <v>84</v>
      </c>
      <c r="C965" s="0" t="n">
        <f aca="false">0.001*C922/2320000*21.595</f>
        <v>2.04780172413793E-008</v>
      </c>
      <c r="D965" s="0" t="n">
        <f aca="false">C965*19*94670800</f>
        <v>36.8347352184483</v>
      </c>
      <c r="E965" s="0" t="n">
        <f aca="false">48306*48</f>
        <v>2318688</v>
      </c>
      <c r="F965" s="0" t="n">
        <v>699</v>
      </c>
      <c r="G965" s="0" t="n">
        <f aca="false">F965*D965/E965</f>
        <v>0.0111043313795109</v>
      </c>
    </row>
    <row collapsed="false" customFormat="false" customHeight="true" hidden="false" ht="12.1" outlineLevel="0" r="966">
      <c r="B966" s="0" t="s">
        <v>85</v>
      </c>
      <c r="C966" s="0" t="n">
        <f aca="false">0.001*0.99274*C924/4219*0.00195758*10</f>
        <v>1.93461613430671E-008</v>
      </c>
      <c r="D966" s="0" t="n">
        <f aca="false">C966*19*94670800</f>
        <v>34.7988148542675</v>
      </c>
      <c r="E966" s="0" t="n">
        <f aca="false">48401*48</f>
        <v>2323248</v>
      </c>
      <c r="F966" s="0" t="n">
        <v>859</v>
      </c>
      <c r="G966" s="0" t="n">
        <f aca="false">F966*D966/E966</f>
        <v>0.0128665480223445</v>
      </c>
    </row>
    <row collapsed="false" customFormat="false" customHeight="true" hidden="false" ht="12.1" outlineLevel="0" r="967">
      <c r="B967" s="0" t="s">
        <v>86</v>
      </c>
      <c r="C967" s="0" t="n">
        <f aca="false">0.001*C922/4.78*0.00000927984</f>
        <v>4.27105606694561E-009</v>
      </c>
      <c r="D967" s="0" t="n">
        <f aca="false">C967*19*94670800</f>
        <v>7.68254159934929</v>
      </c>
      <c r="E967" s="0" t="n">
        <f aca="false">48370*48</f>
        <v>2321760</v>
      </c>
      <c r="F967" s="0" t="n">
        <v>911</v>
      </c>
      <c r="G967" s="0" t="n">
        <f aca="false">F967*D967/E967</f>
        <v>0.00301443534086521</v>
      </c>
    </row>
    <row collapsed="false" customFormat="false" customHeight="true" hidden="false" ht="12.1" outlineLevel="0" r="968">
      <c r="B968" s="0" t="s">
        <v>87</v>
      </c>
      <c r="C968" s="0" t="n">
        <f aca="false">0.001*0.99274*C924/0.003729*0.00000000292019</f>
        <v>3.26515300791633E-009</v>
      </c>
      <c r="D968" s="0" t="n">
        <f aca="false">C968*19*94670800</f>
        <v>5.87317830025506</v>
      </c>
      <c r="E968" s="0" t="n">
        <f aca="false">48*48330</f>
        <v>2319840</v>
      </c>
      <c r="F968" s="0" t="n">
        <v>955</v>
      </c>
      <c r="G968" s="0" t="n">
        <f aca="false">F968*D968/E968</f>
        <v>0.00241778970823142</v>
      </c>
    </row>
    <row collapsed="false" customFormat="false" customHeight="true" hidden="false" ht="12.1" outlineLevel="0" r="969">
      <c r="B969" s="0" t="s">
        <v>88</v>
      </c>
      <c r="C969" s="0" t="n">
        <f aca="false">0.001*0.0072*C924/0.0000007018*0.000000000000344642000000001</f>
        <v>1.48503477913936E-011</v>
      </c>
      <c r="D969" s="0" t="n">
        <f aca="false">C969*19*94670800</f>
        <v>0.0267119918080998</v>
      </c>
      <c r="E969" s="0" t="n">
        <f aca="false">48381*48</f>
        <v>2322288</v>
      </c>
      <c r="F969" s="0" t="n">
        <v>985</v>
      </c>
      <c r="G969" s="0" t="n">
        <f aca="false">F969*D969/E969</f>
        <v>1.13299090943838E-005</v>
      </c>
    </row>
    <row collapsed="false" customFormat="false" customHeight="true" hidden="false" ht="12.1" outlineLevel="0" r="970">
      <c r="B970" s="0" t="s">
        <v>89</v>
      </c>
      <c r="C970" s="0" t="n">
        <f aca="false">0.001*C922/0.0000022089*0.00000000000107439</f>
        <v>1.07006111639277E-009</v>
      </c>
      <c r="D970" s="0" t="n">
        <f aca="false">C970*19*94670800</f>
        <v>1.92476729681814</v>
      </c>
      <c r="E970" s="0" t="n">
        <f aca="false">48307*48</f>
        <v>2318736</v>
      </c>
      <c r="F970" s="0" t="n">
        <v>890</v>
      </c>
      <c r="G970" s="0" t="n">
        <f aca="false">F970*D970/E970</f>
        <v>0.000738783067226346</v>
      </c>
    </row>
    <row collapsed="false" customFormat="false" customHeight="true" hidden="false" ht="12.1" outlineLevel="0" r="971">
      <c r="B971" s="0" t="s">
        <v>90</v>
      </c>
      <c r="C971" s="0" t="n">
        <f aca="false">0.001*0.99274*C924/0.000000000014*1.44088E-018</f>
        <v>4.2912576336E-010</v>
      </c>
      <c r="D971" s="0" t="n">
        <f aca="false">C971*19*94670800</f>
        <v>0.771887907040136</v>
      </c>
      <c r="E971" s="0" t="n">
        <f aca="false">48281*48</f>
        <v>2317488</v>
      </c>
      <c r="F971" s="0" t="n">
        <v>1057</v>
      </c>
      <c r="G971" s="0" t="n">
        <f aca="false">F971*D971/E971</f>
        <v>0.000352055983781329</v>
      </c>
    </row>
    <row collapsed="false" customFormat="false" customHeight="true" hidden="false" ht="12.1" outlineLevel="0" r="972">
      <c r="B972" s="0" t="s">
        <v>91</v>
      </c>
      <c r="C972" s="0" t="n">
        <f aca="false">0.001*0.0072*C924/0.175*0.000000346765</f>
        <v>5.9920992E-011</v>
      </c>
      <c r="D972" s="0" t="n">
        <f aca="false">C972*19*94670800</f>
        <v>0.107782596739238</v>
      </c>
      <c r="E972" s="0" t="n">
        <f aca="false">48429*48</f>
        <v>2324592</v>
      </c>
      <c r="F972" s="0" t="n">
        <v>907</v>
      </c>
      <c r="G972" s="0" t="n">
        <f aca="false">F972*D972/E972</f>
        <v>4.20541820854968E-005</v>
      </c>
    </row>
    <row collapsed="false" customFormat="false" customHeight="true" hidden="false" ht="12.1" outlineLevel="0" r="973">
      <c r="B973" s="0" t="s">
        <v>92</v>
      </c>
      <c r="C973" s="0" t="n">
        <f aca="false">0.001*C922/0.0125*0.0000000140215</f>
        <v>2.467784E-009</v>
      </c>
      <c r="D973" s="0" t="n">
        <f aca="false">C973*19*94670800</f>
        <v>4.4389146246368</v>
      </c>
      <c r="E973" s="0" t="n">
        <f aca="false">48364*48</f>
        <v>2321472</v>
      </c>
      <c r="F973" s="0" t="n">
        <v>986</v>
      </c>
      <c r="G973" s="0" t="n">
        <f aca="false">F973*D973/E973</f>
        <v>0.00188534249816146</v>
      </c>
    </row>
    <row collapsed="false" customFormat="false" customHeight="true" hidden="false" ht="12.1" outlineLevel="0" r="974">
      <c r="B974" s="0" t="s">
        <v>93</v>
      </c>
      <c r="C974" s="0" t="n">
        <f aca="false">0.001*0.99274*C924/0.00000209824*0.000000000000780354000000001</f>
        <v>1.55067687482462E-009</v>
      </c>
      <c r="D974" s="0" t="n">
        <f aca="false">C974*19*94670800</f>
        <v>2.78927258534178</v>
      </c>
      <c r="E974" s="0" t="n">
        <f aca="false">48336*48</f>
        <v>2320128</v>
      </c>
      <c r="F974" s="0" t="n">
        <v>1008</v>
      </c>
      <c r="G974" s="0" t="n">
        <f aca="false">F974*D974/E974</f>
        <v>0.00121182398816984</v>
      </c>
    </row>
    <row collapsed="false" customFormat="false" customHeight="true" hidden="false" ht="12.1" outlineLevel="0" r="975">
      <c r="B975" s="0" t="s">
        <v>94</v>
      </c>
      <c r="C975" s="0" t="n">
        <f aca="false">0.001*0.0072*C924/0.0000004296*0.000000000000285365</f>
        <v>2.00871452513966E-011</v>
      </c>
      <c r="D975" s="0" t="n">
        <f aca="false">C975*19*94670800</f>
        <v>0.0361316561026525</v>
      </c>
      <c r="E975" s="0" t="n">
        <f aca="false">48365*48</f>
        <v>2321520</v>
      </c>
      <c r="F975" s="0" t="n">
        <v>926</v>
      </c>
      <c r="G975" s="0" t="n">
        <f aca="false">F975*D975/E975</f>
        <v>1.44120720696166E-005</v>
      </c>
    </row>
    <row collapsed="false" customFormat="false" customHeight="true" hidden="false" ht="12.1" outlineLevel="0" r="976">
      <c r="B976" s="0" t="s">
        <v>95</v>
      </c>
      <c r="C976" s="0" t="n">
        <f aca="false">0.001*C922/0.000000011498*3.71403E-015</f>
        <v>7.10633675421813E-010</v>
      </c>
      <c r="D976" s="0" t="n">
        <f aca="false">C976*19*94670800</f>
        <v>1.27824891262334</v>
      </c>
      <c r="E976" s="0" t="n">
        <f aca="false">48295*48</f>
        <v>2318160</v>
      </c>
      <c r="F976" s="0" t="n">
        <v>981</v>
      </c>
      <c r="G976" s="0" t="n">
        <f aca="false">F976*D976/E976</f>
        <v>0.00054092995448265</v>
      </c>
    </row>
    <row collapsed="false" customFormat="false" customHeight="true" hidden="false" ht="12.1" outlineLevel="0" r="977">
      <c r="B977" s="0" t="s">
        <v>96</v>
      </c>
      <c r="C977" s="0" t="n">
        <f aca="false">0.001*0.99274*C924/0.0000000000002914*2.40754E-020</f>
        <v>3.4448377797941E-010</v>
      </c>
      <c r="D977" s="0" t="n">
        <f aca="false">C977*19*94670800</f>
        <v>0.619638542118329</v>
      </c>
      <c r="E977" s="0" t="n">
        <f aca="false">48408*48</f>
        <v>2323584</v>
      </c>
      <c r="F977" s="0" t="n">
        <v>975</v>
      </c>
      <c r="G977" s="0" t="n">
        <f aca="false">F977*D977/E977</f>
        <v>0.000260006773400648</v>
      </c>
    </row>
    <row collapsed="false" customFormat="false" customHeight="true" hidden="false" ht="12.1" outlineLevel="0" r="978">
      <c r="B978" s="0" t="s">
        <v>97</v>
      </c>
      <c r="C978" s="0" t="n">
        <f aca="false">0.001*C922/1.57E-018*2.68518E-026</f>
        <v>3.76267261146497E-011</v>
      </c>
      <c r="D978" s="0" t="n">
        <f aca="false">C978*19*94670800</f>
        <v>0.0676808929904408</v>
      </c>
      <c r="E978" s="0" t="n">
        <f aca="false">48282*48</f>
        <v>2317536</v>
      </c>
      <c r="F978" s="0" t="n">
        <v>942</v>
      </c>
      <c r="G978" s="0" t="n">
        <f aca="false">F978*D978/E978</f>
        <v>2.7509993888766E-005</v>
      </c>
    </row>
    <row collapsed="false" customFormat="false" customHeight="true" hidden="false" ht="12.1" outlineLevel="0" r="979">
      <c r="B979" s="0" t="s">
        <v>98</v>
      </c>
      <c r="C979" s="0" t="n">
        <f aca="false">0.001*0.99274*C924/0.0000000000000895300000000002*9.10636E-021</f>
        <v>4.24092939471461E-010</v>
      </c>
      <c r="D979" s="0" t="n">
        <f aca="false">C979*19*94670800</f>
        <v>0.762835139228181</v>
      </c>
      <c r="E979" s="0" t="n">
        <f aca="false">48330*48</f>
        <v>2319840</v>
      </c>
      <c r="F979" s="0" t="n">
        <v>962</v>
      </c>
      <c r="G979" s="0" t="n">
        <f aca="false">F979*D979/E979</f>
        <v>0.000316335352411162</v>
      </c>
    </row>
    <row collapsed="false" customFormat="false" customHeight="true" hidden="false" ht="12.1" outlineLevel="0" r="980">
      <c r="B980" s="0" t="s">
        <v>99</v>
      </c>
      <c r="C980" s="0" t="n">
        <f aca="false">0.001*0.0072*C924/3.12E-017*1.43864E-024</f>
        <v>1.39437415384615E-012</v>
      </c>
      <c r="D980" s="0" t="n">
        <f aca="false">C980*19*94670800</f>
        <v>0.00250812381623483</v>
      </c>
      <c r="E980" s="0" t="n">
        <f aca="false">48313*48</f>
        <v>2319024</v>
      </c>
      <c r="F980" s="0" t="n">
        <v>971</v>
      </c>
      <c r="G980" s="0" t="n">
        <f aca="false">F980*D980/E980</f>
        <v>1.05017810318652E-006</v>
      </c>
    </row>
    <row collapsed="false" customFormat="false" customHeight="true" hidden="false" ht="12.1" outlineLevel="0" r="981">
      <c r="B981" s="0" t="s">
        <v>72</v>
      </c>
      <c r="C981" s="0" t="n">
        <f aca="false">0.001*0.99274*C924/4.916E-018*1.30457E-025</f>
        <v>1.10647173546786E-010</v>
      </c>
      <c r="D981" s="0" t="n">
        <f aca="false">C981*19*94670800</f>
        <v>0.199026072310848</v>
      </c>
      <c r="E981" s="0" t="n">
        <f aca="false">48309*48</f>
        <v>2318832</v>
      </c>
      <c r="F981" s="0" t="n">
        <v>934</v>
      </c>
      <c r="G981" s="0" t="n">
        <f aca="false">F981*D981/E981</f>
        <v>8.01655107132954E-005</v>
      </c>
    </row>
    <row collapsed="false" customFormat="false" customHeight="true" hidden="false" ht="12.1" outlineLevel="0" r="982">
      <c r="B982" s="0" t="s">
        <v>100</v>
      </c>
      <c r="C982" s="0" t="n">
        <f aca="false">0.001*0.99724*C924/0.0054*0.000000008537</f>
        <v>6.62156279555556E-009</v>
      </c>
      <c r="D982" s="0" t="n">
        <f aca="false">C982*19*94670800</f>
        <v>11.9105042950041</v>
      </c>
      <c r="E982" s="0" t="n">
        <f aca="false">48559*48</f>
        <v>2330832</v>
      </c>
      <c r="F982" s="0" t="n">
        <v>175</v>
      </c>
      <c r="G982" s="0" t="n">
        <f aca="false">F982*D982/E982</f>
        <v>0.000894246454324346</v>
      </c>
    </row>
    <row collapsed="false" customFormat="false" customHeight="true" hidden="false" ht="12.1" outlineLevel="0" r="983">
      <c r="B983" s="0" t="s">
        <v>101</v>
      </c>
      <c r="C983" s="0" t="n">
        <f aca="false">0.001*0.3594*C922/0.0001908*0.00000000005714</f>
        <v>2.36789597484277E-010</v>
      </c>
      <c r="D983" s="0" t="n">
        <f aca="false">C983*19*94670800</f>
        <v>0.425924151884775</v>
      </c>
      <c r="E983" s="0" t="n">
        <f aca="false">48594*48</f>
        <v>2332512</v>
      </c>
      <c r="F983" s="0" t="n">
        <v>955</v>
      </c>
      <c r="G983" s="0" t="n">
        <f aca="false">F983*D983/E983</f>
        <v>0.000174386054626926</v>
      </c>
    </row>
    <row collapsed="false" customFormat="false" customHeight="true" hidden="false" ht="12.1" outlineLevel="0" r="984">
      <c r="B984" s="0" t="s">
        <v>102</v>
      </c>
      <c r="C984" s="0" t="n">
        <f aca="false">0.001*C924/389.3*0.001426</f>
        <v>1.538453634729E-008</v>
      </c>
      <c r="D984" s="0" t="n">
        <f aca="false">C984*19*94670800</f>
        <v>27.6728609089134</v>
      </c>
      <c r="E984" s="0" t="n">
        <f aca="false">48607*48</f>
        <v>2333136</v>
      </c>
      <c r="F984" s="0" t="n">
        <v>832</v>
      </c>
      <c r="G984" s="0" t="n">
        <f aca="false">F984*D984/E984</f>
        <v>0.00986818611354674</v>
      </c>
      <c r="H984" s="0" t="n">
        <f aca="false">SUM(G961:G984)</f>
        <v>0.0468854680899851</v>
      </c>
    </row>
    <row collapsed="false" customFormat="false" customHeight="true" hidden="false" ht="12.1" outlineLevel="0" r="985">
      <c r="B985" s="0" t="s">
        <v>103</v>
      </c>
      <c r="C985" s="0" t="n">
        <f aca="false">0.001*0.0072*C923/6940*0.0403454</f>
        <v>1.75798976368876E-010</v>
      </c>
      <c r="D985" s="0" t="n">
        <f aca="false">C985*19*94670800</f>
        <v>0.316217564908429</v>
      </c>
      <c r="E985" s="0" t="n">
        <f aca="false">48366*48</f>
        <v>2321568</v>
      </c>
      <c r="F985" s="0" t="n">
        <v>1033</v>
      </c>
      <c r="G985" s="0" t="n">
        <f aca="false">F985*D985/E985</f>
        <v>0.000140703500629922</v>
      </c>
    </row>
    <row collapsed="false" customFormat="false" customHeight="true" hidden="false" ht="12.1" outlineLevel="0" r="986">
      <c r="B986" s="0" t="s">
        <v>104</v>
      </c>
      <c r="C986" s="0" t="n">
        <f aca="false">0.001*0.0072*C923/0.0000000000006709*1.05101E-019</f>
        <v>4.73729950812342E-012</v>
      </c>
      <c r="D986" s="0" t="n">
        <f aca="false">C986*19*94670800</f>
        <v>0.00852119475119936</v>
      </c>
      <c r="E986" s="0" t="n">
        <f aca="false">48316*48</f>
        <v>2319168</v>
      </c>
      <c r="F986" s="0" t="n">
        <v>1295</v>
      </c>
      <c r="G986" s="0" t="n">
        <f aca="false">F986*D986/E986</f>
        <v>4.75814913055163E-006</v>
      </c>
    </row>
    <row collapsed="false" customFormat="false" customHeight="true" hidden="false" ht="12.1" outlineLevel="0" r="987">
      <c r="B987" s="0" t="s">
        <v>105</v>
      </c>
      <c r="C987" s="0" t="n">
        <f aca="false">0.001*0.99274*C923/0.00000005798*0.0000000000000160359</f>
        <v>1.15318753599862E-009</v>
      </c>
      <c r="D987" s="0" t="n">
        <f aca="false">C987*19*94670800</f>
        <v>2.07429054507735</v>
      </c>
      <c r="E987" s="0" t="n">
        <f aca="false">48414*48</f>
        <v>2323872</v>
      </c>
      <c r="F987" s="0" t="n">
        <v>1194</v>
      </c>
      <c r="G987" s="0" t="n">
        <f aca="false">F987*D987/E987</f>
        <v>0.00106576563202377</v>
      </c>
    </row>
    <row collapsed="false" customFormat="false" customHeight="true" hidden="false" ht="12.1" outlineLevel="0" r="988">
      <c r="B988" s="0" t="s">
        <v>106</v>
      </c>
      <c r="C988" s="0" t="n">
        <f aca="false">0.001*0.0072*C923/1.34*0.00000515675</f>
        <v>1.16373223880597E-010</v>
      </c>
      <c r="D988" s="0" t="n">
        <f aca="false">C988*19*94670800</f>
        <v>0.209325777863749</v>
      </c>
      <c r="E988" s="0" t="n">
        <f aca="false">48394*48</f>
        <v>2322912</v>
      </c>
      <c r="F988" s="0" t="n">
        <v>1024</v>
      </c>
      <c r="G988" s="0" t="n">
        <f aca="false">F988*D988/E988</f>
        <v>9.22762448738821E-005</v>
      </c>
    </row>
    <row collapsed="false" customFormat="false" customHeight="true" hidden="false" ht="12.1" outlineLevel="0" r="989">
      <c r="B989" s="0" t="s">
        <v>107</v>
      </c>
      <c r="C989" s="0" t="n">
        <f aca="false">0.001*C921/2320000*21.595</f>
        <v>2.04780172413793E-008</v>
      </c>
      <c r="D989" s="0" t="n">
        <f aca="false">C989*19*94670800</f>
        <v>36.8347352184483</v>
      </c>
      <c r="E989" s="0" t="n">
        <f aca="false">48306*48</f>
        <v>2318688</v>
      </c>
      <c r="F989" s="0" t="n">
        <v>858</v>
      </c>
      <c r="G989" s="0" t="n">
        <f aca="false">F989*D989/E989</f>
        <v>0.0136302093327902</v>
      </c>
    </row>
    <row collapsed="false" customFormat="false" customHeight="true" hidden="false" ht="12.1" outlineLevel="0" r="990">
      <c r="B990" s="0" t="s">
        <v>108</v>
      </c>
      <c r="C990" s="0" t="n">
        <f aca="false">0.001*0.99274*C923/4219*0.00195758*10</f>
        <v>1.93461613430671E-008</v>
      </c>
      <c r="D990" s="0" t="n">
        <f aca="false">C990*19*94670800</f>
        <v>34.7988148542675</v>
      </c>
      <c r="E990" s="0" t="n">
        <f aca="false">48401*48</f>
        <v>2323248</v>
      </c>
      <c r="F990" s="0" t="n">
        <v>1000</v>
      </c>
      <c r="G990" s="0" t="n">
        <f aca="false">F990*D990/E990</f>
        <v>0.014978519234394</v>
      </c>
    </row>
    <row collapsed="false" customFormat="false" customHeight="true" hidden="false" ht="12.1" outlineLevel="0" r="991">
      <c r="B991" s="0" t="s">
        <v>109</v>
      </c>
      <c r="C991" s="3" t="n">
        <f aca="false">0.001*C921/4.78*0.00000927984</f>
        <v>4.27105606694561E-009</v>
      </c>
      <c r="D991" s="0" t="n">
        <f aca="false">C991*19*94670800</f>
        <v>7.68254159934929</v>
      </c>
      <c r="E991" s="0" t="n">
        <f aca="false">48370*48</f>
        <v>2321760</v>
      </c>
      <c r="F991" s="0" t="n">
        <v>1177</v>
      </c>
      <c r="G991" s="0" t="n">
        <f aca="false">F991*D991/E991</f>
        <v>0.00389461075323639</v>
      </c>
    </row>
    <row collapsed="false" customFormat="false" customHeight="true" hidden="false" ht="12.1" outlineLevel="0" r="992">
      <c r="B992" s="0" t="s">
        <v>110</v>
      </c>
      <c r="C992" s="0" t="n">
        <f aca="false">0.001*0.99274*C923/0.003729*0.00000000292019</f>
        <v>3.26515300791633E-009</v>
      </c>
      <c r="D992" s="0" t="n">
        <f aca="false">C992*19*94670800</f>
        <v>5.87317830025506</v>
      </c>
      <c r="E992" s="0" t="n">
        <f aca="false">48*48330</f>
        <v>2319840</v>
      </c>
      <c r="F992" s="0" t="n">
        <v>1190</v>
      </c>
      <c r="G992" s="0" t="n">
        <f aca="false">F992*D992/E992</f>
        <v>0.00301274319664439</v>
      </c>
    </row>
    <row collapsed="false" customFormat="false" customHeight="true" hidden="false" ht="12.1" outlineLevel="0" r="993">
      <c r="B993" s="0" t="s">
        <v>111</v>
      </c>
      <c r="C993" s="0" t="n">
        <f aca="false">0.001*0.0072*C923/0.0000007018*0.000000000000344642000000001</f>
        <v>1.48503477913936E-011</v>
      </c>
      <c r="D993" s="0" t="n">
        <f aca="false">C993*19*94670800</f>
        <v>0.0267119918080998</v>
      </c>
      <c r="E993" s="0" t="n">
        <f aca="false">48381*48</f>
        <v>2322288</v>
      </c>
      <c r="F993" s="0" t="n">
        <v>1231</v>
      </c>
      <c r="G993" s="0" t="n">
        <f aca="false">F993*D993/E993</f>
        <v>1.41595107565345E-005</v>
      </c>
    </row>
    <row collapsed="false" customFormat="false" customHeight="true" hidden="false" ht="12.1" outlineLevel="0" r="994">
      <c r="B994" s="3" t="s">
        <v>112</v>
      </c>
      <c r="C994" s="0" t="n">
        <f aca="false">0.001*C921/0.0000022089*0.00000000000107439</f>
        <v>1.07006111639277E-009</v>
      </c>
      <c r="D994" s="0" t="n">
        <f aca="false">C994*19*94670800</f>
        <v>1.92476729681814</v>
      </c>
      <c r="E994" s="0" t="n">
        <f aca="false">48307*48</f>
        <v>2318736</v>
      </c>
      <c r="F994" s="0" t="n">
        <v>1200</v>
      </c>
      <c r="G994" s="0" t="n">
        <f aca="false">F994*D994/E994</f>
        <v>0.000996112000754624</v>
      </c>
    </row>
    <row collapsed="false" customFormat="false" customHeight="true" hidden="false" ht="12.1" outlineLevel="0" r="995">
      <c r="B995" s="0" t="s">
        <v>113</v>
      </c>
      <c r="C995" s="0" t="n">
        <f aca="false">0.001*0.99274*C923/0.000000000014*1.44088E-018</f>
        <v>4.2912576336E-010</v>
      </c>
      <c r="D995" s="0" t="n">
        <f aca="false">C995*19*94670800</f>
        <v>0.771887907040136</v>
      </c>
      <c r="E995" s="0" t="n">
        <f aca="false">48281*48</f>
        <v>2317488</v>
      </c>
      <c r="F995" s="0" t="n">
        <v>1260</v>
      </c>
      <c r="G995" s="0" t="n">
        <f aca="false">F995*D995/E995</f>
        <v>0.000419669384639994</v>
      </c>
    </row>
    <row collapsed="false" customFormat="false" customHeight="true" hidden="false" ht="12.1" outlineLevel="0" r="996">
      <c r="B996" s="0" t="s">
        <v>114</v>
      </c>
      <c r="C996" s="0" t="n">
        <f aca="false">0.001*0.0072*C923/0.175*0.000000346765</f>
        <v>5.9920992E-011</v>
      </c>
      <c r="D996" s="0" t="n">
        <f aca="false">C996*19*94670800</f>
        <v>0.107782596739238</v>
      </c>
      <c r="E996" s="0" t="n">
        <f aca="false">48429*48</f>
        <v>2324592</v>
      </c>
      <c r="F996" s="0" t="n">
        <v>1126</v>
      </c>
      <c r="G996" s="0" t="n">
        <f aca="false">F996*D996/E996</f>
        <v>5.22083892263169E-005</v>
      </c>
    </row>
    <row collapsed="false" customFormat="false" customHeight="true" hidden="false" ht="12.1" outlineLevel="0" r="997">
      <c r="B997" s="0" t="s">
        <v>115</v>
      </c>
      <c r="C997" s="0" t="n">
        <f aca="false">0.001*C921/0.0125*0.0000000140215</f>
        <v>2.467784E-009</v>
      </c>
      <c r="D997" s="0" t="n">
        <f aca="false">C997*19*94670800</f>
        <v>4.4389146246368</v>
      </c>
      <c r="E997" s="0" t="n">
        <f aca="false">48364*48</f>
        <v>2321472</v>
      </c>
      <c r="F997" s="0" t="n">
        <v>1152</v>
      </c>
      <c r="G997" s="0" t="n">
        <f aca="false">F997*D997/E997</f>
        <v>0.00220275310130021</v>
      </c>
    </row>
    <row collapsed="false" customFormat="false" customHeight="true" hidden="false" ht="12.1" outlineLevel="0" r="998">
      <c r="B998" s="0" t="s">
        <v>116</v>
      </c>
      <c r="C998" s="0" t="n">
        <f aca="false">0.001*0.99274*C923/0.00000209824*0.000000000000780354000000001</f>
        <v>1.55067687482462E-009</v>
      </c>
      <c r="D998" s="0" t="n">
        <f aca="false">C998*19*94670800</f>
        <v>2.78927258534178</v>
      </c>
      <c r="E998" s="0" t="n">
        <f aca="false">48336*48</f>
        <v>2320128</v>
      </c>
      <c r="F998" s="0" t="n">
        <v>1296</v>
      </c>
      <c r="G998" s="0" t="n">
        <f aca="false">F998*D998/E998</f>
        <v>0.00155805941336122</v>
      </c>
    </row>
    <row collapsed="false" customFormat="false" customHeight="true" hidden="false" ht="12.1" outlineLevel="0" r="999">
      <c r="B999" s="0" t="s">
        <v>117</v>
      </c>
      <c r="C999" s="0" t="n">
        <f aca="false">0.001*0.0072*C923/0.0000004296*0.000000000000285365</f>
        <v>2.00871452513966E-011</v>
      </c>
      <c r="D999" s="0" t="n">
        <f aca="false">C999*19*94670800</f>
        <v>0.0361316561026525</v>
      </c>
      <c r="E999" s="0" t="n">
        <f aca="false">48365*48</f>
        <v>2321520</v>
      </c>
      <c r="F999" s="0" t="n">
        <v>1193</v>
      </c>
      <c r="G999" s="0" t="n">
        <f aca="false">F999*D999/E999</f>
        <v>1.85676047289984E-005</v>
      </c>
    </row>
    <row collapsed="false" customFormat="false" customHeight="true" hidden="false" ht="12.1" outlineLevel="0" r="1000">
      <c r="B1000" s="0" t="s">
        <v>118</v>
      </c>
      <c r="C1000" s="0" t="n">
        <f aca="false">0.001*C921/0.000000011498*3.71403E-015</f>
        <v>7.10633675421813E-010</v>
      </c>
      <c r="D1000" s="0" t="n">
        <f aca="false">C1000*19*94670800</f>
        <v>1.27824891262334</v>
      </c>
      <c r="E1000" s="0" t="n">
        <f aca="false">48295*48</f>
        <v>2318160</v>
      </c>
      <c r="F1000" s="0" t="n">
        <v>1273</v>
      </c>
      <c r="G1000" s="0" t="n">
        <f aca="false">F1000*D1000/E1000</f>
        <v>0.000701940705460156</v>
      </c>
    </row>
    <row collapsed="false" customFormat="false" customHeight="true" hidden="false" ht="12.1" outlineLevel="0" r="1001">
      <c r="B1001" s="0" t="s">
        <v>119</v>
      </c>
      <c r="C1001" s="0" t="n">
        <f aca="false">0.001*0.99274*C923/0.0000000000002914*2.40754E-020</f>
        <v>3.4448377797941E-010</v>
      </c>
      <c r="D1001" s="0" t="n">
        <f aca="false">C1001*19*94670800</f>
        <v>0.619638542118329</v>
      </c>
      <c r="E1001" s="0" t="n">
        <f aca="false">48408*48</f>
        <v>2323584</v>
      </c>
      <c r="F1001" s="0" t="n">
        <v>1270</v>
      </c>
      <c r="G1001" s="0" t="n">
        <f aca="false">F1001*D1001/E1001</f>
        <v>0.000338675489455203</v>
      </c>
    </row>
    <row collapsed="false" customFormat="false" customHeight="true" hidden="false" ht="12.1" outlineLevel="0" r="1002">
      <c r="B1002" s="0" t="s">
        <v>120</v>
      </c>
      <c r="C1002" s="0" t="n">
        <f aca="false">0.001*C921/1.57E-018*2.68518E-026</f>
        <v>3.76267261146497E-011</v>
      </c>
      <c r="D1002" s="0" t="n">
        <f aca="false">C1002*19*94670800</f>
        <v>0.0676808929904408</v>
      </c>
      <c r="E1002" s="0" t="n">
        <f aca="false">48282*48</f>
        <v>2317536</v>
      </c>
      <c r="F1002" s="0" t="n">
        <v>1138</v>
      </c>
      <c r="G1002" s="0" t="n">
        <f aca="false">F1002*D1002/E1002</f>
        <v>3.32339416618001E-005</v>
      </c>
    </row>
    <row collapsed="false" customFormat="false" customHeight="true" hidden="false" ht="12.1" outlineLevel="0" r="1003">
      <c r="B1003" s="0" t="s">
        <v>121</v>
      </c>
      <c r="C1003" s="0" t="n">
        <f aca="false">0.001*0.99274*C923/0.0000000000000895300000000002*9.10636E-021</f>
        <v>4.24092939471461E-010</v>
      </c>
      <c r="D1003" s="0" t="n">
        <f aca="false">C1003*19*94670800</f>
        <v>0.762835139228181</v>
      </c>
      <c r="E1003" s="0" t="n">
        <f aca="false">48330*48</f>
        <v>2319840</v>
      </c>
      <c r="F1003" s="0" t="n">
        <v>1210</v>
      </c>
      <c r="G1003" s="0" t="n">
        <f aca="false">F1003*D1003/E1003</f>
        <v>0.00039788542247142</v>
      </c>
    </row>
    <row collapsed="false" customFormat="false" customHeight="true" hidden="false" ht="12.1" outlineLevel="0" r="1004">
      <c r="B1004" s="0" t="s">
        <v>122</v>
      </c>
      <c r="C1004" s="0" t="n">
        <f aca="false">0.001*0.0072*C923/3.12E-017*1.43864E-024</f>
        <v>1.39437415384615E-012</v>
      </c>
      <c r="D1004" s="0" t="n">
        <f aca="false">C1004*19*94670800</f>
        <v>0.00250812381623483</v>
      </c>
      <c r="E1004" s="0" t="n">
        <f aca="false">48313*48</f>
        <v>2319024</v>
      </c>
      <c r="F1004" s="0" t="n">
        <v>1192</v>
      </c>
      <c r="G1004" s="0" t="n">
        <f aca="false">F1004*D1004/E1004</f>
        <v>1.28919907208891E-006</v>
      </c>
    </row>
    <row collapsed="false" customFormat="false" customHeight="true" hidden="false" ht="12.1" outlineLevel="0" r="1005">
      <c r="B1005" s="0" t="s">
        <v>71</v>
      </c>
      <c r="C1005" s="0" t="n">
        <f aca="false">0.001*0.99274*C923/4.916E-018*1.30457E-025</f>
        <v>1.10647173546786E-010</v>
      </c>
      <c r="D1005" s="0" t="n">
        <f aca="false">C1005*19*94670800</f>
        <v>0.199026072310848</v>
      </c>
      <c r="E1005" s="0" t="n">
        <f aca="false">48309*48</f>
        <v>2318832</v>
      </c>
      <c r="F1005" s="0" t="n">
        <v>1142</v>
      </c>
      <c r="G1005" s="0" t="n">
        <f aca="false">F1005*D1005/E1005</f>
        <v>9.80182154545861E-005</v>
      </c>
    </row>
    <row collapsed="false" customFormat="false" customHeight="true" hidden="false" ht="12.1" outlineLevel="0" r="1006">
      <c r="B1006" s="0" t="s">
        <v>123</v>
      </c>
      <c r="C1006" s="0" t="n">
        <f aca="false">0.001*0.99724*C923/0.0054*0.000000008537</f>
        <v>6.62156279555556E-009</v>
      </c>
      <c r="D1006" s="0" t="n">
        <f aca="false">C1006*19*94670800</f>
        <v>11.9105042950041</v>
      </c>
      <c r="E1006" s="0" t="n">
        <f aca="false">48369*48</f>
        <v>2321712</v>
      </c>
      <c r="F1006" s="0" t="n">
        <v>1141</v>
      </c>
      <c r="G1006" s="0" t="n">
        <f aca="false">F1006*D1006/E1006</f>
        <v>0.00585338982638662</v>
      </c>
    </row>
    <row collapsed="false" customFormat="false" customHeight="true" hidden="false" ht="12.1" outlineLevel="0" r="1007">
      <c r="B1007" s="0" t="s">
        <v>124</v>
      </c>
      <c r="C1007" s="0" t="n">
        <f aca="false">0.001*0.3594*C921/0.0001908*0.00000000005714</f>
        <v>2.36789597484277E-010</v>
      </c>
      <c r="D1007" s="0" t="n">
        <f aca="false">C1007*19*94670800</f>
        <v>0.425924151884775</v>
      </c>
      <c r="E1007" s="0" t="n">
        <f aca="false">48352*48</f>
        <v>2320896</v>
      </c>
      <c r="F1007" s="0" t="n">
        <v>1244</v>
      </c>
      <c r="G1007" s="0" t="n">
        <f aca="false">F1007*D1007/E1007</f>
        <v>0.000228295298429856</v>
      </c>
      <c r="I1007" s="0" t="n">
        <f aca="false">SUM(H984,H1008)</f>
        <v>0.109341431925845</v>
      </c>
    </row>
    <row collapsed="false" customFormat="false" customHeight="true" hidden="false" ht="12.1" outlineLevel="0" r="1008">
      <c r="B1008" s="0" t="s">
        <v>125</v>
      </c>
      <c r="C1008" s="0" t="n">
        <f aca="false">0.001*C923/389.3*0.001426</f>
        <v>1.538453634729E-008</v>
      </c>
      <c r="D1008" s="0" t="n">
        <f aca="false">C1008*19*94670800</f>
        <v>27.6728609089134</v>
      </c>
      <c r="E1008" s="0" t="n">
        <f aca="false">48443*48</f>
        <v>2325264</v>
      </c>
      <c r="F1008" s="0" t="n">
        <v>1069</v>
      </c>
      <c r="G1008" s="0" t="n">
        <f aca="false">F1008*D1008/E1008</f>
        <v>0.0127221202889773</v>
      </c>
      <c r="H1008" s="0" t="n">
        <f aca="false">SUM(G985:G1008)</f>
        <v>0.06245596383586</v>
      </c>
      <c r="I1008" s="0" t="n">
        <f aca="false">SUM(H1008,H984,G954:G955)</f>
        <v>0.109391667207661</v>
      </c>
    </row>
    <row collapsed="false" customFormat="false" customHeight="true" hidden="false" ht="12.1" outlineLevel="0" r="1009">
      <c r="B1009" s="0" t="s">
        <v>126</v>
      </c>
      <c r="C1009" s="0" t="n">
        <f aca="false">0.001*C934/6940* 0.00341825</f>
        <v>7.38814841498559E-009</v>
      </c>
      <c r="D1009" s="0" t="n">
        <f aca="false">C1009*(39.2+8.4+9)*3600*24*365*3</f>
        <v>39.5621517008646</v>
      </c>
      <c r="E1009" s="0" t="n">
        <f aca="false">96841*48</f>
        <v>4648368</v>
      </c>
      <c r="F1009" s="0" t="n">
        <v>596</v>
      </c>
      <c r="G1009" s="0" t="n">
        <f aca="false">F1009*D1009/E1009</f>
        <v>0.00507254210805067</v>
      </c>
    </row>
    <row collapsed="false" customFormat="false" customHeight="true" hidden="false" ht="12.1" outlineLevel="0" r="1010">
      <c r="B1010" s="0" t="s">
        <v>127</v>
      </c>
      <c r="C1010" s="0" t="n">
        <f aca="false">0.001*C933/0.0000000000006709*2.855E-024</f>
        <v>4.89379937397526E-016</v>
      </c>
      <c r="D1010" s="0" t="n">
        <f aca="false">C1010*(39.2+8.4+9)*3600*24*365*3</f>
        <v>2.62053795283947E-006</v>
      </c>
      <c r="E1010" s="0" t="n">
        <f aca="false">96827*48</f>
        <v>4647696</v>
      </c>
      <c r="F1010" s="0" t="n">
        <v>546</v>
      </c>
      <c r="G1010" s="0" t="n">
        <f aca="false">F1010*D1010/E1010</f>
        <v>3.07854412648837E-010</v>
      </c>
    </row>
    <row collapsed="false" customFormat="false" customHeight="true" hidden="false" ht="12.1" outlineLevel="0" r="1011">
      <c r="B1011" s="0" t="s">
        <v>128</v>
      </c>
      <c r="C1011" s="0" t="n">
        <f aca="false">0.001*C937/0.00000005798*9.79659E-019</f>
        <v>6.75859951707485E-015</v>
      </c>
      <c r="D1011" s="0" t="n">
        <f aca="false">C1011*(39.2+8.4+9)*3600*24*365*3</f>
        <v>3.61910352041062E-005</v>
      </c>
      <c r="E1011" s="0" t="n">
        <f aca="false">96932*48</f>
        <v>4652736</v>
      </c>
      <c r="F1011" s="0" t="n">
        <v>566</v>
      </c>
      <c r="G1011" s="0" t="n">
        <f aca="false">F1011*D1011/E1011</f>
        <v>4.40259793926071E-009</v>
      </c>
    </row>
    <row collapsed="false" customFormat="false" customHeight="true" hidden="false" ht="12.1" outlineLevel="0" r="1012">
      <c r="B1012" s="0" t="s">
        <v>129</v>
      </c>
      <c r="C1012" s="0" t="n">
        <f aca="false">0.001*C934/1.34*0.000000225566</f>
        <v>2.52499253731343E-009</v>
      </c>
      <c r="D1012" s="0" t="n">
        <f aca="false">C1012*(39.2+8.4+9)*3600*24*365*3</f>
        <v>13.5208623587104</v>
      </c>
      <c r="E1012" s="0" t="n">
        <f aca="false">96843*48</f>
        <v>4648464</v>
      </c>
      <c r="F1012" s="0" t="n">
        <v>695</v>
      </c>
      <c r="G1012" s="0" t="n">
        <f aca="false">F1012*D1012/E1012</f>
        <v>0.00202152782925796</v>
      </c>
    </row>
    <row collapsed="false" customFormat="false" customHeight="true" hidden="false" ht="12.1" outlineLevel="0" r="1013">
      <c r="B1013" s="0" t="s">
        <v>130</v>
      </c>
      <c r="C1013" s="0" t="n">
        <f aca="false">0.001*C941/2320000*3.514</f>
        <v>1.66612068965517E-009</v>
      </c>
      <c r="D1013" s="0" t="n">
        <f aca="false">C1013*(39.2+8.4+9)*3600*24*365*3</f>
        <v>8.92176439531035</v>
      </c>
      <c r="E1013" s="0" t="n">
        <f aca="false">96975*48</f>
        <v>4654800</v>
      </c>
      <c r="F1013" s="0" t="n">
        <v>553</v>
      </c>
      <c r="G1013" s="0" t="n">
        <f aca="false">F1013*D1013/E1013</f>
        <v>0.00105992431696456</v>
      </c>
    </row>
    <row collapsed="false" customFormat="false" customHeight="true" hidden="false" ht="12.1" outlineLevel="0" r="1014">
      <c r="B1014" s="0" t="s">
        <v>131</v>
      </c>
      <c r="C1014" s="0" t="n">
        <f aca="false">0.001*C937/4219* 0.000117071*10</f>
        <v>1.10994074425219E-010</v>
      </c>
      <c r="D1014" s="0" t="n">
        <f aca="false">C1014*(39.2+8.4+9)*3600*24*365*3</f>
        <v>0.594352490456317</v>
      </c>
      <c r="E1014" s="0" t="n">
        <f aca="false">96785*48</f>
        <v>4645680</v>
      </c>
      <c r="F1014" s="0" t="n">
        <v>606</v>
      </c>
      <c r="G1014" s="0" t="n">
        <f aca="false">F1014*D1014/E1014</f>
        <v>7.75295778479206E-005</v>
      </c>
    </row>
    <row collapsed="false" customFormat="false" customHeight="true" hidden="false" ht="12.1" outlineLevel="0" r="1015">
      <c r="B1015" s="0" t="s">
        <v>132</v>
      </c>
      <c r="C1015" s="0" t="n">
        <f aca="false">0.001*C932/4.78*0.000000169299</f>
        <v>3.89600209205021E-011</v>
      </c>
      <c r="D1015" s="0" t="n">
        <f aca="false">C1015*(39.2+8.4+9)*3600*24*365*3</f>
        <v>0.208623618713372</v>
      </c>
      <c r="E1015" s="0" t="n">
        <f aca="false">96629*48</f>
        <v>4638192</v>
      </c>
      <c r="F1015" s="0" t="n">
        <v>719</v>
      </c>
      <c r="G1015" s="0" t="n">
        <f aca="false">F1015*D1015/E1015</f>
        <v>3.23402700567192E-005</v>
      </c>
    </row>
    <row collapsed="false" customFormat="false" customHeight="true" hidden="false" ht="12.1" outlineLevel="0" r="1016">
      <c r="B1016" s="0" t="s">
        <v>133</v>
      </c>
      <c r="C1016" s="0" t="n">
        <f aca="false">0.001*C937/0.003729*0.0000000000100436</f>
        <v>1.07735049611156E-012</v>
      </c>
      <c r="D1016" s="0" t="n">
        <f aca="false">C1016*(39.2+8.4+9)*3600*24*365*3</f>
        <v>0.00576901022666452</v>
      </c>
      <c r="E1016" s="0" t="n">
        <f aca="false">96279*48</f>
        <v>4621392</v>
      </c>
      <c r="F1016" s="0" t="n">
        <v>543</v>
      </c>
      <c r="G1016" s="0" t="n">
        <f aca="false">F1016*D1016/E1016</f>
        <v>6.77841774313635E-007</v>
      </c>
    </row>
    <row collapsed="false" customFormat="false" customHeight="true" hidden="false" ht="12.1" outlineLevel="0" r="1017">
      <c r="B1017" s="0" t="s">
        <v>134</v>
      </c>
      <c r="C1017" s="0" t="n">
        <f aca="false">0.001*C934/0.0000007018*3.81087E-016</f>
        <v>8.14520518666287E-012</v>
      </c>
      <c r="D1017" s="0" t="n">
        <f aca="false">C1017*(39.2+8.4+9)*3600*24*365*3</f>
        <v>0.0436160489921687</v>
      </c>
      <c r="E1017" s="0" t="n">
        <f aca="false">96427*48</f>
        <v>4628496</v>
      </c>
      <c r="F1017" s="0" t="n">
        <v>563</v>
      </c>
      <c r="G1017" s="0" t="n">
        <f aca="false">F1017*D1017/E1017</f>
        <v>5.30535957740721E-006</v>
      </c>
    </row>
    <row collapsed="false" customFormat="false" customHeight="true" hidden="false" ht="12.1" outlineLevel="0" r="1018">
      <c r="B1018" s="0" t="s">
        <v>135</v>
      </c>
      <c r="C1018" s="0" t="n">
        <f aca="false">0.001*C932/0.0000022089*1.16618E-015</f>
        <v>5.80740640137625E-013</v>
      </c>
      <c r="D1018" s="0" t="n">
        <f aca="false">C1018*(39.2+8.4+9)*3600*24*365*3</f>
        <v>0.00310975741328915</v>
      </c>
      <c r="E1018" s="0" t="n">
        <f aca="false">96274*48</f>
        <v>4621152</v>
      </c>
      <c r="F1018" s="0" t="n">
        <v>524</v>
      </c>
      <c r="G1018" s="0" t="n">
        <f aca="false">F1018*D1018/E1018</f>
        <v>3.52620490423928E-007</v>
      </c>
    </row>
    <row collapsed="false" customFormat="false" customHeight="true" hidden="false" ht="12.1" outlineLevel="0" r="1019">
      <c r="B1019" s="0" t="s">
        <v>136</v>
      </c>
      <c r="C1019" s="0" t="n">
        <f aca="false">0.001*C936/0.000000000014*3.31127E-023</f>
        <v>5.84202635714286E-015</v>
      </c>
      <c r="D1019" s="0" t="n">
        <f aca="false">C1019*(39.2+8.4+9)*3600*24*365*3</f>
        <v>3.12829575151659E-005</v>
      </c>
      <c r="E1019" s="0" t="n">
        <f aca="false">96902*48</f>
        <v>4651296</v>
      </c>
      <c r="F1019" s="0" t="n">
        <v>480</v>
      </c>
      <c r="G1019" s="0" t="n">
        <f aca="false">F1019*D1019/E1019</f>
        <v>3.22830875680233E-009</v>
      </c>
    </row>
    <row collapsed="false" customFormat="false" customHeight="true" hidden="false" ht="12.1" outlineLevel="0" r="1020">
      <c r="B1020" s="0" t="s">
        <v>137</v>
      </c>
      <c r="C1020" s="0" t="n">
        <f aca="false">0.001*C934/0.175*0.00000000630828</f>
        <v>5.40709714285714E-010</v>
      </c>
      <c r="D1020" s="0" t="n">
        <f aca="false">C1020*(39.2+8.4+9)*3600*24*365*3</f>
        <v>2.89539929914149</v>
      </c>
      <c r="E1020" s="0" t="n">
        <f aca="false">96662*48</f>
        <v>4639776</v>
      </c>
      <c r="F1020" s="0" t="n">
        <v>723</v>
      </c>
      <c r="G1020" s="0" t="n">
        <f aca="false">F1020*D1020/E1020</f>
        <v>0.000451179904650417</v>
      </c>
    </row>
    <row collapsed="false" customFormat="false" customHeight="true" hidden="false" ht="12.1" outlineLevel="0" r="1021">
      <c r="B1021" s="0" t="s">
        <v>138</v>
      </c>
      <c r="C1021" s="0" t="n">
        <f aca="false">0.001*C932/0.0125*0.000000000107918</f>
        <v>9.496784E-012</v>
      </c>
      <c r="D1021" s="0" t="n">
        <f aca="false">C1021*(39.2+8.4+9)*3600*24*365*3</f>
        <v>0.0508535005220352</v>
      </c>
      <c r="E1021" s="0" t="n">
        <f aca="false">96463*48</f>
        <v>4630224</v>
      </c>
      <c r="F1021" s="0" t="n">
        <v>628</v>
      </c>
      <c r="G1021" s="0" t="n">
        <f aca="false">F1021*D1021/E1021</f>
        <v>6.89729013711607E-006</v>
      </c>
    </row>
    <row collapsed="false" customFormat="false" customHeight="true" hidden="false" ht="12.1" outlineLevel="0" r="1022">
      <c r="B1022" s="0" t="s">
        <v>139</v>
      </c>
      <c r="C1022" s="0" t="n">
        <f aca="false">0.001*C937/0.00000209824*1.65818E-016</f>
        <v>3.16108738752478E-014</v>
      </c>
      <c r="D1022" s="0" t="n">
        <f aca="false">C1022*(39.2+8.4+9)*3600*24*365*3</f>
        <v>0.000169270312046363</v>
      </c>
      <c r="E1022" s="0" t="n">
        <f aca="false">96600*48</f>
        <v>4636800</v>
      </c>
      <c r="F1022" s="0" t="n">
        <v>524</v>
      </c>
      <c r="G1022" s="0" t="n">
        <f aca="false">F1022*D1022/E1022</f>
        <v>1.91290639044803E-008</v>
      </c>
    </row>
    <row collapsed="false" customFormat="false" customHeight="true" hidden="false" ht="12.1" outlineLevel="0" r="1023">
      <c r="B1023" s="0" t="s">
        <v>140</v>
      </c>
      <c r="C1023" s="0" t="n">
        <f aca="false">0.001*C933/0.0000004296* 7.79096E-016</f>
        <v>2.08556890130354E-013</v>
      </c>
      <c r="D1023" s="0" t="n">
        <f aca="false">C1023*(39.2+8.4+9)*3600*24*365*3</f>
        <v>0.00111678310479821</v>
      </c>
      <c r="E1023" s="0" t="n">
        <f aca="false">96382*48</f>
        <v>4626336</v>
      </c>
      <c r="F1023" s="0" t="n">
        <v>545</v>
      </c>
      <c r="G1023" s="0" t="n">
        <f aca="false">F1023*D1023/E1023</f>
        <v>1.31561302965246E-007</v>
      </c>
    </row>
    <row collapsed="false" customFormat="false" customHeight="true" hidden="false" ht="12.1" outlineLevel="0" r="1024">
      <c r="B1024" s="0" t="s">
        <v>141</v>
      </c>
      <c r="C1024" s="0" t="n">
        <f aca="false">0.001*C932/0.000000011498*2.9138E-019</f>
        <v>2.78759784310315E-014</v>
      </c>
      <c r="D1024" s="0" t="n">
        <f aca="false">C1024*(39.2+8.4+9)*3600*24*365*3</f>
        <v>0.000149270646115011</v>
      </c>
      <c r="E1024" s="0" t="n">
        <f aca="false">96835*48</f>
        <v>4648080</v>
      </c>
      <c r="F1024" s="0" t="n">
        <v>539</v>
      </c>
      <c r="G1024" s="0" t="n">
        <f aca="false">F1024*D1024/E1024</f>
        <v>1.73097016953217E-008</v>
      </c>
    </row>
    <row collapsed="false" customFormat="false" customHeight="true" hidden="false" ht="12.1" outlineLevel="0" r="1025">
      <c r="B1025" s="0" t="s">
        <v>142</v>
      </c>
      <c r="C1025" s="0" t="n">
        <f aca="false">0.001*C936/0.0000000000002914*5.04877E-025</f>
        <v>4.27949962251201E-015</v>
      </c>
      <c r="D1025" s="0" t="n">
        <f aca="false">C1025*(39.2+8.4+9)*3600*24*365*3</f>
        <v>2.29159193562225E-005</v>
      </c>
      <c r="E1025" s="0" t="n">
        <f aca="false">96835*48</f>
        <v>4648080</v>
      </c>
      <c r="F1025" s="0" t="n">
        <v>498</v>
      </c>
      <c r="G1025" s="0" t="n">
        <f aca="false">F1025*D1025/E1025</f>
        <v>2.45523481510619E-009</v>
      </c>
    </row>
    <row collapsed="false" customFormat="false" customHeight="true" hidden="false" ht="12.1" outlineLevel="0" r="1026">
      <c r="B1026" s="0" t="s">
        <v>143</v>
      </c>
      <c r="C1026" s="0" t="n">
        <f aca="false">0.001*C932/1.57E-018*5.25999E-033</f>
        <v>3.68534331210191E-018</v>
      </c>
      <c r="D1026" s="0" t="n">
        <f aca="false">C1026*(39.2+8.4+9)*3600*24*365*3</f>
        <v>1.97343235400377E-008</v>
      </c>
      <c r="E1026" s="0" t="n">
        <f aca="false">96921*48</f>
        <v>4652208</v>
      </c>
      <c r="F1026" s="0" t="n">
        <v>402</v>
      </c>
      <c r="G1026" s="0" t="n">
        <f aca="false">F1026*D1026/E1026</f>
        <v>1.70525437880146E-012</v>
      </c>
    </row>
    <row collapsed="false" customFormat="false" customHeight="true" hidden="false" ht="12.1" outlineLevel="0" r="1027">
      <c r="B1027" s="0" t="s">
        <v>144</v>
      </c>
      <c r="C1027" s="0" t="n">
        <f aca="false">0.001*C936/0.0000000000000895300000000002*2.06438E-025</f>
        <v>5.69531844074611E-015</v>
      </c>
      <c r="D1027" s="0" t="n">
        <f aca="false">C1027*(39.2+8.4+9)*3600*24*365*3</f>
        <v>3.04973640865833E-005</v>
      </c>
      <c r="E1027" s="0" t="n">
        <f aca="false">96936*48</f>
        <v>4652928</v>
      </c>
      <c r="F1027" s="0" t="n">
        <v>464</v>
      </c>
      <c r="G1027" s="0" t="n">
        <f aca="false">F1027*D1027/E1027</f>
        <v>3.04126282121164E-009</v>
      </c>
    </row>
    <row collapsed="false" customFormat="false" customHeight="true" hidden="false" ht="12.1" outlineLevel="0" r="1028">
      <c r="B1028" s="0" t="s">
        <v>145</v>
      </c>
      <c r="C1028" s="0" t="n">
        <f aca="false">0.001*C933/3.12E-017*1.92929E-029</f>
        <v>7.11116506410256E-017</v>
      </c>
      <c r="D1028" s="0" t="n">
        <f aca="false">C1028*(39.2+8.4+9)*3600*24*365*3</f>
        <v>3.80789577081692E-007</v>
      </c>
      <c r="E1028" s="0" t="n">
        <f aca="false">96797*48</f>
        <v>4646256</v>
      </c>
      <c r="F1028" s="0" t="n">
        <v>407</v>
      </c>
      <c r="G1028" s="0" t="n">
        <f aca="false">F1028*D1028/E1028</f>
        <v>3.33561813796417E-011</v>
      </c>
    </row>
    <row collapsed="false" customFormat="false" customHeight="true" hidden="false" ht="12.1" outlineLevel="0" r="1029">
      <c r="B1029" s="0" t="s">
        <v>146</v>
      </c>
      <c r="C1029" s="0" t="n">
        <f aca="false">0.001*C936/4.916E-018*6.34901E-031</f>
        <v>3.19000299023596E-016</v>
      </c>
      <c r="D1029" s="0" t="n">
        <f aca="false">C1029*(39.2+8.4+9)*3600*24*365*3</f>
        <v>1.70818688441538E-006</v>
      </c>
      <c r="E1029" s="0" t="n">
        <f aca="false">96932*48</f>
        <v>4652736</v>
      </c>
      <c r="F1029" s="0" t="n">
        <v>398</v>
      </c>
      <c r="G1029" s="0" t="n">
        <f aca="false">F1029*D1029/E1029</f>
        <v>1.4612012802732E-010</v>
      </c>
    </row>
    <row collapsed="false" customFormat="false" customHeight="true" hidden="false" ht="12.1" outlineLevel="0" r="1030">
      <c r="B1030" s="0" t="s">
        <v>147</v>
      </c>
      <c r="C1030" s="0" t="n">
        <f aca="false">0.001*0.99724*C934/0.0054*0.000000000119</f>
        <v>3.29643222222222E-010</v>
      </c>
      <c r="D1030" s="0" t="n">
        <f aca="false">C1030*(39.2+8.4+9)*3600*24*365*3</f>
        <v>1.7651777457888</v>
      </c>
      <c r="E1030" s="0" t="n">
        <f aca="false">96612*48</f>
        <v>4637376</v>
      </c>
      <c r="F1030" s="0" t="n">
        <v>690</v>
      </c>
      <c r="G1030" s="0" t="n">
        <f aca="false">F1030*D1030/E1030</f>
        <v>0.000262642633375916</v>
      </c>
    </row>
    <row collapsed="false" customFormat="false" customHeight="true" hidden="false" ht="12.1" outlineLevel="0" r="1031">
      <c r="B1031" s="0" t="s">
        <v>148</v>
      </c>
      <c r="C1031" s="0" t="n">
        <f aca="false">0.001*0.3594*C932/0.0001908*0.0000000000003662</f>
        <v>7.58771006289308E-013</v>
      </c>
      <c r="D1031" s="0" t="n">
        <f aca="false">C1031*(39.2+8.4+9)*3600*24*365*3</f>
        <v>0.00406307669674687</v>
      </c>
      <c r="E1031" s="0" t="n">
        <f aca="false">96632*48</f>
        <v>4638336</v>
      </c>
      <c r="F1031" s="0" t="n">
        <v>543</v>
      </c>
      <c r="G1031" s="0" t="n">
        <f aca="false">F1031*D1031/E1031</f>
        <v>4.75655633040287E-007</v>
      </c>
    </row>
    <row collapsed="false" customFormat="false" customHeight="true" hidden="false" ht="12.1" outlineLevel="0" r="1032">
      <c r="B1032" s="0" t="s">
        <v>149</v>
      </c>
      <c r="C1032" s="0" t="n">
        <f aca="false">0.001*C934/389.3*0.00005711</f>
        <v>2.2004880554842E-009</v>
      </c>
      <c r="D1032" s="0" t="n">
        <f aca="false">C1032*(39.2+8.4+9)*3600*24*365*3</f>
        <v>11.7832016057539</v>
      </c>
      <c r="E1032" s="0" t="n">
        <f aca="false">96800*48</f>
        <v>4646400</v>
      </c>
      <c r="F1032" s="0" t="n">
        <v>661</v>
      </c>
      <c r="G1032" s="0" t="n">
        <f aca="false">F1032*D1032/E1032</f>
        <v>0.00167628621328412</v>
      </c>
      <c r="H1032" s="0" t="n">
        <f aca="false">SUM(G1009:G1032)</f>
        <v>0.0106678632376095</v>
      </c>
    </row>
    <row collapsed="false" customFormat="false" customHeight="true" hidden="false" ht="12.1" outlineLevel="0" r="1033">
      <c r="B1033" s="0" t="s">
        <v>150</v>
      </c>
      <c r="C1033" s="0" t="n">
        <f aca="false">0.001*C943/6940* 0.00341825</f>
        <v>7.38814841498559E-009</v>
      </c>
      <c r="D1033" s="0" t="n">
        <f aca="false">C1033*(68+13.9+3.5+10+10)*3600*24*365*3</f>
        <v>73.6722754288185</v>
      </c>
      <c r="E1033" s="0" t="n">
        <f aca="false">96987*48</f>
        <v>4655376</v>
      </c>
      <c r="F1033" s="0" t="n">
        <v>444</v>
      </c>
      <c r="G1033" s="0" t="n">
        <f aca="false">F1033*D1033/E1033</f>
        <v>0.00702639062674967</v>
      </c>
    </row>
    <row collapsed="false" customFormat="false" customHeight="true" hidden="false" ht="12.1" outlineLevel="0" r="1034">
      <c r="B1034" s="0" t="s">
        <v>151</v>
      </c>
      <c r="C1034" s="3" t="n">
        <f aca="false">0.001*C942/0.0000000000006709*2.855E-024</f>
        <v>4.89379937397526E-016</v>
      </c>
      <c r="D1034" s="0" t="n">
        <f aca="false">C1034*(68+13.9+3.5+10+10)*3600*24*365*3</f>
        <v>4.87994170016396E-006</v>
      </c>
      <c r="E1034" s="0" t="n">
        <f aca="false">96875*48</f>
        <v>4650000</v>
      </c>
      <c r="F1034" s="0" t="n">
        <v>358</v>
      </c>
      <c r="G1034" s="0" t="n">
        <f aca="false">F1034*D1034/E1034</f>
        <v>3.75703038421225E-010</v>
      </c>
    </row>
    <row collapsed="false" customFormat="false" customHeight="true" hidden="false" ht="12.1" outlineLevel="0" r="1035">
      <c r="B1035" s="0" t="s">
        <v>152</v>
      </c>
      <c r="C1035" s="0" t="n">
        <f aca="false">0.001*C907/0.00000005798*9.79659E-019</f>
        <v>1.28205733916933E-026</v>
      </c>
      <c r="D1035" s="0" t="n">
        <f aca="false">C1035*(68+13.9+3.5+10+10)*3600*24*365*3</f>
        <v>1.27842696304315E-016</v>
      </c>
      <c r="E1035" s="0" t="n">
        <f aca="false">96950*48</f>
        <v>4653600</v>
      </c>
      <c r="F1035" s="0" t="n">
        <v>369</v>
      </c>
      <c r="G1035" s="0" t="n">
        <f aca="false">F1035*D1035/E1035</f>
        <v>1.01370884769409E-020</v>
      </c>
    </row>
    <row collapsed="false" customFormat="false" customHeight="true" hidden="false" ht="12.1" outlineLevel="0" r="1036">
      <c r="B1036" s="0" t="s">
        <v>153</v>
      </c>
      <c r="C1036" s="3" t="n">
        <f aca="false">0.001*C943/1.34*0.000000225566</f>
        <v>2.52499253731343E-009</v>
      </c>
      <c r="D1036" s="0" t="n">
        <f aca="false">C1036*(68+13.9+3.5+10+10)*3600*24*365*3</f>
        <v>25.1784256644537</v>
      </c>
      <c r="E1036" s="0" t="n">
        <f aca="false">96836*48</f>
        <v>4648128</v>
      </c>
      <c r="F1036" s="0" t="n">
        <v>466</v>
      </c>
      <c r="G1036" s="0" t="n">
        <f aca="false">F1036*D1036/E1036</f>
        <v>0.00252427350529836</v>
      </c>
    </row>
    <row collapsed="false" customFormat="false" customHeight="true" hidden="false" ht="12.1" outlineLevel="0" r="1037">
      <c r="B1037" s="0" t="s">
        <v>154</v>
      </c>
      <c r="C1037" s="0" t="n">
        <f aca="false">0.001*C903/2320000*3.514</f>
        <v>8.62644353481975E-024</v>
      </c>
      <c r="D1037" s="0" t="n">
        <f aca="false">C1037*(68+13.9+3.5+10+10)*3600*24*365*3</f>
        <v>8.60201620719107E-014</v>
      </c>
      <c r="E1037" s="0" t="n">
        <f aca="false">97125*48</f>
        <v>4662000</v>
      </c>
      <c r="F1037" s="0" t="n">
        <v>397</v>
      </c>
      <c r="G1037" s="0" t="n">
        <f aca="false">F1037*D1037/E1037</f>
        <v>7.32518325665992E-018</v>
      </c>
    </row>
    <row collapsed="false" customFormat="false" customHeight="true" hidden="false" ht="12.1" outlineLevel="0" r="1038">
      <c r="B1038" s="0" t="s">
        <v>155</v>
      </c>
      <c r="C1038" s="0" t="n">
        <f aca="false">0.001*C946/4219* 0.000117071*10</f>
        <v>1.10994074425219E-010</v>
      </c>
      <c r="D1038" s="0" t="n">
        <f aca="false">C1038*(68+13.9+3.5+10+10)*3600*24*365*3</f>
        <v>1.10679774724551</v>
      </c>
      <c r="E1038" s="0" t="n">
        <f aca="false">96850*48</f>
        <v>4648800</v>
      </c>
      <c r="F1038" s="0" t="n">
        <v>427</v>
      </c>
      <c r="G1038" s="0" t="n">
        <f aca="false">F1038*D1038/E1038</f>
        <v>0.000101661211081103</v>
      </c>
    </row>
    <row collapsed="false" customFormat="false" customHeight="true" hidden="false" ht="12.1" outlineLevel="0" r="1039">
      <c r="B1039" s="0" t="s">
        <v>156</v>
      </c>
      <c r="C1039" s="0" t="n">
        <f aca="false">0.001*C941/4.78*0.000000169299</f>
        <v>3.89600209205021E-011</v>
      </c>
      <c r="D1039" s="0" t="n">
        <f aca="false">C1039*(68+13.9+3.5+10+10)*3600*24*365*3</f>
        <v>0.388496986084619</v>
      </c>
      <c r="E1039" s="0" t="n">
        <f aca="false">96686*48</f>
        <v>4640928</v>
      </c>
      <c r="F1039" s="0" t="n">
        <v>502</v>
      </c>
      <c r="G1039" s="0" t="n">
        <f aca="false">F1039*D1039/E1039</f>
        <v>4.2022950369943E-005</v>
      </c>
    </row>
    <row collapsed="false" customFormat="false" customHeight="true" hidden="false" ht="12.1" outlineLevel="0" r="1040">
      <c r="B1040" s="0" t="s">
        <v>157</v>
      </c>
      <c r="C1040" s="0" t="n">
        <f aca="false">0.001*C946/0.003729*0.0000000000100436</f>
        <v>1.07735049611156E-012</v>
      </c>
      <c r="D1040" s="0" t="n">
        <f aca="false">C1040*(68+13.9+3.5+10+10)*3600*24*365*3</f>
        <v>0.0107429978425873</v>
      </c>
      <c r="E1040" s="0" t="n">
        <f aca="false">96390*48</f>
        <v>4626720</v>
      </c>
      <c r="F1040" s="0" t="n">
        <v>447</v>
      </c>
      <c r="G1040" s="0" t="n">
        <f aca="false">F1040*D1040/E1040</f>
        <v>1.03791023352105E-006</v>
      </c>
    </row>
    <row collapsed="false" customFormat="false" customHeight="true" hidden="false" ht="12.1" outlineLevel="0" r="1041">
      <c r="B1041" s="0" t="s">
        <v>158</v>
      </c>
      <c r="C1041" s="0" t="n">
        <f aca="false">0.001*C943/0.0000007018*3.81087E-016</f>
        <v>8.14520518666287E-012</v>
      </c>
      <c r="D1041" s="0" t="n">
        <f aca="false">C1041*(68+13.9+3.5+10+10)*3600*24*365*3</f>
        <v>0.081221405720399</v>
      </c>
      <c r="E1041" s="0" t="n">
        <f aca="false">96513*48</f>
        <v>4632624</v>
      </c>
      <c r="F1041" s="0" t="n">
        <v>400</v>
      </c>
      <c r="G1041" s="0" t="n">
        <f aca="false">F1041*D1041/E1041</f>
        <v>7.01299356221433E-006</v>
      </c>
    </row>
    <row collapsed="false" customFormat="false" customHeight="true" hidden="false" ht="12.1" outlineLevel="0" r="1042">
      <c r="B1042" s="0" t="s">
        <v>159</v>
      </c>
      <c r="C1042" s="0" t="n">
        <f aca="false">0.001*C941/0.0000022089*1.16618E-015</f>
        <v>5.80740640137625E-013</v>
      </c>
      <c r="D1042" s="0" t="n">
        <f aca="false">C1042*(68+13.9+3.5+10+10)*3600*24*365*3</f>
        <v>0.0057909616848176</v>
      </c>
      <c r="E1042" s="0" t="n">
        <f aca="false">96345*48</f>
        <v>4624560</v>
      </c>
      <c r="F1042" s="0" t="n">
        <v>399</v>
      </c>
      <c r="G1042" s="0" t="n">
        <f aca="false">F1042*D1042/E1042</f>
        <v>4.99635362551729E-007</v>
      </c>
    </row>
    <row collapsed="false" customFormat="false" customHeight="true" hidden="false" ht="12.1" outlineLevel="0" r="1043">
      <c r="B1043" s="0" t="s">
        <v>160</v>
      </c>
      <c r="C1043" s="3" t="n">
        <f aca="false">0.001*C945/0.000000000014*3.31127E-023</f>
        <v>5.84202635714286E-015</v>
      </c>
      <c r="D1043" s="0" t="n">
        <f aca="false">C1043*(68+13.9+3.5+10+10)*3600*24*365*3</f>
        <v>5.82548360794786E-005</v>
      </c>
      <c r="E1043" s="0" t="n">
        <f aca="false">96972*48</f>
        <v>4654656</v>
      </c>
      <c r="F1043" s="0" t="n">
        <v>336</v>
      </c>
      <c r="G1043" s="0" t="n">
        <f aca="false">F1043*D1043/E1043</f>
        <v>4.20517110667358E-009</v>
      </c>
    </row>
    <row collapsed="false" customFormat="false" customHeight="true" hidden="false" ht="12.1" outlineLevel="0" r="1044">
      <c r="B1044" s="0" t="s">
        <v>161</v>
      </c>
      <c r="C1044" s="3" t="n">
        <f aca="false">0.001*C943/0.175*0.00000000630828</f>
        <v>5.40709714285714E-010</v>
      </c>
      <c r="D1044" s="0" t="n">
        <f aca="false">C1044*(68+13.9+3.5+10+10)*3600*24*365*3</f>
        <v>5.39178597401966</v>
      </c>
      <c r="E1044" s="0" t="n">
        <f aca="false">96751*48</f>
        <v>4644048</v>
      </c>
      <c r="F1044" s="0" t="n">
        <v>499</v>
      </c>
      <c r="G1044" s="0" t="n">
        <f aca="false">F1044*D1044/E1044</f>
        <v>0.00057934396910536</v>
      </c>
    </row>
    <row collapsed="false" customFormat="false" customHeight="true" hidden="false" ht="12.1" outlineLevel="0" r="1045">
      <c r="B1045" s="0" t="s">
        <v>162</v>
      </c>
      <c r="C1045" s="0" t="n">
        <f aca="false">0.001*C941/0.0125*0.000000000107918</f>
        <v>9.496784E-012</v>
      </c>
      <c r="D1045" s="0" t="n">
        <f aca="false">C1045*(68+13.9+3.5+10+10)*3600*24*365*3</f>
        <v>0.0946989214668288</v>
      </c>
      <c r="E1045" s="0" t="n">
        <f aca="false">96540*48</f>
        <v>4633920</v>
      </c>
      <c r="F1045" s="0" t="n">
        <v>440</v>
      </c>
      <c r="G1045" s="0" t="n">
        <f aca="false">F1045*D1045/E1045</f>
        <v>8.9918525665969E-006</v>
      </c>
    </row>
    <row collapsed="false" customFormat="false" customHeight="true" hidden="false" ht="12.1" outlineLevel="0" r="1046">
      <c r="B1046" s="0" t="s">
        <v>163</v>
      </c>
      <c r="C1046" s="0" t="n">
        <f aca="false">0.001*C946/0.00000209824*1.65818E-016</f>
        <v>3.16108738752478E-014</v>
      </c>
      <c r="D1046" s="0" t="n">
        <f aca="false">C1046*(68+13.9+3.5+10+10)*3600*24*365*3</f>
        <v>0.000315213619959128</v>
      </c>
      <c r="E1046" s="0" t="n">
        <f aca="false">96672*48</f>
        <v>4640256</v>
      </c>
      <c r="F1046" s="0" t="n">
        <v>395</v>
      </c>
      <c r="G1046" s="0" t="n">
        <f aca="false">F1046*D1046/E1046</f>
        <v>2.6832437668063E-008</v>
      </c>
    </row>
    <row collapsed="false" customFormat="false" customHeight="true" hidden="false" ht="12.1" outlineLevel="0" r="1047">
      <c r="B1047" s="0" t="s">
        <v>164</v>
      </c>
      <c r="C1047" s="0" t="n">
        <f aca="false">0.001*C942/0.0000004296* 7.79096E-016</f>
        <v>2.08556890130354E-013</v>
      </c>
      <c r="D1047" s="0" t="n">
        <f aca="false">C1047*(68+13.9+3.5+10+10)*3600*24*365*3</f>
        <v>0.0020796632375571</v>
      </c>
      <c r="E1047" s="0" t="n">
        <f aca="false">96379*48</f>
        <v>4626192</v>
      </c>
      <c r="F1047" s="0" t="n">
        <v>431</v>
      </c>
      <c r="G1047" s="0" t="n">
        <f aca="false">F1047*D1047/E1047</f>
        <v>1.93752195193608E-007</v>
      </c>
    </row>
    <row collapsed="false" customFormat="false" customHeight="true" hidden="false" ht="12.1" outlineLevel="0" r="1048">
      <c r="B1048" s="0" t="s">
        <v>165</v>
      </c>
      <c r="C1048" s="0" t="n">
        <f aca="false">0.001*C941/0.000000011498*2.9138E-019</f>
        <v>2.78759784310315E-014</v>
      </c>
      <c r="D1048" s="0" t="n">
        <f aca="false">C1048*(68+13.9+3.5+10+10)*3600*24*365*3</f>
        <v>0.000277970425804279</v>
      </c>
      <c r="E1048" s="0" t="n">
        <f aca="false">96905*48</f>
        <v>4651440</v>
      </c>
      <c r="F1048" s="0" t="n">
        <v>372</v>
      </c>
      <c r="G1048" s="0" t="n">
        <f aca="false">F1048*D1048/E1048</f>
        <v>2.22307497031439E-008</v>
      </c>
    </row>
    <row collapsed="false" customFormat="false" customHeight="true" hidden="false" ht="12.1" outlineLevel="0" r="1049">
      <c r="B1049" s="0" t="s">
        <v>166</v>
      </c>
      <c r="C1049" s="0" t="n">
        <f aca="false">0.001*C945/0.0000000000002914*5.04877E-025</f>
        <v>4.27949962251201E-015</v>
      </c>
      <c r="D1049" s="0" t="n">
        <f aca="false">C1049*(68+13.9+3.5+10+10)*3600*24*365*3</f>
        <v>4.26738144902094E-005</v>
      </c>
      <c r="E1049" s="0" t="n">
        <f aca="false">97011*48</f>
        <v>4656528</v>
      </c>
      <c r="F1049" s="0" t="n">
        <v>291</v>
      </c>
      <c r="G1049" s="0" t="n">
        <f aca="false">F1049*D1049/E1049</f>
        <v>2.66681098377395E-009</v>
      </c>
    </row>
    <row collapsed="false" customFormat="false" customHeight="true" hidden="false" ht="12.1" outlineLevel="0" r="1050">
      <c r="B1050" s="0" t="s">
        <v>167</v>
      </c>
      <c r="C1050" s="0" t="n">
        <f aca="false">0.001*C941/1.57E-018*5.25999E-033</f>
        <v>3.68534331210191E-018</v>
      </c>
      <c r="D1050" s="0" t="n">
        <f aca="false">C1050*(68+13.9+3.5+10+10)*3600*24*365*3</f>
        <v>3.6749075991519E-008</v>
      </c>
      <c r="E1050" s="0" t="n">
        <f aca="false">96987*48</f>
        <v>4655376</v>
      </c>
      <c r="F1050" s="0" t="n">
        <v>287</v>
      </c>
      <c r="G1050" s="0" t="n">
        <f aca="false">F1050*D1050/E1050</f>
        <v>2.26554950868973E-012</v>
      </c>
    </row>
    <row collapsed="false" customFormat="false" customHeight="true" hidden="false" ht="12.1" outlineLevel="0" r="1051">
      <c r="B1051" s="0" t="s">
        <v>168</v>
      </c>
      <c r="C1051" s="0" t="n">
        <f aca="false">0.001*C945/0.0000000000000895300000000002*2.06438E-025</f>
        <v>5.69531844074611E-015</v>
      </c>
      <c r="D1051" s="0" t="n">
        <f aca="false">C1051*(68+13.9+3.5+10+10)*3600*24*365*3</f>
        <v>5.67919112142382E-005</v>
      </c>
      <c r="E1051" s="0" t="n">
        <f aca="false">96913*48</f>
        <v>4651824</v>
      </c>
      <c r="F1051" s="0" t="n">
        <v>319</v>
      </c>
      <c r="G1051" s="0" t="n">
        <f aca="false">F1051*D1051/E1051</f>
        <v>3.89451958572422E-009</v>
      </c>
    </row>
    <row collapsed="false" customFormat="false" customHeight="true" hidden="false" ht="12.1" outlineLevel="0" r="1052">
      <c r="B1052" s="0" t="s">
        <v>169</v>
      </c>
      <c r="C1052" s="0" t="n">
        <f aca="false">0.001*C942/3.12E-017*1.92929E-029</f>
        <v>7.11116506410256E-017</v>
      </c>
      <c r="D1052" s="0" t="n">
        <f aca="false">C1052*(68+13.9+3.5+10+10)*3600*24*365*3</f>
        <v>7.09102852021385E-007</v>
      </c>
      <c r="E1052" s="0" t="n">
        <f aca="false">97009*48</f>
        <v>4656432</v>
      </c>
      <c r="F1052" s="0" t="n">
        <v>282</v>
      </c>
      <c r="G1052" s="0" t="n">
        <f aca="false">F1052*D1052/E1052</f>
        <v>4.29442552301914E-011</v>
      </c>
    </row>
    <row collapsed="false" customFormat="false" customHeight="true" hidden="false" ht="12.1" outlineLevel="0" r="1053">
      <c r="B1053" s="0" t="s">
        <v>170</v>
      </c>
      <c r="C1053" s="0" t="n">
        <f aca="false">0.001*C945/4.916E-018*6.34901E-031</f>
        <v>3.19000299023596E-016</v>
      </c>
      <c r="D1053" s="0" t="n">
        <f aca="false">C1053*(68+13.9+3.5+10+10)*3600*24*365*3</f>
        <v>3.18096992256857E-006</v>
      </c>
      <c r="E1053" s="0" t="n">
        <f aca="false">97004*48</f>
        <v>4656192</v>
      </c>
      <c r="F1053" s="0" t="n">
        <v>278</v>
      </c>
      <c r="G1053" s="0" t="n">
        <f aca="false">F1053*D1053/E1053</f>
        <v>1.89921214261367E-010</v>
      </c>
    </row>
    <row collapsed="false" customFormat="false" customHeight="true" hidden="false" ht="12.1" outlineLevel="0" r="1054">
      <c r="B1054" s="0" t="s">
        <v>171</v>
      </c>
      <c r="C1054" s="0" t="n">
        <f aca="false">0.001*0.99724*C943/0.0054*0.000000000119</f>
        <v>3.29643222222222E-010</v>
      </c>
      <c r="D1054" s="0" t="n">
        <f aca="false">C1054*(68+13.9+3.5+10+10)*3600*24*365*3</f>
        <v>3.2870977810272</v>
      </c>
      <c r="E1054" s="0" t="n">
        <f aca="false">96618*48</f>
        <v>4637664</v>
      </c>
      <c r="F1054" s="0" t="n">
        <v>481</v>
      </c>
      <c r="G1054" s="0" t="n">
        <f aca="false">F1054*D1054/E1054</f>
        <v>0.000340924662216599</v>
      </c>
    </row>
    <row collapsed="false" customFormat="false" customHeight="true" hidden="false" ht="12.1" outlineLevel="0" r="1055">
      <c r="B1055" s="0" t="s">
        <v>172</v>
      </c>
      <c r="C1055" s="0" t="n">
        <f aca="false">0.001*0.3594*C941/0.0001908*0.0000000000003662</f>
        <v>7.58771006289308E-013</v>
      </c>
      <c r="D1055" s="0" t="n">
        <f aca="false">C1055*(68+13.9+3.5+10+10)*3600*24*365*3</f>
        <v>0.00756622409606219</v>
      </c>
      <c r="E1055" s="0" t="n">
        <f aca="false">96780*48</f>
        <v>4645440</v>
      </c>
      <c r="F1055" s="0" t="n">
        <v>406</v>
      </c>
      <c r="G1055" s="0" t="n">
        <f aca="false">F1055*D1055/E1055</f>
        <v>6.61269327125364E-007</v>
      </c>
      <c r="I1055" s="0" t="n">
        <f aca="false">SUM(H1032,H1056)</f>
        <v>0.0236925218903622</v>
      </c>
    </row>
    <row collapsed="false" customFormat="false" customHeight="true" hidden="false" ht="12.1" outlineLevel="0" r="1056">
      <c r="B1056" s="0" t="s">
        <v>173</v>
      </c>
      <c r="C1056" s="0" t="n">
        <f aca="false">0.001*C943/389.3*0.00005711</f>
        <v>2.2004880554842E-009</v>
      </c>
      <c r="D1056" s="0" t="n">
        <f aca="false">C1056*(68+13.9+3.5+10+10)*3600*24*365*3</f>
        <v>21.9425697746725</v>
      </c>
      <c r="E1056" s="0" t="n">
        <f aca="false">96910*48</f>
        <v>4651680</v>
      </c>
      <c r="F1056" s="0" t="n">
        <v>507</v>
      </c>
      <c r="G1056" s="0" t="n">
        <f aca="false">F1056*D1056/E1056</f>
        <v>0.00239158387416137</v>
      </c>
      <c r="H1056" s="0" t="n">
        <f aca="false">SUM(G1033:G1056)</f>
        <v>0.0130246586527527</v>
      </c>
      <c r="I1056" s="0" t="n">
        <f aca="false">SUM(H1032,H1056,G956:G959)</f>
        <v>0.0237194192965454</v>
      </c>
    </row>
    <row collapsed="false" customFormat="false" customHeight="true" hidden="false" ht="12.1" outlineLevel="0" r="1057">
      <c r="B1057" s="2" t="s">
        <v>174</v>
      </c>
      <c r="D1057" s="0" t="n">
        <f aca="false">SUM(D961:D1053)</f>
        <v>466.958222515718</v>
      </c>
      <c r="G1057" s="0" t="n">
        <f aca="false">SUM(G961:G1056)</f>
        <v>0.133033953816207</v>
      </c>
    </row>
    <row collapsed="false" customFormat="false" customHeight="true" hidden="false" ht="12.1" outlineLevel="0" r="1058">
      <c r="B1058" s="2" t="s">
        <v>175</v>
      </c>
      <c r="G1058" s="0" t="n">
        <f aca="false">G1057+I959</f>
        <v>0.133111086504206</v>
      </c>
    </row>
    <row collapsed="false" customFormat="false" customHeight="true" hidden="false" ht="13.4" outlineLevel="0" r="1061">
      <c r="A1061" s="0" t="s">
        <v>181</v>
      </c>
    </row>
    <row collapsed="false" customFormat="false" customHeight="true" hidden="false" ht="13.4" outlineLevel="0" r="1062">
      <c r="A1062" s="0" t="s">
        <v>199</v>
      </c>
      <c r="B1062" s="0" t="s">
        <v>1</v>
      </c>
      <c r="C1062" s="0" t="s">
        <v>2</v>
      </c>
      <c r="D1062" s="0" t="s">
        <v>3</v>
      </c>
      <c r="E1062" s="0" t="s">
        <v>4</v>
      </c>
      <c r="F1062" s="0" t="s">
        <v>5</v>
      </c>
      <c r="G1062" s="0" t="s">
        <v>6</v>
      </c>
      <c r="H1062" s="0" t="s">
        <v>7</v>
      </c>
    </row>
    <row collapsed="false" customFormat="false" customHeight="true" hidden="false" ht="13.4" outlineLevel="0" r="1063">
      <c r="A1063" s="0" t="s">
        <v>178</v>
      </c>
      <c r="B1063" s="2" t="s">
        <v>31</v>
      </c>
    </row>
    <row collapsed="false" customFormat="false" customHeight="true" hidden="false" ht="13.4" outlineLevel="0" r="1064">
      <c r="A1064" s="0" t="s">
        <v>194</v>
      </c>
      <c r="B1064" s="0" t="s">
        <v>9</v>
      </c>
      <c r="C1064" s="0" t="n">
        <v>5.4</v>
      </c>
      <c r="D1064" s="0" t="n">
        <f aca="false">C1064*0.001*19*94670800</f>
        <v>9713224.08</v>
      </c>
      <c r="E1064" s="0" t="n">
        <v>2688000</v>
      </c>
      <c r="F1064" s="0" t="n">
        <v>5969</v>
      </c>
      <c r="G1064" s="1" t="n">
        <f aca="false">F1064*D1064/E1064</f>
        <v>21569.283680625</v>
      </c>
      <c r="H1064" s="1" t="inlineStr">
        <f aca="false">SUM(G1064:G1071)</f>
        <is>
          <t/>
        </is>
      </c>
      <c r="I1064" s="0" t="s">
        <v>183</v>
      </c>
    </row>
    <row collapsed="false" customFormat="false" customHeight="true" hidden="false" ht="13.4" outlineLevel="0" r="1065">
      <c r="A1065" s="0" t="s">
        <v>195</v>
      </c>
      <c r="B1065" s="0" t="s">
        <v>10</v>
      </c>
      <c r="C1065" s="0" t="n">
        <v>5.4</v>
      </c>
      <c r="D1065" s="0" t="n">
        <f aca="false">C1065*0.001*19*94670800</f>
        <v>9713224.08</v>
      </c>
      <c r="E1065" s="0" t="n">
        <v>2688000</v>
      </c>
      <c r="F1065" s="0" t="n">
        <v>5668</v>
      </c>
      <c r="G1065" s="1" t="n">
        <f aca="false">F1065*D1065/E1065</f>
        <v>20481.6049425</v>
      </c>
      <c r="H1065" s="4" t="inlineStr">
        <f aca="false">SUM(G1064:G1069,G1072:G1075)</f>
        <is>
          <t/>
        </is>
      </c>
      <c r="I1065" s="0" t="s">
        <v>184</v>
      </c>
    </row>
    <row collapsed="false" customFormat="false" customHeight="true" hidden="false" ht="13.4" outlineLevel="0" r="1066">
      <c r="A1066" s="0" t="s">
        <v>196</v>
      </c>
      <c r="B1066" s="0" t="s">
        <v>11</v>
      </c>
      <c r="C1066" s="0" t="n">
        <v>17</v>
      </c>
      <c r="D1066" s="0" t="n">
        <f aca="false">C1066*0.001*19*94670800</f>
        <v>30578668.4</v>
      </c>
      <c r="E1066" s="0" t="n">
        <v>2688000</v>
      </c>
      <c r="F1066" s="0" t="n">
        <v>1062</v>
      </c>
      <c r="G1066" s="1" t="n">
        <f aca="false">F1066*D1066/E1066</f>
        <v>12081.30425625</v>
      </c>
    </row>
    <row collapsed="false" customFormat="false" customHeight="true" hidden="false" ht="13.4" outlineLevel="0" r="1067">
      <c r="A1067" s="0" t="s">
        <v>197</v>
      </c>
      <c r="B1067" s="0" t="s">
        <v>12</v>
      </c>
      <c r="C1067" s="0" t="n">
        <v>17</v>
      </c>
      <c r="D1067" s="0" t="n">
        <f aca="false">C1067*0.001*19*94670800</f>
        <v>30578668.4</v>
      </c>
      <c r="E1067" s="0" t="n">
        <v>2688000</v>
      </c>
      <c r="F1067" s="0" t="n">
        <v>1050</v>
      </c>
      <c r="G1067" s="1" t="n">
        <f aca="false">F1067*D1067/E1067</f>
        <v>11944.79234375</v>
      </c>
    </row>
    <row collapsed="false" customFormat="false" customHeight="true" hidden="false" ht="13.4" outlineLevel="0" r="1068">
      <c r="A1068" s="0" t="s">
        <v>198</v>
      </c>
      <c r="B1068" s="0" t="s">
        <v>13</v>
      </c>
      <c r="C1068" s="0" t="n">
        <v>2.2</v>
      </c>
      <c r="D1068" s="0" t="n">
        <f aca="false">C1068*0.001*19*94670800</f>
        <v>3957239.44</v>
      </c>
      <c r="E1068" s="0" t="n">
        <v>3984713</v>
      </c>
      <c r="F1068" s="0" t="n">
        <v>39139</v>
      </c>
      <c r="G1068" s="1" t="n">
        <f aca="false">F1068*D1068/E1068</f>
        <v>38869.1467722167</v>
      </c>
    </row>
    <row collapsed="false" customFormat="false" customHeight="true" hidden="false" ht="13.4" outlineLevel="0" r="1069">
      <c r="B1069" s="0" t="s">
        <v>14</v>
      </c>
      <c r="C1069" s="0" t="n">
        <v>2.2</v>
      </c>
      <c r="D1069" s="0" t="n">
        <f aca="false">C1069*0.001*19*94670800</f>
        <v>3957239.44</v>
      </c>
      <c r="E1069" s="0" t="n">
        <v>3984479</v>
      </c>
      <c r="F1069" s="0" t="n">
        <v>38877</v>
      </c>
      <c r="G1069" s="1" t="n">
        <f aca="false">F1069*D1069/E1069</f>
        <v>38611.2206160153</v>
      </c>
    </row>
    <row collapsed="false" customFormat="false" customHeight="true" hidden="false" ht="13.4" outlineLevel="0" r="1070">
      <c r="B1070" s="0" t="s">
        <v>15</v>
      </c>
      <c r="C1070" s="0" t="n">
        <v>4.2</v>
      </c>
      <c r="D1070" s="0" t="n">
        <f aca="false">C1070*0.001*19*94670800</f>
        <v>7554729.84</v>
      </c>
      <c r="E1070" s="0" t="n">
        <v>2586510</v>
      </c>
      <c r="F1070" s="0" t="n">
        <v>18740</v>
      </c>
      <c r="G1070" s="1" t="n">
        <f aca="false">F1070*D1070/E1070</f>
        <v>54736.1646394563</v>
      </c>
    </row>
    <row collapsed="false" customFormat="false" customHeight="true" hidden="false" ht="13.4" outlineLevel="0" r="1071">
      <c r="B1071" s="0" t="s">
        <v>16</v>
      </c>
      <c r="C1071" s="0" t="n">
        <v>4.2</v>
      </c>
      <c r="D1071" s="0" t="n">
        <f aca="false">C1071*0.001*19*94670800</f>
        <v>7554729.84</v>
      </c>
      <c r="E1071" s="0" t="n">
        <v>2586467</v>
      </c>
      <c r="F1071" s="0" t="n">
        <v>19138</v>
      </c>
      <c r="G1071" s="1" t="n">
        <f aca="false">F1071*D1071/E1071</f>
        <v>55899.5802683429</v>
      </c>
    </row>
    <row collapsed="false" customFormat="false" customHeight="true" hidden="false" ht="13.4" outlineLevel="0" r="1072">
      <c r="B1072" s="0" t="s">
        <v>185</v>
      </c>
      <c r="C1072" s="0" t="n">
        <v>0.14</v>
      </c>
      <c r="D1072" s="0" t="n">
        <f aca="false">C1072*0.001*19*94670800</f>
        <v>251824.328</v>
      </c>
      <c r="E1072" s="0" t="n">
        <v>2586510</v>
      </c>
      <c r="F1072" s="0" t="n">
        <v>66793</v>
      </c>
      <c r="G1072" s="1" t="n">
        <f aca="false">F1072*D1072/E1072</f>
        <v>6503.01075198008</v>
      </c>
    </row>
    <row collapsed="false" customFormat="false" customHeight="true" hidden="false" ht="13.4" outlineLevel="0" r="1073">
      <c r="B1073" s="0" t="s">
        <v>186</v>
      </c>
      <c r="C1073" s="0" t="n">
        <v>0.14</v>
      </c>
      <c r="D1073" s="0" t="n">
        <f aca="false">C1073*0.001*19*94670800</f>
        <v>251824.328</v>
      </c>
      <c r="E1073" s="0" t="n">
        <v>2586467</v>
      </c>
      <c r="F1073" s="0" t="n">
        <v>67189</v>
      </c>
      <c r="G1073" s="1" t="n">
        <f aca="false">F1073*D1073/E1073</f>
        <v>6541.67432795083</v>
      </c>
    </row>
    <row collapsed="false" customFormat="false" customHeight="true" hidden="false" ht="13.4" outlineLevel="0" r="1074">
      <c r="B1074" s="0" t="s">
        <v>187</v>
      </c>
      <c r="C1074" s="0" t="n">
        <v>0.86</v>
      </c>
      <c r="D1074" s="0" t="n">
        <f aca="false">C1074*0.001*19*94670800</f>
        <v>1546920.872</v>
      </c>
      <c r="E1074" s="0" t="n">
        <v>2586510</v>
      </c>
      <c r="F1074" s="0" t="n">
        <v>12948</v>
      </c>
      <c r="G1074" s="1" t="n">
        <f aca="false">F1074*D1074/E1074</f>
        <v>7743.84458233527</v>
      </c>
    </row>
    <row collapsed="false" customFormat="false" customHeight="true" hidden="false" ht="13.4" outlineLevel="0" r="1075">
      <c r="B1075" s="0" t="s">
        <v>188</v>
      </c>
      <c r="C1075" s="0" t="n">
        <v>0.86</v>
      </c>
      <c r="D1075" s="0" t="n">
        <f aca="false">C1075*0.001*19*94670800</f>
        <v>1546920.872</v>
      </c>
      <c r="E1075" s="0" t="n">
        <v>2586467</v>
      </c>
      <c r="F1075" s="0" t="n">
        <v>13652</v>
      </c>
      <c r="G1075" s="1" t="n">
        <f aca="false">F1075*D1075/E1075</f>
        <v>8165.0234642638</v>
      </c>
    </row>
    <row collapsed="false" customFormat="false" customHeight="true" hidden="false" ht="13.4" outlineLevel="0" r="1076">
      <c r="B1076" s="2" t="s">
        <v>40</v>
      </c>
      <c r="C1076" s="0" t="s">
        <v>41</v>
      </c>
    </row>
    <row collapsed="false" customFormat="false" customHeight="true" hidden="false" ht="12.1" outlineLevel="0" r="1077">
      <c r="B1077" s="0" t="s">
        <v>42</v>
      </c>
      <c r="C1077" s="0" t="n">
        <v>13.3</v>
      </c>
      <c r="D1077" s="0" t="n">
        <f aca="false">C1077*0.001*(39.2+8.4+9)*3600*24*365*3</f>
        <v>71219010.24</v>
      </c>
      <c r="E1077" s="0" t="n">
        <v>5376000</v>
      </c>
      <c r="F1077" s="0" t="n">
        <v>2324</v>
      </c>
      <c r="G1077" s="1" t="n">
        <f aca="false">D1077*F1077/E1077</f>
        <v>30787.384635</v>
      </c>
      <c r="H1077" s="1" t="inlineStr">
        <f aca="false">SUM(G1077:G1081,G1083:G1084)</f>
        <is>
          <t/>
        </is>
      </c>
      <c r="I1077" s="0" t="s">
        <v>189</v>
      </c>
    </row>
    <row collapsed="false" customFormat="false" customHeight="true" hidden="false" ht="12.1" outlineLevel="0" r="1078">
      <c r="B1078" s="0" t="s">
        <v>44</v>
      </c>
      <c r="C1078" s="0" t="n">
        <v>2.5</v>
      </c>
      <c r="D1078" s="0" t="n">
        <f aca="false">C1078*0.001*(39.2+8.4+9)*3600*24*365*3</f>
        <v>13387032</v>
      </c>
      <c r="E1078" s="0" t="n">
        <v>5376000</v>
      </c>
      <c r="F1078" s="0" t="n">
        <v>519</v>
      </c>
      <c r="G1078" s="1" t="n">
        <f aca="false">D1078*F1078/E1078</f>
        <v>1292.38645982143</v>
      </c>
      <c r="H1078" s="1" t="inlineStr">
        <f aca="false">SUM(G1077:G1079,G1082:G1084)</f>
        <is>
          <t/>
        </is>
      </c>
      <c r="I1078" s="0" t="s">
        <v>190</v>
      </c>
    </row>
    <row collapsed="false" customFormat="false" customHeight="true" hidden="false" ht="12.1" outlineLevel="0" r="1079">
      <c r="B1079" s="0" t="s">
        <v>46</v>
      </c>
      <c r="C1079" s="0" t="n">
        <v>1.1</v>
      </c>
      <c r="D1079" s="0" t="n">
        <f aca="false">C1079*0.001*(39.2+8.4+9)*3600*24*365*3</f>
        <v>5890294.08</v>
      </c>
      <c r="E1079" s="0" t="n">
        <v>14333127</v>
      </c>
      <c r="F1079" s="0" t="n">
        <v>24121</v>
      </c>
      <c r="G1079" s="1" t="n">
        <f aca="false">D1079*F1079/E1079</f>
        <v>9912.68573170949</v>
      </c>
    </row>
    <row collapsed="false" customFormat="false" customHeight="true" hidden="false" ht="12.1" outlineLevel="0" r="1080">
      <c r="B1080" s="0" t="s">
        <v>65</v>
      </c>
      <c r="C1080" s="0" t="n">
        <v>0.115</v>
      </c>
      <c r="D1080" s="0" t="n">
        <f aca="false">C1080*0.001*(39.2+8.4+9)*3600*24*365*3</f>
        <v>615803.472</v>
      </c>
      <c r="E1080" s="0" t="n">
        <v>16965475</v>
      </c>
      <c r="F1080" s="0" t="n">
        <v>17725</v>
      </c>
      <c r="G1080" s="1" t="n">
        <f aca="false">F1080*D1080/E1080</f>
        <v>643.37229232898</v>
      </c>
    </row>
    <row collapsed="false" customFormat="false" customHeight="true" hidden="false" ht="12.1" outlineLevel="0" r="1081">
      <c r="B1081" s="0" t="s">
        <v>66</v>
      </c>
      <c r="C1081" s="0" t="n">
        <v>15</v>
      </c>
      <c r="D1081" s="0" t="n">
        <f aca="false">C1081*0.001*(39.2+8.4+9)*3600*24*365*3</f>
        <v>80322192</v>
      </c>
      <c r="E1081" s="0" t="n">
        <v>16965475</v>
      </c>
      <c r="F1081" s="0" t="n">
        <v>5625</v>
      </c>
      <c r="G1081" s="1" t="n">
        <f aca="false">D1081*F1081/E1081</f>
        <v>26631.2808807298</v>
      </c>
    </row>
    <row collapsed="false" customFormat="false" customHeight="true" hidden="false" ht="12.1" outlineLevel="0" r="1082">
      <c r="B1082" s="0" t="s">
        <v>48</v>
      </c>
      <c r="C1082" s="0" t="n">
        <v>15</v>
      </c>
      <c r="D1082" s="0" t="n">
        <f aca="false">C1082*0.001*(39.2+8.4+9)*3600*24*365*3</f>
        <v>80322192</v>
      </c>
      <c r="E1082" s="0" t="n">
        <v>16965475</v>
      </c>
      <c r="F1082" s="0" t="n">
        <v>23350</v>
      </c>
      <c r="G1082" s="1" t="n">
        <f aca="false">D1082*F1082/E1082</f>
        <v>110549.405967119</v>
      </c>
      <c r="H1082" s="1"/>
    </row>
    <row collapsed="false" customFormat="false" customHeight="true" hidden="false" ht="12.1" outlineLevel="0" r="1083">
      <c r="B1083" s="0" t="s">
        <v>50</v>
      </c>
      <c r="C1083" s="0" t="n">
        <v>2.47</v>
      </c>
      <c r="D1083" s="0" t="n">
        <f aca="false">C1083*0.001*(39.2+8.4+9)*3600*24*365*3</f>
        <v>13226387.616</v>
      </c>
      <c r="E1083" s="0" t="n">
        <v>9303449</v>
      </c>
      <c r="F1083" s="0" t="n">
        <v>665</v>
      </c>
      <c r="G1083" s="1" t="n">
        <f aca="false">D1083*F1083/E1083</f>
        <v>945.407210233538</v>
      </c>
      <c r="H1083" s="1"/>
    </row>
    <row collapsed="false" customFormat="false" customHeight="true" hidden="false" ht="12.1" outlineLevel="0" r="1084">
      <c r="B1084" s="0" t="s">
        <v>51</v>
      </c>
      <c r="C1084" s="0" t="n">
        <v>0.4</v>
      </c>
      <c r="D1084" s="0" t="n">
        <f aca="false">C1084*0.001*(39.2+8.4+9)*3600*24*365*3</f>
        <v>2141925.12</v>
      </c>
      <c r="E1084" s="0" t="n">
        <v>9303449</v>
      </c>
      <c r="F1084" s="0" t="n">
        <v>10892</v>
      </c>
      <c r="G1084" s="1" t="n">
        <f aca="false">D1084*F1084/E1084</f>
        <v>2507.65586042768</v>
      </c>
      <c r="H1084" s="1"/>
    </row>
    <row collapsed="false" customFormat="false" customHeight="true" hidden="false" ht="12.1" outlineLevel="0" r="1085">
      <c r="B1085" s="2" t="s">
        <v>52</v>
      </c>
      <c r="G1085" s="1"/>
      <c r="H1085" s="1"/>
    </row>
    <row collapsed="false" customFormat="false" customHeight="true" hidden="false" ht="12.1" outlineLevel="0" r="1086">
      <c r="B1086" s="0" t="s">
        <v>53</v>
      </c>
      <c r="C1086" s="0" t="n">
        <v>13.3</v>
      </c>
      <c r="D1086" s="0" t="n">
        <f aca="false">C1086*0.001*(68+13.9+3.5+10+10)*3600*24*365*3</f>
        <v>132623386.56</v>
      </c>
      <c r="E1086" s="0" t="n">
        <v>5376000</v>
      </c>
      <c r="F1086" s="0" t="n">
        <v>1044</v>
      </c>
      <c r="G1086" s="1" t="n">
        <f aca="false">F1086*D1086/E1086</f>
        <v>25754.988015</v>
      </c>
      <c r="H1086" s="1" t="inlineStr">
        <f aca="false">SUM(G1086:G1090,G1092:G1093)</f>
        <is>
          <t/>
        </is>
      </c>
      <c r="I1086" s="0" t="s">
        <v>189</v>
      </c>
    </row>
    <row collapsed="false" customFormat="false" customHeight="true" hidden="false" ht="12.1" outlineLevel="0" r="1087">
      <c r="B1087" s="0" t="s">
        <v>54</v>
      </c>
      <c r="C1087" s="0" t="n">
        <v>2.5</v>
      </c>
      <c r="D1087" s="0" t="n">
        <f aca="false">C1087*0.001*(68+13.9+3.5+10+10)*3600*24*365*3</f>
        <v>24929208</v>
      </c>
      <c r="E1087" s="0" t="n">
        <v>5376000</v>
      </c>
      <c r="F1087" s="0" t="n">
        <v>344</v>
      </c>
      <c r="G1087" s="1" t="n">
        <f aca="false">F1087*D1087/E1087</f>
        <v>1595.17253571429</v>
      </c>
      <c r="H1087" s="1" t="inlineStr">
        <f aca="false">SUM(G1086:G1088,G1091:G1093)</f>
        <is>
          <t/>
        </is>
      </c>
      <c r="I1087" s="0" t="s">
        <v>190</v>
      </c>
    </row>
    <row collapsed="false" customFormat="false" customHeight="true" hidden="false" ht="12.1" outlineLevel="0" r="1088">
      <c r="B1088" s="0" t="s">
        <v>55</v>
      </c>
      <c r="C1088" s="0" t="n">
        <v>1.1</v>
      </c>
      <c r="D1088" s="0" t="n">
        <f aca="false">C1088*0.001*(68+13.9+3.5+10+10)*3600*24*365*3</f>
        <v>10968851.52</v>
      </c>
      <c r="E1088" s="0" t="n">
        <v>14333058</v>
      </c>
      <c r="F1088" s="0" t="n">
        <v>13076</v>
      </c>
      <c r="G1088" s="1" t="n">
        <f aca="false">F1088*D1088/E1088</f>
        <v>10006.8458856107</v>
      </c>
    </row>
    <row collapsed="false" customFormat="false" customHeight="true" hidden="false" ht="12.1" outlineLevel="0" r="1089">
      <c r="B1089" s="0" t="s">
        <v>67</v>
      </c>
      <c r="C1089" s="0" t="n">
        <v>0.115</v>
      </c>
      <c r="D1089" s="0" t="n">
        <f aca="false">C1089*0.001*(68+13.9+3.5+10+10)*3600*24*365*3</f>
        <v>1146743.568</v>
      </c>
      <c r="E1089" s="0" t="n">
        <v>16966427</v>
      </c>
      <c r="F1089" s="0" t="n">
        <v>9273</v>
      </c>
      <c r="G1089" s="1" t="n">
        <f aca="false">D1089*F1089/E1089</f>
        <v>626.752651342796</v>
      </c>
    </row>
    <row collapsed="false" customFormat="false" customHeight="true" hidden="false" ht="12.1" outlineLevel="0" r="1090">
      <c r="B1090" s="0" t="s">
        <v>68</v>
      </c>
      <c r="C1090" s="0" t="n">
        <v>15</v>
      </c>
      <c r="D1090" s="0" t="n">
        <f aca="false">C1090*0.001*(68+13.9+3.5+10+10)*3600*24*365*3</f>
        <v>149575248</v>
      </c>
      <c r="E1090" s="0" t="n">
        <v>16966427</v>
      </c>
      <c r="F1090" s="0" t="n">
        <v>3311</v>
      </c>
      <c r="G1090" s="1" t="n">
        <f aca="false">D1090*F1090/E1090</f>
        <v>29189.6252598146</v>
      </c>
    </row>
    <row collapsed="false" customFormat="false" customHeight="true" hidden="false" ht="12.1" outlineLevel="0" r="1091">
      <c r="B1091" s="0" t="s">
        <v>56</v>
      </c>
      <c r="C1091" s="0" t="n">
        <v>15</v>
      </c>
      <c r="D1091" s="0" t="n">
        <f aca="false">C1091*0.001*(68+13.9+3.5+10+10)*3600*24*365*3</f>
        <v>149575248</v>
      </c>
      <c r="E1091" s="0" t="n">
        <v>16966427</v>
      </c>
      <c r="F1091" s="0" t="n">
        <v>12584</v>
      </c>
      <c r="G1091" s="1" t="n">
        <f aca="false">F1091*D1091/E1091</f>
        <v>110939.971087136</v>
      </c>
      <c r="H1091" s="1"/>
    </row>
    <row collapsed="false" customFormat="false" customHeight="true" hidden="false" ht="12.1" outlineLevel="0" r="1092">
      <c r="B1092" s="0" t="s">
        <v>58</v>
      </c>
      <c r="C1092" s="0" t="n">
        <v>2.47</v>
      </c>
      <c r="D1092" s="0" t="n">
        <f aca="false">C1092*0.001*(68+13.9+3.5+10+10)*3600*24*365*3</f>
        <v>24630057.504</v>
      </c>
      <c r="E1092" s="0" t="n">
        <v>9303730</v>
      </c>
      <c r="F1092" s="0" t="n">
        <v>368</v>
      </c>
      <c r="G1092" s="1" t="n">
        <f aca="false">F1092*D1092/E1092</f>
        <v>974.217992296853</v>
      </c>
      <c r="H1092" s="1"/>
    </row>
    <row collapsed="false" customFormat="false" customHeight="true" hidden="false" ht="12.1" outlineLevel="0" r="1093">
      <c r="B1093" s="0" t="s">
        <v>59</v>
      </c>
      <c r="C1093" s="0" t="n">
        <v>0.4</v>
      </c>
      <c r="D1093" s="0" t="n">
        <f aca="false">C1093*0.001*(68+13.9+3.5+10+10)*3600*24*365*3</f>
        <v>3988673.28</v>
      </c>
      <c r="E1093" s="0" t="n">
        <v>9303730</v>
      </c>
      <c r="F1093" s="0" t="n">
        <v>6227</v>
      </c>
      <c r="G1093" s="1" t="n">
        <f aca="false">F1093*D1093/E1093</f>
        <v>2669.6248187082</v>
      </c>
      <c r="H1093" s="1"/>
    </row>
    <row collapsed="false" customFormat="false" customHeight="true" hidden="false" ht="12.1" outlineLevel="0" r="1094">
      <c r="B1094" s="2" t="s">
        <v>60</v>
      </c>
      <c r="H1094" s="1" t="inlineStr">
        <f aca="false">SUM(H1077,H1086)</f>
        <is>
          <t/>
        </is>
      </c>
      <c r="I1094" s="0" t="s">
        <v>189</v>
      </c>
    </row>
    <row collapsed="false" customFormat="false" customHeight="true" hidden="false" ht="12.1" outlineLevel="0" r="1095">
      <c r="H1095" s="1" t="inlineStr">
        <f aca="false">SUM(H1078,H1087)</f>
        <is>
          <t/>
        </is>
      </c>
      <c r="I1095" s="0" t="s">
        <v>190</v>
      </c>
    </row>
    <row collapsed="false" customFormat="false" customHeight="true" hidden="false" ht="13.4" outlineLevel="0" r="1096">
      <c r="B1096" s="2" t="s">
        <v>61</v>
      </c>
      <c r="H1096" s="1"/>
    </row>
    <row collapsed="false" customFormat="false" customHeight="true" hidden="false" ht="13.4" outlineLevel="0" r="1097">
      <c r="B1097" s="0" t="s">
        <v>62</v>
      </c>
      <c r="C1097" s="0" t="n">
        <f aca="false">(0.84+0.1+0.59)*0.7</f>
        <v>1.071</v>
      </c>
      <c r="D1097" s="1" t="n">
        <f aca="false">C1097*110*3600*24*365*3</f>
        <v>11145768480</v>
      </c>
      <c r="E1097" s="1" t="n">
        <v>240000000</v>
      </c>
      <c r="F1097" s="0" t="n">
        <v>5</v>
      </c>
      <c r="G1097" s="0" t="n">
        <f aca="false">SQRT(5)*F1097*D1097/E1097*2</f>
        <v>1038.4456659481</v>
      </c>
    </row>
    <row collapsed="false" customFormat="false" customHeight="true" hidden="false" ht="12.1" outlineLevel="0" r="1098">
      <c r="B1098" s="2" t="s">
        <v>69</v>
      </c>
      <c r="H1098" s="1" t="inlineStr">
        <f aca="false">SUM(H1094,H1064)</f>
        <is>
          <t/>
        </is>
      </c>
      <c r="I1098" s="0" t="s">
        <v>189</v>
      </c>
    </row>
    <row collapsed="false" customFormat="false" customHeight="true" hidden="false" ht="12.1" outlineLevel="0" r="1099">
      <c r="B1099" s="2"/>
      <c r="H1099" s="1" t="inlineStr">
        <f aca="false">SUM(H1095,H1064)</f>
        <is>
          <t/>
        </is>
      </c>
      <c r="I1099" s="0" t="s">
        <v>190</v>
      </c>
    </row>
    <row collapsed="false" customFormat="false" customHeight="true" hidden="false" ht="12.1" outlineLevel="0" r="1100">
      <c r="B1100" s="2" t="s">
        <v>70</v>
      </c>
    </row>
    <row collapsed="false" customFormat="false" customHeight="true" hidden="false" ht="12.1" outlineLevel="0" r="1101">
      <c r="B1101" s="0" t="s">
        <v>71</v>
      </c>
      <c r="C1101" s="0" t="n">
        <f aca="false">0.00000054*2.07*C1070</f>
        <v>4.69476E-006</v>
      </c>
      <c r="D1101" s="0" t="n">
        <f aca="false">C1101*0.001*19*3600*24*365*3</f>
        <v>8.43907522752</v>
      </c>
      <c r="E1101" s="0" t="n">
        <v>2687856</v>
      </c>
      <c r="F1101" s="0" t="n">
        <v>39</v>
      </c>
      <c r="G1101" s="0" t="n">
        <f aca="false">F1101*D1101/E1101</f>
        <v>0.000122448499426041</v>
      </c>
    </row>
    <row collapsed="false" customFormat="false" customHeight="true" hidden="false" ht="12.1" outlineLevel="0" r="1102">
      <c r="B1102" s="0" t="s">
        <v>72</v>
      </c>
      <c r="C1102" s="3" t="n">
        <f aca="false">0.00000054*2.07*C1071</f>
        <v>4.69476E-006</v>
      </c>
      <c r="D1102" s="0" t="n">
        <f aca="false">C1102*0.001*19*3600*24*365*3</f>
        <v>8.43907522752</v>
      </c>
      <c r="E1102" s="0" t="n">
        <v>2687856</v>
      </c>
      <c r="F1102" s="0" t="n">
        <v>15</v>
      </c>
      <c r="G1102" s="0" t="n">
        <f aca="false">F1102*D1102/E1102</f>
        <v>4.70955767023234E-005</v>
      </c>
      <c r="H1102" s="1" t="n">
        <f aca="false">SUM(G1101:G1102)</f>
        <v>0.000169544076128364</v>
      </c>
    </row>
    <row collapsed="false" customFormat="false" customHeight="true" hidden="false" ht="12.1" outlineLevel="0" r="1103">
      <c r="B1103" s="0" t="s">
        <v>73</v>
      </c>
      <c r="C1103" s="0" t="n">
        <f aca="false">0.00000000007*1.86*C1082</f>
        <v>1.953E-009</v>
      </c>
      <c r="D1103" s="0" t="n">
        <f aca="false">C1103*0.001*(39.2+8.4+9)*3600*24*365*3</f>
        <v>0.0104579493984</v>
      </c>
      <c r="E1103" s="4" t="n">
        <v>4799904</v>
      </c>
      <c r="F1103" s="0" t="n">
        <v>11</v>
      </c>
      <c r="G1103" s="0" t="n">
        <f aca="false">F1103*D1103/E1103</f>
        <v>2.39666133702674E-008</v>
      </c>
    </row>
    <row collapsed="false" customFormat="false" customHeight="true" hidden="false" ht="12.1" outlineLevel="0" r="1104">
      <c r="B1104" s="0" t="s">
        <v>74</v>
      </c>
      <c r="C1104" s="0" t="n">
        <f aca="false">0.00000054*2.07*C1083</f>
        <v>2.760966E-006</v>
      </c>
      <c r="D1104" s="0" t="n">
        <f aca="false">C1104*0.001*(39.2+8.4+9)*3600*24*365*3</f>
        <v>14.7844560771648</v>
      </c>
      <c r="E1104" s="4" t="n">
        <v>4799904</v>
      </c>
      <c r="F1104" s="0" t="n">
        <v>15</v>
      </c>
      <c r="G1104" s="0" t="n">
        <f aca="false">F1104*D1104/E1104</f>
        <v>4.62023492881258E-005</v>
      </c>
    </row>
    <row collapsed="false" customFormat="false" customHeight="true" hidden="false" ht="12.1" outlineLevel="0" r="1105">
      <c r="B1105" s="0" t="s">
        <v>75</v>
      </c>
      <c r="C1105" s="0" t="n">
        <f aca="false">0.00000000007*1.86*C1091</f>
        <v>1.953E-009</v>
      </c>
      <c r="D1105" s="0" t="n">
        <f aca="false">C1105*0.001*(68+13.9+3.5+10+10)*3600*24*365*3</f>
        <v>0.0194746972896</v>
      </c>
      <c r="E1105" s="4" t="n">
        <v>4799904</v>
      </c>
      <c r="F1105" s="0" t="n">
        <v>10</v>
      </c>
      <c r="G1105" s="0" t="n">
        <f aca="false">F1105*D1105/E1105</f>
        <v>4.05730974819497E-008</v>
      </c>
    </row>
    <row collapsed="false" customFormat="false" customHeight="true" hidden="false" ht="12.1" outlineLevel="0" r="1106">
      <c r="B1106" s="0" t="s">
        <v>76</v>
      </c>
      <c r="C1106" s="0" t="n">
        <f aca="false">0.00000054*2.07*C1092</f>
        <v>2.760966E-006</v>
      </c>
      <c r="D1106" s="0" t="n">
        <f aca="false">C1106*0.001*(68+13.9+3.5+10+10)*3600*24*365*3</f>
        <v>27.5314782779712</v>
      </c>
      <c r="E1106" s="4" t="n">
        <v>4799904</v>
      </c>
      <c r="F1106" s="0" t="n">
        <v>4</v>
      </c>
      <c r="G1106" s="0" t="n">
        <f aca="false">F1106*D1106/E1106</f>
        <v>2.29433574321246E-005</v>
      </c>
      <c r="H1106" s="1" t="n">
        <f aca="false">SUM(G1103:G1106)</f>
        <v>6.92102464311026E-005</v>
      </c>
      <c r="I1106" s="4" t="inlineStr">
        <f aca="false">SUM(H1102,H1106)</f>
        <is>
          <t/>
        </is>
      </c>
    </row>
    <row collapsed="false" customFormat="false" customHeight="true" hidden="false" ht="12.1" outlineLevel="0" r="1107">
      <c r="B1107" s="2" t="s">
        <v>77</v>
      </c>
      <c r="C1107" s="0" t="s">
        <v>78</v>
      </c>
      <c r="D1107" s="0" t="s">
        <v>79</v>
      </c>
    </row>
    <row collapsed="false" customFormat="false" customHeight="true" hidden="false" ht="12.1" outlineLevel="0" r="1108">
      <c r="B1108" s="0" t="s">
        <v>80</v>
      </c>
      <c r="C1108" s="3" t="n">
        <f aca="false">0.001*0.0072*C1071/6940*0.0403454</f>
        <v>1.75798976368876E-010</v>
      </c>
      <c r="D1108" s="0" t="n">
        <f aca="false">C1108*19*94670800</f>
        <v>0.316217564908429</v>
      </c>
      <c r="E1108" s="0" t="n">
        <f aca="false">48366*48</f>
        <v>2321568</v>
      </c>
      <c r="F1108" s="0" t="n">
        <v>1302</v>
      </c>
      <c r="G1108" s="0" t="n">
        <f aca="false">F1108*D1108/E1108</f>
        <v>0.000177343618412545</v>
      </c>
    </row>
    <row collapsed="false" customFormat="false" customHeight="true" hidden="false" ht="12.1" outlineLevel="0" r="1109">
      <c r="B1109" s="0" t="s">
        <v>81</v>
      </c>
      <c r="C1109" s="0" t="n">
        <f aca="false">0.001*0.0072*C1071/0.0000000000006709*1.05101E-019</f>
        <v>4.73729950812342E-012</v>
      </c>
      <c r="D1109" s="0" t="n">
        <f aca="false">C1109*19*94670800</f>
        <v>0.00852119475119936</v>
      </c>
      <c r="E1109" s="0" t="n">
        <f aca="false">48316*48</f>
        <v>2319168</v>
      </c>
      <c r="F1109" s="0" t="n">
        <v>1662</v>
      </c>
      <c r="G1109" s="0" t="n">
        <f aca="false">F1109*D1109/E1109</f>
        <v>6.10659757141067E-006</v>
      </c>
    </row>
    <row collapsed="false" customFormat="false" customHeight="true" hidden="false" ht="12.1" outlineLevel="0" r="1110">
      <c r="B1110" s="0" t="s">
        <v>82</v>
      </c>
      <c r="C1110" s="0" t="n">
        <f aca="false">0.001*0.99274*C1071/0.00000005798*0.0000000000000160359</f>
        <v>1.15318753599862E-009</v>
      </c>
      <c r="D1110" s="0" t="n">
        <f aca="false">C1110*19*94670800</f>
        <v>2.07429054507735</v>
      </c>
      <c r="E1110" s="0" t="n">
        <f aca="false">48414*48</f>
        <v>2323872</v>
      </c>
      <c r="F1110" s="0" t="n">
        <v>1655</v>
      </c>
      <c r="G1110" s="0" t="n">
        <f aca="false">F1110*D1110/E1110</f>
        <v>0.00147725470770464</v>
      </c>
    </row>
    <row collapsed="false" customFormat="false" customHeight="true" hidden="false" ht="12.1" outlineLevel="0" r="1111">
      <c r="B1111" s="0" t="s">
        <v>83</v>
      </c>
      <c r="C1111" s="0" t="n">
        <f aca="false">0.001*0.0072*C1071/1.34*0.00000515675</f>
        <v>1.16373223880597E-010</v>
      </c>
      <c r="D1111" s="0" t="n">
        <f aca="false">C1111*19*94670800</f>
        <v>0.209325777863749</v>
      </c>
      <c r="E1111" s="0" t="n">
        <f aca="false">48394*48</f>
        <v>2322912</v>
      </c>
      <c r="F1111" s="0" t="n">
        <v>1334</v>
      </c>
      <c r="G1111" s="0" t="n">
        <f aca="false">F1111*D1111/E1111</f>
        <v>0.000120211436193124</v>
      </c>
    </row>
    <row collapsed="false" customFormat="false" customHeight="true" hidden="false" ht="12.1" outlineLevel="0" r="1112">
      <c r="B1112" s="0" t="s">
        <v>84</v>
      </c>
      <c r="C1112" s="0" t="n">
        <f aca="false">0.001*C1069/2320000*21.595</f>
        <v>2.04780172413793E-008</v>
      </c>
      <c r="D1112" s="0" t="n">
        <f aca="false">C1112*19*94670800</f>
        <v>36.8347352184483</v>
      </c>
      <c r="E1112" s="0" t="n">
        <f aca="false">48306*48</f>
        <v>2318688</v>
      </c>
      <c r="F1112" s="0" t="n">
        <v>1095</v>
      </c>
      <c r="G1112" s="0" t="n">
        <f aca="false">F1112*D1112/E1112</f>
        <v>0.0173951972254141</v>
      </c>
    </row>
    <row collapsed="false" customFormat="false" customHeight="true" hidden="false" ht="12.1" outlineLevel="0" r="1113">
      <c r="B1113" s="0" t="s">
        <v>85</v>
      </c>
      <c r="C1113" s="0" t="n">
        <f aca="false">0.001*0.99274*C1071/4219*0.00195758*10</f>
        <v>1.93461613430671E-008</v>
      </c>
      <c r="D1113" s="0" t="n">
        <f aca="false">C1113*19*94670800</f>
        <v>34.7988148542675</v>
      </c>
      <c r="E1113" s="0" t="n">
        <f aca="false">48401*48</f>
        <v>2323248</v>
      </c>
      <c r="F1113" s="0" t="n">
        <v>1370</v>
      </c>
      <c r="G1113" s="0" t="n">
        <f aca="false">F1113*D1113/E1113</f>
        <v>0.0205205713511198</v>
      </c>
    </row>
    <row collapsed="false" customFormat="false" customHeight="true" hidden="false" ht="12.1" outlineLevel="0" r="1114">
      <c r="B1114" s="0" t="s">
        <v>86</v>
      </c>
      <c r="C1114" s="0" t="n">
        <f aca="false">0.001*C1069/4.78*0.00000927984</f>
        <v>4.27105606694561E-009</v>
      </c>
      <c r="D1114" s="0" t="n">
        <f aca="false">C1114*19*94670800</f>
        <v>7.68254159934929</v>
      </c>
      <c r="E1114" s="0" t="n">
        <f aca="false">48370*48</f>
        <v>2321760</v>
      </c>
      <c r="F1114" s="0" t="n">
        <v>1545</v>
      </c>
      <c r="G1114" s="0" t="n">
        <f aca="false">F1114*D1114/E1114</f>
        <v>0.00511229703802057</v>
      </c>
    </row>
    <row collapsed="false" customFormat="false" customHeight="true" hidden="false" ht="12.1" outlineLevel="0" r="1115">
      <c r="B1115" s="0" t="s">
        <v>87</v>
      </c>
      <c r="C1115" s="0" t="n">
        <f aca="false">0.001*0.99274*C1071/0.003729*0.00000000292019</f>
        <v>3.26515300791633E-009</v>
      </c>
      <c r="D1115" s="0" t="n">
        <f aca="false">C1115*19*94670800</f>
        <v>5.87317830025506</v>
      </c>
      <c r="E1115" s="0" t="n">
        <f aca="false">48*48330</f>
        <v>2319840</v>
      </c>
      <c r="F1115" s="0" t="n">
        <v>1516</v>
      </c>
      <c r="G1115" s="0" t="n">
        <f aca="false">F1115*D1115/E1115</f>
        <v>0.00383808292950664</v>
      </c>
    </row>
    <row collapsed="false" customFormat="false" customHeight="true" hidden="false" ht="12.1" outlineLevel="0" r="1116">
      <c r="B1116" s="0" t="s">
        <v>88</v>
      </c>
      <c r="C1116" s="0" t="n">
        <f aca="false">0.001*0.0072*C1071/0.0000007018*0.000000000000344642000000001</f>
        <v>1.48503477913936E-011</v>
      </c>
      <c r="D1116" s="0" t="n">
        <f aca="false">C1116*19*94670800</f>
        <v>0.0267119918080998</v>
      </c>
      <c r="E1116" s="0" t="n">
        <f aca="false">48381*48</f>
        <v>2322288</v>
      </c>
      <c r="F1116" s="0" t="n">
        <v>1597</v>
      </c>
      <c r="G1116" s="0" t="n">
        <f aca="false">F1116*D1116/E1116</f>
        <v>1.83694059124172E-005</v>
      </c>
    </row>
    <row collapsed="false" customFormat="false" customHeight="true" hidden="false" ht="12.1" outlineLevel="0" r="1117">
      <c r="B1117" s="0" t="s">
        <v>89</v>
      </c>
      <c r="C1117" s="0" t="n">
        <f aca="false">0.001*C1069/0.0000022089*0.00000000000107439</f>
        <v>1.07006111639277E-009</v>
      </c>
      <c r="D1117" s="0" t="n">
        <f aca="false">C1117*19*94670800</f>
        <v>1.92476729681814</v>
      </c>
      <c r="E1117" s="0" t="n">
        <f aca="false">48307*48</f>
        <v>2318736</v>
      </c>
      <c r="F1117" s="0" t="n">
        <v>1526</v>
      </c>
      <c r="G1117" s="0" t="n">
        <f aca="false">F1117*D1117/E1117</f>
        <v>0.0012667224276263</v>
      </c>
    </row>
    <row collapsed="false" customFormat="false" customHeight="true" hidden="false" ht="12.1" outlineLevel="0" r="1118">
      <c r="B1118" s="0" t="s">
        <v>90</v>
      </c>
      <c r="C1118" s="0" t="n">
        <f aca="false">0.001*0.99274*C1071/0.000000000014*1.44088E-018</f>
        <v>4.2912576336E-010</v>
      </c>
      <c r="D1118" s="0" t="n">
        <f aca="false">C1118*19*94670800</f>
        <v>0.771887907040136</v>
      </c>
      <c r="E1118" s="0" t="n">
        <f aca="false">48281*48</f>
        <v>2317488</v>
      </c>
      <c r="F1118" s="0" t="n">
        <v>1708</v>
      </c>
      <c r="G1118" s="0" t="n">
        <f aca="false">F1118*D1118/E1118</f>
        <v>0.000568885165845326</v>
      </c>
    </row>
    <row collapsed="false" customFormat="false" customHeight="true" hidden="false" ht="12.1" outlineLevel="0" r="1119">
      <c r="B1119" s="0" t="s">
        <v>91</v>
      </c>
      <c r="C1119" s="0" t="n">
        <f aca="false">0.001*0.0072*C1071/0.175*0.000000346765</f>
        <v>5.9920992E-011</v>
      </c>
      <c r="D1119" s="0" t="n">
        <f aca="false">C1119*19*94670800</f>
        <v>0.107782596739238</v>
      </c>
      <c r="E1119" s="0" t="n">
        <f aca="false">48429*48</f>
        <v>2324592</v>
      </c>
      <c r="F1119" s="0" t="n">
        <v>1550</v>
      </c>
      <c r="G1119" s="0" t="n">
        <f aca="false">F1119*D1119/E1119</f>
        <v>7.1867676110827E-005</v>
      </c>
    </row>
    <row collapsed="false" customFormat="false" customHeight="true" hidden="false" ht="12.1" outlineLevel="0" r="1120">
      <c r="B1120" s="0" t="s">
        <v>92</v>
      </c>
      <c r="C1120" s="0" t="n">
        <f aca="false">0.001*C1069/0.0125*0.0000000140215</f>
        <v>2.467784E-009</v>
      </c>
      <c r="D1120" s="0" t="n">
        <f aca="false">C1120*19*94670800</f>
        <v>4.4389146246368</v>
      </c>
      <c r="E1120" s="0" t="n">
        <f aca="false">48364*48</f>
        <v>2321472</v>
      </c>
      <c r="F1120" s="0" t="n">
        <v>1594</v>
      </c>
      <c r="G1120" s="0" t="n">
        <f aca="false">F1120*D1120/E1120</f>
        <v>0.00304790663495879</v>
      </c>
    </row>
    <row collapsed="false" customFormat="false" customHeight="true" hidden="false" ht="12.1" outlineLevel="0" r="1121">
      <c r="B1121" s="0" t="s">
        <v>93</v>
      </c>
      <c r="C1121" s="0" t="n">
        <f aca="false">0.001*0.99274*C1071/0.00000209824*0.000000000000780354000000001</f>
        <v>1.55067687482462E-009</v>
      </c>
      <c r="D1121" s="0" t="n">
        <f aca="false">C1121*19*94670800</f>
        <v>2.78927258534178</v>
      </c>
      <c r="E1121" s="0" t="n">
        <f aca="false">48336*48</f>
        <v>2320128</v>
      </c>
      <c r="F1121" s="0" t="n">
        <v>1644</v>
      </c>
      <c r="G1121" s="0" t="n">
        <f aca="false">F1121*D1121/E1121</f>
        <v>0.00197642721880081</v>
      </c>
    </row>
    <row collapsed="false" customFormat="false" customHeight="true" hidden="false" ht="12.1" outlineLevel="0" r="1122">
      <c r="B1122" s="0" t="s">
        <v>94</v>
      </c>
      <c r="C1122" s="0" t="n">
        <f aca="false">0.001*0.0072*C1071/0.0000004296*0.000000000000285365</f>
        <v>2.00871452513966E-011</v>
      </c>
      <c r="D1122" s="0" t="n">
        <f aca="false">C1122*19*94670800</f>
        <v>0.0361316561026525</v>
      </c>
      <c r="E1122" s="0" t="n">
        <f aca="false">48365*48</f>
        <v>2321520</v>
      </c>
      <c r="F1122" s="0" t="n">
        <v>1528</v>
      </c>
      <c r="G1122" s="0" t="n">
        <f aca="false">F1122*D1122/E1122</f>
        <v>2.37814752941405E-005</v>
      </c>
    </row>
    <row collapsed="false" customFormat="false" customHeight="true" hidden="false" ht="12.1" outlineLevel="0" r="1123">
      <c r="B1123" s="0" t="s">
        <v>95</v>
      </c>
      <c r="C1123" s="0" t="n">
        <f aca="false">0.001*C1069/0.000000011498*3.71403E-015</f>
        <v>7.10633675421813E-010</v>
      </c>
      <c r="D1123" s="0" t="n">
        <f aca="false">C1123*19*94670800</f>
        <v>1.27824891262334</v>
      </c>
      <c r="E1123" s="0" t="n">
        <f aca="false">48295*48</f>
        <v>2318160</v>
      </c>
      <c r="F1123" s="0" t="n">
        <v>1676</v>
      </c>
      <c r="G1123" s="0" t="n">
        <f aca="false">F1123*D1123/E1123</f>
        <v>0.000924157598076372</v>
      </c>
    </row>
    <row collapsed="false" customFormat="false" customHeight="true" hidden="false" ht="12.1" outlineLevel="0" r="1124">
      <c r="B1124" s="0" t="s">
        <v>96</v>
      </c>
      <c r="C1124" s="0" t="n">
        <f aca="false">0.001*0.99274*C1071/0.0000000000002914*2.40754E-020</f>
        <v>3.4448377797941E-010</v>
      </c>
      <c r="D1124" s="0" t="n">
        <f aca="false">C1124*19*94670800</f>
        <v>0.619638542118329</v>
      </c>
      <c r="E1124" s="0" t="n">
        <f aca="false">48408*48</f>
        <v>2323584</v>
      </c>
      <c r="F1124" s="0" t="n">
        <v>1654</v>
      </c>
      <c r="G1124" s="0" t="n">
        <f aca="false">F1124*D1124/E1124</f>
        <v>0.000441078157132996</v>
      </c>
    </row>
    <row collapsed="false" customFormat="false" customHeight="true" hidden="false" ht="12.1" outlineLevel="0" r="1125">
      <c r="B1125" s="0" t="s">
        <v>97</v>
      </c>
      <c r="C1125" s="0" t="n">
        <f aca="false">0.001*C1069/1.57E-018*2.68518E-026</f>
        <v>3.76267261146497E-011</v>
      </c>
      <c r="D1125" s="0" t="n">
        <f aca="false">C1125*19*94670800</f>
        <v>0.0676808929904408</v>
      </c>
      <c r="E1125" s="0" t="n">
        <f aca="false">48282*48</f>
        <v>2317536</v>
      </c>
      <c r="F1125" s="0" t="n">
        <v>1590</v>
      </c>
      <c r="G1125" s="0" t="n">
        <f aca="false">F1125*D1125/E1125</f>
        <v>4.64340661179808E-005</v>
      </c>
    </row>
    <row collapsed="false" customFormat="false" customHeight="true" hidden="false" ht="12.1" outlineLevel="0" r="1126">
      <c r="B1126" s="0" t="s">
        <v>98</v>
      </c>
      <c r="C1126" s="0" t="n">
        <f aca="false">0.001*0.99274*C1071/0.0000000000000895300000000002*9.10636E-021</f>
        <v>4.24092939471461E-010</v>
      </c>
      <c r="D1126" s="0" t="n">
        <f aca="false">C1126*19*94670800</f>
        <v>0.762835139228181</v>
      </c>
      <c r="E1126" s="0" t="n">
        <f aca="false">48330*48</f>
        <v>2319840</v>
      </c>
      <c r="F1126" s="0" t="n">
        <v>1637</v>
      </c>
      <c r="G1126" s="0" t="n">
        <f aca="false">F1126*D1126/E1126</f>
        <v>0.000538296228583235</v>
      </c>
    </row>
    <row collapsed="false" customFormat="false" customHeight="true" hidden="false" ht="12.1" outlineLevel="0" r="1127">
      <c r="B1127" s="0" t="s">
        <v>99</v>
      </c>
      <c r="C1127" s="0" t="n">
        <f aca="false">0.001*0.0072*C1071/3.12E-017*1.43864E-024</f>
        <v>1.39437415384615E-012</v>
      </c>
      <c r="D1127" s="0" t="n">
        <f aca="false">C1127*19*94670800</f>
        <v>0.00250812381623483</v>
      </c>
      <c r="E1127" s="0" t="n">
        <f aca="false">48313*48</f>
        <v>2319024</v>
      </c>
      <c r="F1127" s="0" t="n">
        <v>1648</v>
      </c>
      <c r="G1127" s="0" t="n">
        <f aca="false">F1127*D1127/E1127</f>
        <v>1.78238260973366E-006</v>
      </c>
    </row>
    <row collapsed="false" customFormat="false" customHeight="true" hidden="false" ht="12.1" outlineLevel="0" r="1128">
      <c r="B1128" s="0" t="s">
        <v>72</v>
      </c>
      <c r="C1128" s="0" t="n">
        <f aca="false">0.001*0.99274*C1071/4.916E-018*1.30457E-025</f>
        <v>1.10647173546786E-010</v>
      </c>
      <c r="D1128" s="0" t="n">
        <f aca="false">C1128*19*94670800</f>
        <v>0.199026072310848</v>
      </c>
      <c r="E1128" s="0" t="n">
        <f aca="false">48309*48</f>
        <v>2318832</v>
      </c>
      <c r="F1128" s="0" t="n">
        <v>1616</v>
      </c>
      <c r="G1128" s="0" t="n">
        <f aca="false">F1128*D1128/E1128</f>
        <v>0.000138701782990027</v>
      </c>
    </row>
    <row collapsed="false" customFormat="false" customHeight="true" hidden="false" ht="12.1" outlineLevel="0" r="1129">
      <c r="B1129" s="0" t="s">
        <v>100</v>
      </c>
      <c r="C1129" s="0" t="n">
        <f aca="false">0.001*0.99724*C1071/0.0054*0.000000008537</f>
        <v>6.62156279555556E-009</v>
      </c>
      <c r="D1129" s="0" t="n">
        <f aca="false">C1129*19*94670800</f>
        <v>11.9105042950041</v>
      </c>
      <c r="E1129" s="0" t="n">
        <f aca="false">48559*48</f>
        <v>2330832</v>
      </c>
      <c r="F1129" s="0" t="n">
        <v>308</v>
      </c>
      <c r="G1129" s="0" t="n">
        <f aca="false">F1129*D1129/E1129</f>
        <v>0.00157387375961085</v>
      </c>
    </row>
    <row collapsed="false" customFormat="false" customHeight="true" hidden="false" ht="12.1" outlineLevel="0" r="1130">
      <c r="B1130" s="0" t="s">
        <v>101</v>
      </c>
      <c r="C1130" s="0" t="n">
        <f aca="false">0.001*0.3594*C1069/0.0001908*0.00000000005714</f>
        <v>2.36789597484277E-010</v>
      </c>
      <c r="D1130" s="0" t="n">
        <f aca="false">C1130*19*94670800</f>
        <v>0.425924151884775</v>
      </c>
      <c r="E1130" s="0" t="n">
        <f aca="false">48594*48</f>
        <v>2332512</v>
      </c>
      <c r="F1130" s="0" t="n">
        <v>1628</v>
      </c>
      <c r="G1130" s="0" t="n">
        <f aca="false">F1130*D1130/E1130</f>
        <v>0.000297278007259304</v>
      </c>
    </row>
    <row collapsed="false" customFormat="false" customHeight="true" hidden="false" ht="12.1" outlineLevel="0" r="1131">
      <c r="B1131" s="0" t="s">
        <v>102</v>
      </c>
      <c r="C1131" s="0" t="n">
        <f aca="false">0.001*C1071/389.3*0.001426</f>
        <v>1.538453634729E-008</v>
      </c>
      <c r="D1131" s="0" t="n">
        <f aca="false">C1131*19*94670800</f>
        <v>27.6728609089134</v>
      </c>
      <c r="E1131" s="0" t="n">
        <f aca="false">48607*48</f>
        <v>2333136</v>
      </c>
      <c r="F1131" s="0" t="n">
        <v>1440</v>
      </c>
      <c r="G1131" s="0" t="n">
        <f aca="false">F1131*D1131/E1131</f>
        <v>0.0170795528888309</v>
      </c>
      <c r="H1131" s="0" t="n">
        <f aca="false">SUM(G1108:G1131)</f>
        <v>0.0766621797797028</v>
      </c>
    </row>
    <row collapsed="false" customFormat="false" customHeight="true" hidden="false" ht="12.1" outlineLevel="0" r="1132">
      <c r="B1132" s="0" t="s">
        <v>103</v>
      </c>
      <c r="C1132" s="0" t="n">
        <f aca="false">0.001*0.0072*C1070/6940*0.0403454</f>
        <v>1.75798976368876E-010</v>
      </c>
      <c r="D1132" s="0" t="n">
        <f aca="false">C1132*19*94670800</f>
        <v>0.316217564908429</v>
      </c>
      <c r="E1132" s="0" t="n">
        <f aca="false">48366*48</f>
        <v>2321568</v>
      </c>
      <c r="F1132" s="0" t="n">
        <v>1576</v>
      </c>
      <c r="G1132" s="0" t="n">
        <f aca="false">F1132*D1132/E1132</f>
        <v>0.000214664779276629</v>
      </c>
    </row>
    <row collapsed="false" customFormat="false" customHeight="true" hidden="false" ht="12.1" outlineLevel="0" r="1133">
      <c r="B1133" s="0" t="s">
        <v>104</v>
      </c>
      <c r="C1133" s="0" t="n">
        <f aca="false">0.001*0.0072*C1070/0.0000000000006709*1.05101E-019</f>
        <v>4.73729950812342E-012</v>
      </c>
      <c r="D1133" s="0" t="n">
        <f aca="false">C1133*19*94670800</f>
        <v>0.00852119475119936</v>
      </c>
      <c r="E1133" s="0" t="n">
        <f aca="false">48316*48</f>
        <v>2319168</v>
      </c>
      <c r="F1133" s="0" t="n">
        <v>2149</v>
      </c>
      <c r="G1133" s="0" t="n">
        <f aca="false">F1133*D1133/E1133</f>
        <v>7.89595558421271E-006</v>
      </c>
    </row>
    <row collapsed="false" customFormat="false" customHeight="true" hidden="false" ht="12.1" outlineLevel="0" r="1134">
      <c r="B1134" s="0" t="s">
        <v>105</v>
      </c>
      <c r="C1134" s="0" t="n">
        <f aca="false">0.001*0.99274*C1070/0.00000005798*0.0000000000000160359</f>
        <v>1.15318753599862E-009</v>
      </c>
      <c r="D1134" s="0" t="n">
        <f aca="false">C1134*19*94670800</f>
        <v>2.07429054507735</v>
      </c>
      <c r="E1134" s="0" t="n">
        <f aca="false">48414*48</f>
        <v>2323872</v>
      </c>
      <c r="F1134" s="0" t="n">
        <v>1976</v>
      </c>
      <c r="G1134" s="0" t="n">
        <f aca="false">F1134*D1134/E1134</f>
        <v>0.00176377963892712</v>
      </c>
    </row>
    <row collapsed="false" customFormat="false" customHeight="true" hidden="false" ht="12.1" outlineLevel="0" r="1135">
      <c r="B1135" s="0" t="s">
        <v>106</v>
      </c>
      <c r="C1135" s="0" t="n">
        <f aca="false">0.001*0.0072*C1070/1.34*0.00000515675</f>
        <v>1.16373223880597E-010</v>
      </c>
      <c r="D1135" s="0" t="n">
        <f aca="false">C1135*19*94670800</f>
        <v>0.209325777863749</v>
      </c>
      <c r="E1135" s="0" t="n">
        <f aca="false">48394*48</f>
        <v>2322912</v>
      </c>
      <c r="F1135" s="0" t="n">
        <v>1666</v>
      </c>
      <c r="G1135" s="0" t="n">
        <f aca="false">F1135*D1135/E1135</f>
        <v>0.000150129124960828</v>
      </c>
    </row>
    <row collapsed="false" customFormat="false" customHeight="true" hidden="false" ht="12.1" outlineLevel="0" r="1136">
      <c r="B1136" s="0" t="s">
        <v>107</v>
      </c>
      <c r="C1136" s="0" t="n">
        <f aca="false">0.001*C1068/2320000*21.595</f>
        <v>2.04780172413793E-008</v>
      </c>
      <c r="D1136" s="0" t="n">
        <f aca="false">C1136*19*94670800</f>
        <v>36.8347352184483</v>
      </c>
      <c r="E1136" s="0" t="n">
        <f aca="false">48306*48</f>
        <v>2318688</v>
      </c>
      <c r="F1136" s="0" t="n">
        <v>1274</v>
      </c>
      <c r="G1136" s="0" t="n">
        <f aca="false">F1136*D1136/E1136</f>
        <v>0.0202387956759612</v>
      </c>
    </row>
    <row collapsed="false" customFormat="false" customHeight="true" hidden="false" ht="12.1" outlineLevel="0" r="1137">
      <c r="B1137" s="0" t="s">
        <v>108</v>
      </c>
      <c r="C1137" s="0" t="n">
        <f aca="false">0.001*0.99274*C1070/4219*0.00195758*10</f>
        <v>1.93461613430671E-008</v>
      </c>
      <c r="D1137" s="0" t="n">
        <f aca="false">C1137*19*94670800</f>
        <v>34.7988148542675</v>
      </c>
      <c r="E1137" s="0" t="n">
        <f aca="false">48401*48</f>
        <v>2323248</v>
      </c>
      <c r="F1137" s="0" t="n">
        <v>1630</v>
      </c>
      <c r="G1137" s="0" t="n">
        <f aca="false">F1137*D1137/E1137</f>
        <v>0.0244149863520623</v>
      </c>
    </row>
    <row collapsed="false" customFormat="false" customHeight="true" hidden="false" ht="12.1" outlineLevel="0" r="1138">
      <c r="B1138" s="0" t="s">
        <v>109</v>
      </c>
      <c r="C1138" s="3" t="n">
        <f aca="false">0.001*C1068/4.78*0.00000927984</f>
        <v>4.27105606694561E-009</v>
      </c>
      <c r="D1138" s="0" t="n">
        <f aca="false">C1138*19*94670800</f>
        <v>7.68254159934929</v>
      </c>
      <c r="E1138" s="0" t="n">
        <f aca="false">48370*48</f>
        <v>2321760</v>
      </c>
      <c r="F1138" s="0" t="n">
        <v>1870</v>
      </c>
      <c r="G1138" s="0" t="n">
        <f aca="false">F1138*D1138/E1138</f>
        <v>0.00618769932757183</v>
      </c>
    </row>
    <row collapsed="false" customFormat="false" customHeight="true" hidden="false" ht="12.1" outlineLevel="0" r="1139">
      <c r="B1139" s="0" t="s">
        <v>110</v>
      </c>
      <c r="C1139" s="0" t="n">
        <f aca="false">0.001*0.99274*C1070/0.003729*0.00000000292019</f>
        <v>3.26515300791633E-009</v>
      </c>
      <c r="D1139" s="0" t="n">
        <f aca="false">C1139*19*94670800</f>
        <v>5.87317830025506</v>
      </c>
      <c r="E1139" s="0" t="n">
        <f aca="false">48*48330</f>
        <v>2319840</v>
      </c>
      <c r="F1139" s="0" t="n">
        <v>1979</v>
      </c>
      <c r="G1139" s="0" t="n">
        <f aca="false">F1139*D1139/E1139</f>
        <v>0.00501026788752878</v>
      </c>
    </row>
    <row collapsed="false" customFormat="false" customHeight="true" hidden="false" ht="12.1" outlineLevel="0" r="1140">
      <c r="B1140" s="0" t="s">
        <v>111</v>
      </c>
      <c r="C1140" s="0" t="n">
        <f aca="false">0.001*0.0072*C1070/0.0000007018*0.000000000000344642000000001</f>
        <v>1.48503477913936E-011</v>
      </c>
      <c r="D1140" s="0" t="n">
        <f aca="false">C1140*19*94670800</f>
        <v>0.0267119918080998</v>
      </c>
      <c r="E1140" s="0" t="n">
        <f aca="false">48381*48</f>
        <v>2322288</v>
      </c>
      <c r="F1140" s="0" t="n">
        <v>1973</v>
      </c>
      <c r="G1140" s="0" t="n">
        <f aca="false">F1140*D1140/E1140</f>
        <v>2.26943255261109E-005</v>
      </c>
    </row>
    <row collapsed="false" customFormat="false" customHeight="true" hidden="false" ht="12.1" outlineLevel="0" r="1141">
      <c r="B1141" s="3" t="s">
        <v>112</v>
      </c>
      <c r="C1141" s="0" t="n">
        <f aca="false">0.001*C1068/0.0000022089*0.00000000000107439</f>
        <v>1.07006111639277E-009</v>
      </c>
      <c r="D1141" s="0" t="n">
        <f aca="false">C1141*19*94670800</f>
        <v>1.92476729681814</v>
      </c>
      <c r="E1141" s="0" t="n">
        <f aca="false">48307*48</f>
        <v>2318736</v>
      </c>
      <c r="F1141" s="0" t="n">
        <v>1957</v>
      </c>
      <c r="G1141" s="0" t="n">
        <f aca="false">F1141*D1141/E1141</f>
        <v>0.001624492654564</v>
      </c>
    </row>
    <row collapsed="false" customFormat="false" customHeight="true" hidden="false" ht="12.1" outlineLevel="0" r="1142">
      <c r="B1142" s="0" t="s">
        <v>113</v>
      </c>
      <c r="C1142" s="0" t="n">
        <f aca="false">0.001*0.99274*C1070/0.000000000014*1.44088E-018</f>
        <v>4.2912576336E-010</v>
      </c>
      <c r="D1142" s="0" t="n">
        <f aca="false">C1142*19*94670800</f>
        <v>0.771887907040136</v>
      </c>
      <c r="E1142" s="0" t="n">
        <f aca="false">48281*48</f>
        <v>2317488</v>
      </c>
      <c r="F1142" s="0" t="n">
        <v>2034</v>
      </c>
      <c r="G1142" s="0" t="n">
        <f aca="false">F1142*D1142/E1142</f>
        <v>0.00067746629234742</v>
      </c>
    </row>
    <row collapsed="false" customFormat="false" customHeight="true" hidden="false" ht="12.1" outlineLevel="0" r="1143">
      <c r="B1143" s="0" t="s">
        <v>114</v>
      </c>
      <c r="C1143" s="0" t="n">
        <f aca="false">0.001*0.0072*C1070/0.175*0.000000346765</f>
        <v>5.9920992E-011</v>
      </c>
      <c r="D1143" s="0" t="n">
        <f aca="false">C1143*19*94670800</f>
        <v>0.107782596739238</v>
      </c>
      <c r="E1143" s="0" t="n">
        <f aca="false">48429*48</f>
        <v>2324592</v>
      </c>
      <c r="F1143" s="0" t="n">
        <v>1881</v>
      </c>
      <c r="G1143" s="0" t="n">
        <f aca="false">F1143*D1143/E1143</f>
        <v>8.72149024286875E-005</v>
      </c>
    </row>
    <row collapsed="false" customFormat="false" customHeight="true" hidden="false" ht="12.1" outlineLevel="0" r="1144">
      <c r="B1144" s="0" t="s">
        <v>115</v>
      </c>
      <c r="C1144" s="0" t="n">
        <f aca="false">0.001*C1068/0.0125*0.0000000140215</f>
        <v>2.467784E-009</v>
      </c>
      <c r="D1144" s="0" t="n">
        <f aca="false">C1144*19*94670800</f>
        <v>4.4389146246368</v>
      </c>
      <c r="E1144" s="0" t="n">
        <f aca="false">48364*48</f>
        <v>2321472</v>
      </c>
      <c r="F1144" s="0" t="n">
        <v>1931</v>
      </c>
      <c r="G1144" s="0" t="n">
        <f aca="false">F1144*D1144/E1144</f>
        <v>0.00369228840157179</v>
      </c>
    </row>
    <row collapsed="false" customFormat="false" customHeight="true" hidden="false" ht="12.1" outlineLevel="0" r="1145">
      <c r="B1145" s="0" t="s">
        <v>116</v>
      </c>
      <c r="C1145" s="0" t="n">
        <f aca="false">0.001*0.99274*C1070/0.00000209824*0.000000000000780354000000001</f>
        <v>1.55067687482462E-009</v>
      </c>
      <c r="D1145" s="0" t="n">
        <f aca="false">C1145*19*94670800</f>
        <v>2.78927258534178</v>
      </c>
      <c r="E1145" s="0" t="n">
        <f aca="false">48336*48</f>
        <v>2320128</v>
      </c>
      <c r="F1145" s="0" t="n">
        <v>2013</v>
      </c>
      <c r="G1145" s="0" t="n">
        <f aca="false">F1145*D1145/E1145</f>
        <v>0.00242004135732727</v>
      </c>
    </row>
    <row collapsed="false" customFormat="false" customHeight="true" hidden="false" ht="12.1" outlineLevel="0" r="1146">
      <c r="B1146" s="0" t="s">
        <v>117</v>
      </c>
      <c r="C1146" s="0" t="n">
        <f aca="false">0.001*0.0072*C1070/0.0000004296*0.000000000000285365</f>
        <v>2.00871452513966E-011</v>
      </c>
      <c r="D1146" s="0" t="n">
        <f aca="false">C1146*19*94670800</f>
        <v>0.0361316561026525</v>
      </c>
      <c r="E1146" s="0" t="n">
        <f aca="false">48365*48</f>
        <v>2321520</v>
      </c>
      <c r="F1146" s="0" t="n">
        <v>1947</v>
      </c>
      <c r="G1146" s="0" t="n">
        <f aca="false">F1146*D1146/E1146</f>
        <v>3.0302704448751E-005</v>
      </c>
    </row>
    <row collapsed="false" customFormat="false" customHeight="true" hidden="false" ht="12.1" outlineLevel="0" r="1147">
      <c r="B1147" s="0" t="s">
        <v>118</v>
      </c>
      <c r="C1147" s="0" t="n">
        <f aca="false">0.001*C1068/0.000000011498*3.71403E-015</f>
        <v>7.10633675421813E-010</v>
      </c>
      <c r="D1147" s="0" t="n">
        <f aca="false">C1147*19*94670800</f>
        <v>1.27824891262334</v>
      </c>
      <c r="E1147" s="0" t="n">
        <f aca="false">48295*48</f>
        <v>2318160</v>
      </c>
      <c r="F1147" s="0" t="n">
        <v>2034</v>
      </c>
      <c r="G1147" s="0" t="n">
        <f aca="false">F1147*D1147/E1147</f>
        <v>0.00112156119002825</v>
      </c>
    </row>
    <row collapsed="false" customFormat="false" customHeight="true" hidden="false" ht="12.1" outlineLevel="0" r="1148">
      <c r="B1148" s="0" t="s">
        <v>119</v>
      </c>
      <c r="C1148" s="0" t="n">
        <f aca="false">0.001*0.99274*C1070/0.0000000000002914*2.40754E-020</f>
        <v>3.4448377797941E-010</v>
      </c>
      <c r="D1148" s="0" t="n">
        <f aca="false">C1148*19*94670800</f>
        <v>0.619638542118329</v>
      </c>
      <c r="E1148" s="0" t="n">
        <f aca="false">48408*48</f>
        <v>2323584</v>
      </c>
      <c r="F1148" s="0" t="n">
        <v>2090</v>
      </c>
      <c r="G1148" s="0" t="n">
        <f aca="false">F1148*D1148/E1148</f>
        <v>0.000557347852725491</v>
      </c>
    </row>
    <row collapsed="false" customFormat="false" customHeight="true" hidden="false" ht="12.1" outlineLevel="0" r="1149">
      <c r="B1149" s="0" t="s">
        <v>120</v>
      </c>
      <c r="C1149" s="0" t="n">
        <f aca="false">0.001*C1068/1.57E-018*2.68518E-026</f>
        <v>3.76267261146497E-011</v>
      </c>
      <c r="D1149" s="0" t="n">
        <f aca="false">C1149*19*94670800</f>
        <v>0.0676808929904408</v>
      </c>
      <c r="E1149" s="0" t="n">
        <f aca="false">48282*48</f>
        <v>2317536</v>
      </c>
      <c r="F1149" s="0" t="n">
        <v>1867</v>
      </c>
      <c r="G1149" s="0" t="n">
        <f aca="false">F1149*D1149/E1149</f>
        <v>5.45235229196668E-005</v>
      </c>
    </row>
    <row collapsed="false" customFormat="false" customHeight="true" hidden="false" ht="12.1" outlineLevel="0" r="1150">
      <c r="B1150" s="0" t="s">
        <v>121</v>
      </c>
      <c r="C1150" s="0" t="n">
        <f aca="false">0.001*0.99274*C1070/0.0000000000000895300000000002*9.10636E-021</f>
        <v>4.24092939471461E-010</v>
      </c>
      <c r="D1150" s="0" t="n">
        <f aca="false">C1150*19*94670800</f>
        <v>0.762835139228181</v>
      </c>
      <c r="E1150" s="0" t="n">
        <f aca="false">48330*48</f>
        <v>2319840</v>
      </c>
      <c r="F1150" s="0" t="n">
        <v>2104</v>
      </c>
      <c r="G1150" s="0" t="n">
        <f aca="false">F1150*D1150/E1150</f>
        <v>0.000691860271801544</v>
      </c>
    </row>
    <row collapsed="false" customFormat="false" customHeight="true" hidden="false" ht="12.1" outlineLevel="0" r="1151">
      <c r="B1151" s="0" t="s">
        <v>122</v>
      </c>
      <c r="C1151" s="0" t="n">
        <f aca="false">0.001*0.0072*C1070/3.12E-017*1.43864E-024</f>
        <v>1.39437415384615E-012</v>
      </c>
      <c r="D1151" s="0" t="n">
        <f aca="false">C1151*19*94670800</f>
        <v>0.00250812381623483</v>
      </c>
      <c r="E1151" s="0" t="n">
        <f aca="false">48313*48</f>
        <v>2319024</v>
      </c>
      <c r="F1151" s="0" t="n">
        <v>2028</v>
      </c>
      <c r="G1151" s="0" t="n">
        <f aca="false">F1151*D1151/E1151</f>
        <v>2.19336889110429E-006</v>
      </c>
    </row>
    <row collapsed="false" customFormat="false" customHeight="true" hidden="false" ht="12.1" outlineLevel="0" r="1152">
      <c r="B1152" s="0" t="s">
        <v>71</v>
      </c>
      <c r="C1152" s="0" t="n">
        <f aca="false">0.001*0.99274*C1070/4.916E-018*1.30457E-025</f>
        <v>1.10647173546786E-010</v>
      </c>
      <c r="D1152" s="0" t="n">
        <f aca="false">C1152*19*94670800</f>
        <v>0.199026072310848</v>
      </c>
      <c r="E1152" s="0" t="n">
        <f aca="false">48309*48</f>
        <v>2318832</v>
      </c>
      <c r="F1152" s="0" t="n">
        <v>1884</v>
      </c>
      <c r="G1152" s="0" t="n">
        <f aca="false">F1152*D1152/E1152</f>
        <v>0.00016170430640669</v>
      </c>
    </row>
    <row collapsed="false" customFormat="false" customHeight="true" hidden="false" ht="12.1" outlineLevel="0" r="1153">
      <c r="B1153" s="0" t="s">
        <v>123</v>
      </c>
      <c r="C1153" s="0" t="n">
        <f aca="false">0.001*0.99724*C1070/0.0054*0.000000008537</f>
        <v>6.62156279555556E-009</v>
      </c>
      <c r="D1153" s="0" t="n">
        <f aca="false">C1153*19*94670800</f>
        <v>11.9105042950041</v>
      </c>
      <c r="E1153" s="0" t="n">
        <f aca="false">48369*48</f>
        <v>2321712</v>
      </c>
      <c r="F1153" s="0" t="n">
        <v>1925</v>
      </c>
      <c r="G1153" s="0" t="n">
        <f aca="false">F1153*D1153/E1153</f>
        <v>0.00987535093408785</v>
      </c>
    </row>
    <row collapsed="false" customFormat="false" customHeight="true" hidden="false" ht="12.1" outlineLevel="0" r="1154">
      <c r="B1154" s="0" t="s">
        <v>124</v>
      </c>
      <c r="C1154" s="0" t="n">
        <f aca="false">0.001*0.3594*C1068/0.0001908*0.00000000005714</f>
        <v>2.36789597484277E-010</v>
      </c>
      <c r="D1154" s="0" t="n">
        <f aca="false">C1154*19*94670800</f>
        <v>0.425924151884775</v>
      </c>
      <c r="E1154" s="0" t="n">
        <f aca="false">48352*48</f>
        <v>2320896</v>
      </c>
      <c r="F1154" s="0" t="n">
        <v>1954</v>
      </c>
      <c r="G1154" s="0" t="n">
        <f aca="false">F1154*D1154/E1154</f>
        <v>0.000358592454286125</v>
      </c>
      <c r="I1154" s="0" t="n">
        <f aca="false">SUM(H1131,H1155)</f>
        <v>0.176247754642763</v>
      </c>
    </row>
    <row collapsed="false" customFormat="false" customHeight="true" hidden="false" ht="12.1" outlineLevel="0" r="1155">
      <c r="B1155" s="0" t="s">
        <v>125</v>
      </c>
      <c r="C1155" s="0" t="n">
        <f aca="false">0.001*C1070/389.3*0.001426</f>
        <v>1.538453634729E-008</v>
      </c>
      <c r="D1155" s="0" t="n">
        <f aca="false">C1155*19*94670800</f>
        <v>27.6728609089134</v>
      </c>
      <c r="E1155" s="0" t="n">
        <f aca="false">48443*48</f>
        <v>2325264</v>
      </c>
      <c r="F1155" s="0" t="n">
        <v>1699</v>
      </c>
      <c r="G1155" s="0" t="n">
        <f aca="false">F1155*D1155/E1155</f>
        <v>0.0202197215818264</v>
      </c>
      <c r="H1155" s="0" t="n">
        <f aca="false">SUM(G1132:G1155)</f>
        <v>0.09958557486306</v>
      </c>
      <c r="I1155" s="0" t="n">
        <f aca="false">SUM(H1155,H1131,G1101:G1102)</f>
        <v>0.176417298718891</v>
      </c>
    </row>
    <row collapsed="false" customFormat="false" customHeight="true" hidden="false" ht="12.1" outlineLevel="0" r="1156">
      <c r="B1156" s="0" t="s">
        <v>126</v>
      </c>
      <c r="C1156" s="0" t="n">
        <f aca="false">0.001*C1081/6940* 0.00341825</f>
        <v>7.38814841498559E-009</v>
      </c>
      <c r="D1156" s="0" t="n">
        <f aca="false">C1156*(39.2+8.4+9)*3600*24*365*3</f>
        <v>39.5621517008646</v>
      </c>
      <c r="E1156" s="0" t="n">
        <f aca="false">96841*48</f>
        <v>4648368</v>
      </c>
      <c r="F1156" s="0" t="n">
        <v>1054</v>
      </c>
      <c r="G1156" s="0" t="n">
        <f aca="false">F1156*D1156/E1156</f>
        <v>0.00897056943269364</v>
      </c>
    </row>
    <row collapsed="false" customFormat="false" customHeight="true" hidden="false" ht="12.1" outlineLevel="0" r="1157">
      <c r="B1157" s="0" t="s">
        <v>127</v>
      </c>
      <c r="C1157" s="0" t="n">
        <f aca="false">0.001*C1080/0.0000000000006709*2.855E-024</f>
        <v>4.89379937397526E-016</v>
      </c>
      <c r="D1157" s="0" t="n">
        <f aca="false">C1157*(39.2+8.4+9)*3600*24*365*3</f>
        <v>2.62053795283947E-006</v>
      </c>
      <c r="E1157" s="0" t="n">
        <f aca="false">96827*48</f>
        <v>4647696</v>
      </c>
      <c r="F1157" s="0" t="n">
        <v>899</v>
      </c>
      <c r="G1157" s="0" t="n">
        <f aca="false">F1157*D1157/E1157</f>
        <v>5.06888492621437E-010</v>
      </c>
    </row>
    <row collapsed="false" customFormat="false" customHeight="true" hidden="false" ht="12.1" outlineLevel="0" r="1158">
      <c r="B1158" s="0" t="s">
        <v>128</v>
      </c>
      <c r="C1158" s="0" t="n">
        <f aca="false">0.001*C1084/0.00000005798*9.79659E-019</f>
        <v>6.75859951707485E-015</v>
      </c>
      <c r="D1158" s="0" t="n">
        <f aca="false">C1158*(39.2+8.4+9)*3600*24*365*3</f>
        <v>3.61910352041062E-005</v>
      </c>
      <c r="E1158" s="0" t="n">
        <f aca="false">96932*48</f>
        <v>4652736</v>
      </c>
      <c r="F1158" s="0" t="n">
        <v>976</v>
      </c>
      <c r="G1158" s="0" t="n">
        <f aca="false">F1158*D1158/E1158</f>
        <v>7.59175899066865E-009</v>
      </c>
    </row>
    <row collapsed="false" customFormat="false" customHeight="true" hidden="false" ht="12.1" outlineLevel="0" r="1159">
      <c r="B1159" s="0" t="s">
        <v>129</v>
      </c>
      <c r="C1159" s="0" t="n">
        <f aca="false">0.001*C1081/1.34*0.000000225566</f>
        <v>2.52499253731343E-009</v>
      </c>
      <c r="D1159" s="0" t="n">
        <f aca="false">C1159*(39.2+8.4+9)*3600*24*365*3</f>
        <v>13.5208623587104</v>
      </c>
      <c r="E1159" s="0" t="n">
        <f aca="false">96843*48</f>
        <v>4648464</v>
      </c>
      <c r="F1159" s="0" t="n">
        <v>1133</v>
      </c>
      <c r="G1159" s="0" t="n">
        <f aca="false">F1159*D1159/E1159</f>
        <v>0.00329552666266081</v>
      </c>
    </row>
    <row collapsed="false" customFormat="false" customHeight="true" hidden="false" ht="12.1" outlineLevel="0" r="1160">
      <c r="B1160" s="0" t="s">
        <v>130</v>
      </c>
      <c r="C1160" s="0" t="n">
        <f aca="false">0.001*C1088/2320000*3.514</f>
        <v>1.66612068965517E-009</v>
      </c>
      <c r="D1160" s="0" t="n">
        <f aca="false">C1160*(39.2+8.4+9)*3600*24*365*3</f>
        <v>8.92176439531035</v>
      </c>
      <c r="E1160" s="0" t="n">
        <f aca="false">96975*48</f>
        <v>4654800</v>
      </c>
      <c r="F1160" s="0" t="n">
        <v>934</v>
      </c>
      <c r="G1160" s="0" t="n">
        <f aca="false">F1160*D1160/E1160</f>
        <v>0.00179017958778462</v>
      </c>
    </row>
    <row collapsed="false" customFormat="false" customHeight="true" hidden="false" ht="12.1" outlineLevel="0" r="1161">
      <c r="B1161" s="0" t="s">
        <v>131</v>
      </c>
      <c r="C1161" s="0" t="n">
        <f aca="false">0.001*C1084/4219* 0.000117071*10</f>
        <v>1.10994074425219E-010</v>
      </c>
      <c r="D1161" s="0" t="n">
        <f aca="false">C1161*(39.2+8.4+9)*3600*24*365*3</f>
        <v>0.594352490456317</v>
      </c>
      <c r="E1161" s="0" t="n">
        <f aca="false">96785*48</f>
        <v>4645680</v>
      </c>
      <c r="F1161" s="0" t="n">
        <v>1062</v>
      </c>
      <c r="G1161" s="0" t="n">
        <f aca="false">F1161*D1161/E1161</f>
        <v>0.000135868666129524</v>
      </c>
    </row>
    <row collapsed="false" customFormat="false" customHeight="true" hidden="false" ht="12.1" outlineLevel="0" r="1162">
      <c r="B1162" s="0" t="s">
        <v>132</v>
      </c>
      <c r="C1162" s="0" t="n">
        <f aca="false">0.001*C1079/4.78*0.000000169299</f>
        <v>3.89600209205021E-011</v>
      </c>
      <c r="D1162" s="0" t="n">
        <f aca="false">C1162*(39.2+8.4+9)*3600*24*365*3</f>
        <v>0.208623618713372</v>
      </c>
      <c r="E1162" s="0" t="n">
        <f aca="false">96629*48</f>
        <v>4638192</v>
      </c>
      <c r="F1162" s="0" t="n">
        <v>1279</v>
      </c>
      <c r="G1162" s="0" t="n">
        <f aca="false">F1162*D1162/E1162</f>
        <v>5.75287975000611E-005</v>
      </c>
    </row>
    <row collapsed="false" customFormat="false" customHeight="true" hidden="false" ht="12.1" outlineLevel="0" r="1163">
      <c r="B1163" s="0" t="s">
        <v>133</v>
      </c>
      <c r="C1163" s="0" t="n">
        <f aca="false">0.001*C1084/0.003729*0.0000000000100436</f>
        <v>1.07735049611156E-012</v>
      </c>
      <c r="D1163" s="0" t="n">
        <f aca="false">C1163*(39.2+8.4+9)*3600*24*365*3</f>
        <v>0.00576901022666452</v>
      </c>
      <c r="E1163" s="0" t="n">
        <f aca="false">96279*48</f>
        <v>4621392</v>
      </c>
      <c r="F1163" s="0" t="n">
        <v>1051</v>
      </c>
      <c r="G1163" s="0" t="n">
        <f aca="false">F1163*D1163/E1163</f>
        <v>1.31199208987777E-006</v>
      </c>
    </row>
    <row collapsed="false" customFormat="false" customHeight="true" hidden="false" ht="12.1" outlineLevel="0" r="1164">
      <c r="B1164" s="0" t="s">
        <v>134</v>
      </c>
      <c r="C1164" s="0" t="n">
        <f aca="false">0.001*C1081/0.0000007018*3.81087E-016</f>
        <v>8.14520518666287E-012</v>
      </c>
      <c r="D1164" s="0" t="n">
        <f aca="false">C1164*(39.2+8.4+9)*3600*24*365*3</f>
        <v>0.0436160489921687</v>
      </c>
      <c r="E1164" s="0" t="n">
        <f aca="false">96427*48</f>
        <v>4628496</v>
      </c>
      <c r="F1164" s="0" t="n">
        <v>1087</v>
      </c>
      <c r="G1164" s="0" t="n">
        <f aca="false">F1164*D1164/E1164</f>
        <v>1.02432075677471E-005</v>
      </c>
    </row>
    <row collapsed="false" customFormat="false" customHeight="true" hidden="false" ht="12.1" outlineLevel="0" r="1165">
      <c r="B1165" s="0" t="s">
        <v>135</v>
      </c>
      <c r="C1165" s="0" t="n">
        <f aca="false">0.001*C1079/0.0000022089*1.16618E-015</f>
        <v>5.80740640137625E-013</v>
      </c>
      <c r="D1165" s="0" t="n">
        <f aca="false">C1165*(39.2+8.4+9)*3600*24*365*3</f>
        <v>0.00310975741328915</v>
      </c>
      <c r="E1165" s="0" t="n">
        <f aca="false">96274*48</f>
        <v>4621152</v>
      </c>
      <c r="F1165" s="0" t="n">
        <v>1032</v>
      </c>
      <c r="G1165" s="0" t="n">
        <f aca="false">F1165*D1165/E1165</f>
        <v>6.94473942972316E-007</v>
      </c>
    </row>
    <row collapsed="false" customFormat="false" customHeight="true" hidden="false" ht="12.1" outlineLevel="0" r="1166">
      <c r="B1166" s="0" t="s">
        <v>136</v>
      </c>
      <c r="C1166" s="0" t="n">
        <f aca="false">0.001*C1083/0.000000000014*3.31127E-023</f>
        <v>5.84202635714286E-015</v>
      </c>
      <c r="D1166" s="0" t="n">
        <f aca="false">C1166*(39.2+8.4+9)*3600*24*365*3</f>
        <v>3.12829575151659E-005</v>
      </c>
      <c r="E1166" s="0" t="n">
        <f aca="false">96902*48</f>
        <v>4651296</v>
      </c>
      <c r="F1166" s="0" t="n">
        <v>823</v>
      </c>
      <c r="G1166" s="0" t="n">
        <f aca="false">F1166*D1166/E1166</f>
        <v>5.53520438926733E-009</v>
      </c>
    </row>
    <row collapsed="false" customFormat="false" customHeight="true" hidden="false" ht="12.1" outlineLevel="0" r="1167">
      <c r="B1167" s="0" t="s">
        <v>137</v>
      </c>
      <c r="C1167" s="0" t="n">
        <f aca="false">0.001*C1081/0.175*0.00000000630828</f>
        <v>5.40709714285714E-010</v>
      </c>
      <c r="D1167" s="0" t="n">
        <f aca="false">C1167*(39.2+8.4+9)*3600*24*365*3</f>
        <v>2.89539929914149</v>
      </c>
      <c r="E1167" s="0" t="n">
        <f aca="false">96662*48</f>
        <v>4639776</v>
      </c>
      <c r="F1167" s="0" t="n">
        <v>1256</v>
      </c>
      <c r="G1167" s="0" t="n">
        <f aca="false">F1167*D1167/E1167</f>
        <v>0.000783792476128526</v>
      </c>
    </row>
    <row collapsed="false" customFormat="false" customHeight="true" hidden="false" ht="12.1" outlineLevel="0" r="1168">
      <c r="B1168" s="0" t="s">
        <v>138</v>
      </c>
      <c r="C1168" s="0" t="n">
        <f aca="false">0.001*C1079/0.0125*0.000000000107918</f>
        <v>9.496784E-012</v>
      </c>
      <c r="D1168" s="0" t="n">
        <f aca="false">C1168*(39.2+8.4+9)*3600*24*365*3</f>
        <v>0.0508535005220352</v>
      </c>
      <c r="E1168" s="0" t="n">
        <f aca="false">96463*48</f>
        <v>4630224</v>
      </c>
      <c r="F1168" s="0" t="n">
        <v>1195</v>
      </c>
      <c r="G1168" s="0" t="n">
        <f aca="false">F1168*D1168/E1168</f>
        <v>1.31246205634613E-005</v>
      </c>
    </row>
    <row collapsed="false" customFormat="false" customHeight="true" hidden="false" ht="12.1" outlineLevel="0" r="1169">
      <c r="B1169" s="0" t="s">
        <v>139</v>
      </c>
      <c r="C1169" s="0" t="n">
        <f aca="false">0.001*C1084/0.00000209824*1.65818E-016</f>
        <v>3.16108738752478E-014</v>
      </c>
      <c r="D1169" s="0" t="n">
        <f aca="false">C1169*(39.2+8.4+9)*3600*24*365*3</f>
        <v>0.000169270312046363</v>
      </c>
      <c r="E1169" s="0" t="n">
        <f aca="false">96600*48</f>
        <v>4636800</v>
      </c>
      <c r="F1169" s="0" t="n">
        <v>947</v>
      </c>
      <c r="G1169" s="0" t="n">
        <f aca="false">F1169*D1169/E1169</f>
        <v>3.45710372472191E-008</v>
      </c>
    </row>
    <row collapsed="false" customFormat="false" customHeight="true" hidden="false" ht="12.1" outlineLevel="0" r="1170">
      <c r="B1170" s="0" t="s">
        <v>140</v>
      </c>
      <c r="C1170" s="0" t="n">
        <f aca="false">0.001*C1080/0.0000004296* 7.79096E-016</f>
        <v>2.08556890130354E-013</v>
      </c>
      <c r="D1170" s="0" t="n">
        <f aca="false">C1170*(39.2+8.4+9)*3600*24*365*3</f>
        <v>0.00111678310479821</v>
      </c>
      <c r="E1170" s="0" t="n">
        <f aca="false">96382*48</f>
        <v>4626336</v>
      </c>
      <c r="F1170" s="0" t="n">
        <v>1054</v>
      </c>
      <c r="G1170" s="0" t="n">
        <f aca="false">F1170*D1170/E1170</f>
        <v>2.54432318028201E-007</v>
      </c>
    </row>
    <row collapsed="false" customFormat="false" customHeight="true" hidden="false" ht="12.1" outlineLevel="0" r="1171">
      <c r="B1171" s="0" t="s">
        <v>141</v>
      </c>
      <c r="C1171" s="0" t="n">
        <f aca="false">0.001*C1079/0.000000011498*2.9138E-019</f>
        <v>2.78759784310315E-014</v>
      </c>
      <c r="D1171" s="0" t="n">
        <f aca="false">C1171*(39.2+8.4+9)*3600*24*365*3</f>
        <v>0.000149270646115011</v>
      </c>
      <c r="E1171" s="0" t="n">
        <f aca="false">96835*48</f>
        <v>4648080</v>
      </c>
      <c r="F1171" s="0" t="n">
        <v>935</v>
      </c>
      <c r="G1171" s="0" t="n">
        <f aca="false">F1171*D1171/E1171</f>
        <v>3.00270335531091E-008</v>
      </c>
    </row>
    <row collapsed="false" customFormat="false" customHeight="true" hidden="false" ht="12.1" outlineLevel="0" r="1172">
      <c r="B1172" s="0" t="s">
        <v>142</v>
      </c>
      <c r="C1172" s="0" t="n">
        <f aca="false">0.001*C1083/0.0000000000002914*5.04877E-025</f>
        <v>4.27949962251201E-015</v>
      </c>
      <c r="D1172" s="0" t="n">
        <f aca="false">C1172*(39.2+8.4+9)*3600*24*365*3</f>
        <v>2.29159193562225E-005</v>
      </c>
      <c r="E1172" s="0" t="n">
        <f aca="false">96835*48</f>
        <v>4648080</v>
      </c>
      <c r="F1172" s="0" t="n">
        <v>775</v>
      </c>
      <c r="G1172" s="0" t="n">
        <f aca="false">F1172*D1172/E1172</f>
        <v>3.82089755362912E-009</v>
      </c>
    </row>
    <row collapsed="false" customFormat="false" customHeight="true" hidden="false" ht="12.1" outlineLevel="0" r="1173">
      <c r="B1173" s="0" t="s">
        <v>143</v>
      </c>
      <c r="C1173" s="0" t="n">
        <f aca="false">0.001*C1079/1.57E-018*5.25999E-033</f>
        <v>3.68534331210191E-018</v>
      </c>
      <c r="D1173" s="0" t="n">
        <f aca="false">C1173*(39.2+8.4+9)*3600*24*365*3</f>
        <v>1.97343235400377E-008</v>
      </c>
      <c r="E1173" s="0" t="n">
        <f aca="false">96921*48</f>
        <v>4652208</v>
      </c>
      <c r="F1173" s="0" t="n">
        <v>692</v>
      </c>
      <c r="G1173" s="0" t="n">
        <f aca="false">F1173*D1173/E1173</f>
        <v>2.93541301027514E-012</v>
      </c>
    </row>
    <row collapsed="false" customFormat="false" customHeight="true" hidden="false" ht="12.1" outlineLevel="0" r="1174">
      <c r="B1174" s="0" t="s">
        <v>144</v>
      </c>
      <c r="C1174" s="0" t="n">
        <f aca="false">0.001*C1083/0.0000000000000895300000000002*2.06438E-025</f>
        <v>5.69531844074611E-015</v>
      </c>
      <c r="D1174" s="0" t="n">
        <f aca="false">C1174*(39.2+8.4+9)*3600*24*365*3</f>
        <v>3.04973640865833E-005</v>
      </c>
      <c r="E1174" s="0" t="n">
        <f aca="false">96936*48</f>
        <v>4652928</v>
      </c>
      <c r="F1174" s="0" t="n">
        <v>797</v>
      </c>
      <c r="G1174" s="0" t="n">
        <f aca="false">F1174*D1174/E1174</f>
        <v>5.22389325108983E-009</v>
      </c>
    </row>
    <row collapsed="false" customFormat="false" customHeight="true" hidden="false" ht="12.1" outlineLevel="0" r="1175">
      <c r="B1175" s="0" t="s">
        <v>145</v>
      </c>
      <c r="C1175" s="0" t="n">
        <f aca="false">0.001*C1080/3.12E-017*1.92929E-029</f>
        <v>7.11116506410256E-017</v>
      </c>
      <c r="D1175" s="0" t="n">
        <f aca="false">C1175*(39.2+8.4+9)*3600*24*365*3</f>
        <v>3.80789577081692E-007</v>
      </c>
      <c r="E1175" s="0" t="n">
        <f aca="false">96797*48</f>
        <v>4646256</v>
      </c>
      <c r="F1175" s="0" t="n">
        <v>726</v>
      </c>
      <c r="G1175" s="0" t="n">
        <f aca="false">F1175*D1175/E1175</f>
        <v>5.95002154339556E-011</v>
      </c>
    </row>
    <row collapsed="false" customFormat="false" customHeight="true" hidden="false" ht="12.1" outlineLevel="0" r="1176">
      <c r="B1176" s="0" t="s">
        <v>146</v>
      </c>
      <c r="C1176" s="0" t="n">
        <f aca="false">0.001*C1083/4.916E-018*6.34901E-031</f>
        <v>3.19000299023596E-016</v>
      </c>
      <c r="D1176" s="0" t="n">
        <f aca="false">C1176*(39.2+8.4+9)*3600*24*365*3</f>
        <v>1.70818688441538E-006</v>
      </c>
      <c r="E1176" s="0" t="n">
        <f aca="false">96932*48</f>
        <v>4652736</v>
      </c>
      <c r="F1176" s="0" t="n">
        <v>724</v>
      </c>
      <c r="G1176" s="0" t="n">
        <f aca="false">F1176*D1176/E1176</f>
        <v>2.65806464049698E-010</v>
      </c>
    </row>
    <row collapsed="false" customFormat="false" customHeight="true" hidden="false" ht="12.1" outlineLevel="0" r="1177">
      <c r="B1177" s="0" t="s">
        <v>147</v>
      </c>
      <c r="C1177" s="0" t="n">
        <f aca="false">0.001*0.99724*C1081/0.0054*0.000000000119</f>
        <v>3.29643222222222E-010</v>
      </c>
      <c r="D1177" s="0" t="n">
        <f aca="false">C1177*(39.2+8.4+9)*3600*24*365*3</f>
        <v>1.7651777457888</v>
      </c>
      <c r="E1177" s="0" t="n">
        <f aca="false">96612*48</f>
        <v>4637376</v>
      </c>
      <c r="F1177" s="0" t="n">
        <v>1261</v>
      </c>
      <c r="G1177" s="0" t="n">
        <f aca="false">F1177*D1177/E1177</f>
        <v>0.000479988928531928</v>
      </c>
    </row>
    <row collapsed="false" customFormat="false" customHeight="true" hidden="false" ht="12.1" outlineLevel="0" r="1178">
      <c r="B1178" s="0" t="s">
        <v>148</v>
      </c>
      <c r="C1178" s="0" t="n">
        <f aca="false">0.001*0.3594*C1079/0.0001908*0.0000000000003662</f>
        <v>7.58771006289308E-013</v>
      </c>
      <c r="D1178" s="0" t="n">
        <f aca="false">C1178*(39.2+8.4+9)*3600*24*365*3</f>
        <v>0.00406307669674687</v>
      </c>
      <c r="E1178" s="0" t="n">
        <f aca="false">96632*48</f>
        <v>4638336</v>
      </c>
      <c r="F1178" s="0" t="n">
        <v>999</v>
      </c>
      <c r="G1178" s="0" t="n">
        <f aca="false">F1178*D1178/E1178</f>
        <v>8.75101247527157E-007</v>
      </c>
    </row>
    <row collapsed="false" customFormat="false" customHeight="true" hidden="false" ht="12.1" outlineLevel="0" r="1179">
      <c r="B1179" s="0" t="s">
        <v>149</v>
      </c>
      <c r="C1179" s="0" t="n">
        <f aca="false">0.001*C1081/389.3*0.00005711</f>
        <v>2.2004880554842E-009</v>
      </c>
      <c r="D1179" s="0" t="n">
        <f aca="false">C1179*(39.2+8.4+9)*3600*24*365*3</f>
        <v>11.7832016057539</v>
      </c>
      <c r="E1179" s="0" t="n">
        <f aca="false">96800*48</f>
        <v>4646400</v>
      </c>
      <c r="F1179" s="0" t="n">
        <v>1171</v>
      </c>
      <c r="G1179" s="0" t="n">
        <f aca="false">F1179*D1179/E1179</f>
        <v>0.00296963866226279</v>
      </c>
      <c r="H1179" s="0" t="n">
        <f aca="false">SUM(G1156:G1179)</f>
        <v>0.0185096846463771</v>
      </c>
    </row>
    <row collapsed="false" customFormat="false" customHeight="true" hidden="false" ht="12.1" outlineLevel="0" r="1180">
      <c r="B1180" s="0" t="s">
        <v>150</v>
      </c>
      <c r="C1180" s="0" t="n">
        <f aca="false">0.001*C1090/6940* 0.00341825</f>
        <v>7.38814841498559E-009</v>
      </c>
      <c r="D1180" s="0" t="n">
        <f aca="false">C1180*(68+13.9+3.5+10+10)*3600*24*365*3</f>
        <v>73.6722754288185</v>
      </c>
      <c r="E1180" s="0" t="n">
        <f aca="false">96987*48</f>
        <v>4655376</v>
      </c>
      <c r="F1180" s="0" t="n">
        <v>767</v>
      </c>
      <c r="G1180" s="0" t="n">
        <f aca="false">F1180*D1180/E1180</f>
        <v>0.0121379315556689</v>
      </c>
    </row>
    <row collapsed="false" customFormat="false" customHeight="true" hidden="false" ht="12.1" outlineLevel="0" r="1181">
      <c r="B1181" s="0" t="s">
        <v>151</v>
      </c>
      <c r="C1181" s="3" t="n">
        <f aca="false">0.001*C1089/0.0000000000006709*2.855E-024</f>
        <v>4.89379937397526E-016</v>
      </c>
      <c r="D1181" s="0" t="n">
        <f aca="false">C1181*(68+13.9+3.5+10+10)*3600*24*365*3</f>
        <v>4.87994170016396E-006</v>
      </c>
      <c r="E1181" s="0" t="n">
        <f aca="false">96875*48</f>
        <v>4650000</v>
      </c>
      <c r="F1181" s="0" t="n">
        <v>627</v>
      </c>
      <c r="G1181" s="0" t="n">
        <f aca="false">F1181*D1181/E1181</f>
        <v>6.5800504215114E-010</v>
      </c>
    </row>
    <row collapsed="false" customFormat="false" customHeight="true" hidden="false" ht="12.1" outlineLevel="0" r="1182">
      <c r="B1182" s="0" t="s">
        <v>152</v>
      </c>
      <c r="C1182" s="0" t="n">
        <f aca="false">0.001*C1054/0.00000005798*9.79659E-019</f>
        <v>5.56981630629528E-024</v>
      </c>
      <c r="D1182" s="0" t="n">
        <f aca="false">C1182*(68+13.9+3.5+10+10)*3600*24*365*3</f>
        <v>5.55404436885707E-014</v>
      </c>
      <c r="E1182" s="0" t="n">
        <f aca="false">96950*48</f>
        <v>4653600</v>
      </c>
      <c r="F1182" s="0" t="n">
        <v>701</v>
      </c>
      <c r="G1182" s="0" t="n">
        <f aca="false">F1182*D1182/E1182</f>
        <v>8.36639398007737E-018</v>
      </c>
    </row>
    <row collapsed="false" customFormat="false" customHeight="true" hidden="false" ht="12.1" outlineLevel="0" r="1183">
      <c r="B1183" s="0" t="s">
        <v>153</v>
      </c>
      <c r="C1183" s="3" t="n">
        <f aca="false">0.001*C1090/1.34*0.000000225566</f>
        <v>2.52499253731343E-009</v>
      </c>
      <c r="D1183" s="0" t="n">
        <f aca="false">C1183*(68+13.9+3.5+10+10)*3600*24*365*3</f>
        <v>25.1784256644537</v>
      </c>
      <c r="E1183" s="0" t="n">
        <f aca="false">96836*48</f>
        <v>4648128</v>
      </c>
      <c r="F1183" s="0" t="n">
        <v>839</v>
      </c>
      <c r="G1183" s="0" t="n">
        <f aca="false">F1183*D1183/E1183</f>
        <v>0.00454477568872386</v>
      </c>
    </row>
    <row collapsed="false" customFormat="false" customHeight="true" hidden="false" ht="12.1" outlineLevel="0" r="1184">
      <c r="B1184" s="0" t="s">
        <v>154</v>
      </c>
      <c r="C1184" s="0" t="n">
        <f aca="false">0.001*C1050/2320000*3.514</f>
        <v>5.58202430979574E-027</v>
      </c>
      <c r="D1184" s="0" t="n">
        <f aca="false">C1184*(68+13.9+3.5+10+10)*3600*24*365*3</f>
        <v>5.56621780319818E-017</v>
      </c>
      <c r="E1184" s="0" t="n">
        <f aca="false">97125*48</f>
        <v>4662000</v>
      </c>
      <c r="F1184" s="0" t="n">
        <v>706</v>
      </c>
      <c r="G1184" s="0" t="n">
        <f aca="false">F1184*D1184/E1184</f>
        <v>8.42932168395091E-021</v>
      </c>
    </row>
    <row collapsed="false" customFormat="false" customHeight="true" hidden="false" ht="12.1" outlineLevel="0" r="1185">
      <c r="B1185" s="0" t="s">
        <v>155</v>
      </c>
      <c r="C1185" s="0" t="n">
        <f aca="false">0.001*C1093/4219* 0.000117071*10</f>
        <v>1.10994074425219E-010</v>
      </c>
      <c r="D1185" s="0" t="n">
        <f aca="false">C1185*(68+13.9+3.5+10+10)*3600*24*365*3</f>
        <v>1.10679774724551</v>
      </c>
      <c r="E1185" s="0" t="n">
        <f aca="false">96850*48</f>
        <v>4648800</v>
      </c>
      <c r="F1185" s="0" t="n">
        <v>797</v>
      </c>
      <c r="G1185" s="0" t="n">
        <f aca="false">F1185*D1185/E1185</f>
        <v>0.000189751721853956</v>
      </c>
    </row>
    <row collapsed="false" customFormat="false" customHeight="true" hidden="false" ht="12.1" outlineLevel="0" r="1186">
      <c r="B1186" s="0" t="s">
        <v>156</v>
      </c>
      <c r="C1186" s="0" t="n">
        <f aca="false">0.001*C1088/4.78*0.000000169299</f>
        <v>3.89600209205021E-011</v>
      </c>
      <c r="D1186" s="0" t="n">
        <f aca="false">C1186*(68+13.9+3.5+10+10)*3600*24*365*3</f>
        <v>0.388496986084619</v>
      </c>
      <c r="E1186" s="0" t="n">
        <f aca="false">96686*48</f>
        <v>4640928</v>
      </c>
      <c r="F1186" s="0" t="n">
        <v>869</v>
      </c>
      <c r="G1186" s="0" t="n">
        <f aca="false">F1186*D1186/E1186</f>
        <v>7.27449081105189E-005</v>
      </c>
    </row>
    <row collapsed="false" customFormat="false" customHeight="true" hidden="false" ht="12.1" outlineLevel="0" r="1187">
      <c r="B1187" s="0" t="s">
        <v>157</v>
      </c>
      <c r="C1187" s="0" t="n">
        <f aca="false">0.001*C1093/0.003729*0.0000000000100436</f>
        <v>1.07735049611156E-012</v>
      </c>
      <c r="D1187" s="0" t="n">
        <f aca="false">C1187*(68+13.9+3.5+10+10)*3600*24*365*3</f>
        <v>0.0107429978425873</v>
      </c>
      <c r="E1187" s="0" t="n">
        <f aca="false">96390*48</f>
        <v>4626720</v>
      </c>
      <c r="F1187" s="0" t="n">
        <v>813</v>
      </c>
      <c r="G1187" s="0" t="n">
        <f aca="false">F1187*D1187/E1187</f>
        <v>1.8877427737195E-006</v>
      </c>
    </row>
    <row collapsed="false" customFormat="false" customHeight="true" hidden="false" ht="12.1" outlineLevel="0" r="1188">
      <c r="B1188" s="0" t="s">
        <v>158</v>
      </c>
      <c r="C1188" s="0" t="n">
        <f aca="false">0.001*C1090/0.0000007018*3.81087E-016</f>
        <v>8.14520518666287E-012</v>
      </c>
      <c r="D1188" s="0" t="n">
        <f aca="false">C1188*(68+13.9+3.5+10+10)*3600*24*365*3</f>
        <v>0.081221405720399</v>
      </c>
      <c r="E1188" s="0" t="n">
        <f aca="false">96513*48</f>
        <v>4632624</v>
      </c>
      <c r="F1188" s="0" t="n">
        <v>799</v>
      </c>
      <c r="G1188" s="0" t="n">
        <f aca="false">F1188*D1188/E1188</f>
        <v>1.40084546405231E-005</v>
      </c>
    </row>
    <row collapsed="false" customFormat="false" customHeight="true" hidden="false" ht="12.1" outlineLevel="0" r="1189">
      <c r="B1189" s="0" t="s">
        <v>159</v>
      </c>
      <c r="C1189" s="0" t="n">
        <f aca="false">0.001*C1088/0.0000022089*1.16618E-015</f>
        <v>5.80740640137625E-013</v>
      </c>
      <c r="D1189" s="0" t="n">
        <f aca="false">C1189*(68+13.9+3.5+10+10)*3600*24*365*3</f>
        <v>0.0057909616848176</v>
      </c>
      <c r="E1189" s="0" t="n">
        <f aca="false">96345*48</f>
        <v>4624560</v>
      </c>
      <c r="F1189" s="0" t="n">
        <v>772</v>
      </c>
      <c r="G1189" s="0" t="n">
        <f aca="false">F1189*D1189/E1189</f>
        <v>9.66713032305601E-007</v>
      </c>
    </row>
    <row collapsed="false" customFormat="false" customHeight="true" hidden="false" ht="12.1" outlineLevel="0" r="1190">
      <c r="B1190" s="0" t="s">
        <v>160</v>
      </c>
      <c r="C1190" s="3" t="n">
        <f aca="false">0.001*C1092/0.000000000014*3.31127E-023</f>
        <v>5.84202635714286E-015</v>
      </c>
      <c r="D1190" s="0" t="n">
        <f aca="false">C1190*(68+13.9+3.5+10+10)*3600*24*365*3</f>
        <v>5.82548360794786E-005</v>
      </c>
      <c r="E1190" s="0" t="n">
        <f aca="false">96972*48</f>
        <v>4654656</v>
      </c>
      <c r="F1190" s="0" t="n">
        <v>566</v>
      </c>
      <c r="G1190" s="0" t="n">
        <f aca="false">F1190*D1190/E1190</f>
        <v>7.08371085231323E-009</v>
      </c>
    </row>
    <row collapsed="false" customFormat="false" customHeight="true" hidden="false" ht="12.1" outlineLevel="0" r="1191">
      <c r="B1191" s="0" t="s">
        <v>161</v>
      </c>
      <c r="C1191" s="3" t="n">
        <f aca="false">0.001*C1090/0.175*0.00000000630828</f>
        <v>5.40709714285714E-010</v>
      </c>
      <c r="D1191" s="0" t="n">
        <f aca="false">C1191*(68+13.9+3.5+10+10)*3600*24*365*3</f>
        <v>5.39178597401966</v>
      </c>
      <c r="E1191" s="0" t="n">
        <f aca="false">96751*48</f>
        <v>4644048</v>
      </c>
      <c r="F1191" s="0" t="n">
        <v>908</v>
      </c>
      <c r="G1191" s="0" t="n">
        <f aca="false">F1191*D1191/E1191</f>
        <v>0.00105419704197929</v>
      </c>
    </row>
    <row collapsed="false" customFormat="false" customHeight="true" hidden="false" ht="12.1" outlineLevel="0" r="1192">
      <c r="B1192" s="0" t="s">
        <v>162</v>
      </c>
      <c r="C1192" s="0" t="n">
        <f aca="false">0.001*C1088/0.0125*0.000000000107918</f>
        <v>9.496784E-012</v>
      </c>
      <c r="D1192" s="0" t="n">
        <f aca="false">C1192*(68+13.9+3.5+10+10)*3600*24*365*3</f>
        <v>0.0946989214668288</v>
      </c>
      <c r="E1192" s="0" t="n">
        <f aca="false">96540*48</f>
        <v>4633920</v>
      </c>
      <c r="F1192" s="0" t="n">
        <v>823</v>
      </c>
      <c r="G1192" s="0" t="n">
        <f aca="false">F1192*D1192/E1192</f>
        <v>1.68188515052483E-005</v>
      </c>
    </row>
    <row collapsed="false" customFormat="false" customHeight="true" hidden="false" ht="12.1" outlineLevel="0" r="1193">
      <c r="B1193" s="0" t="s">
        <v>163</v>
      </c>
      <c r="C1193" s="0" t="n">
        <f aca="false">0.001*C1093/0.00000209824*1.65818E-016</f>
        <v>3.16108738752478E-014</v>
      </c>
      <c r="D1193" s="0" t="n">
        <f aca="false">C1193*(68+13.9+3.5+10+10)*3600*24*365*3</f>
        <v>0.000315213619959128</v>
      </c>
      <c r="E1193" s="0" t="n">
        <f aca="false">96672*48</f>
        <v>4640256</v>
      </c>
      <c r="F1193" s="0" t="n">
        <v>760</v>
      </c>
      <c r="G1193" s="0" t="n">
        <f aca="false">F1193*D1193/E1193</f>
        <v>5.16269686777921E-008</v>
      </c>
    </row>
    <row collapsed="false" customFormat="false" customHeight="true" hidden="false" ht="12.1" outlineLevel="0" r="1194">
      <c r="B1194" s="0" t="s">
        <v>164</v>
      </c>
      <c r="C1194" s="0" t="n">
        <f aca="false">0.001*C1089/0.0000004296* 7.79096E-016</f>
        <v>2.08556890130354E-013</v>
      </c>
      <c r="D1194" s="0" t="n">
        <f aca="false">C1194*(68+13.9+3.5+10+10)*3600*24*365*3</f>
        <v>0.0020796632375571</v>
      </c>
      <c r="E1194" s="0" t="n">
        <f aca="false">96379*48</f>
        <v>4626192</v>
      </c>
      <c r="F1194" s="0" t="n">
        <v>818</v>
      </c>
      <c r="G1194" s="0" t="n">
        <f aca="false">F1194*D1194/E1194</f>
        <v>3.67724583917335E-007</v>
      </c>
    </row>
    <row collapsed="false" customFormat="false" customHeight="true" hidden="false" ht="12.1" outlineLevel="0" r="1195">
      <c r="B1195" s="0" t="s">
        <v>165</v>
      </c>
      <c r="C1195" s="0" t="n">
        <f aca="false">0.001*C1088/0.000000011498*2.9138E-019</f>
        <v>2.78759784310315E-014</v>
      </c>
      <c r="D1195" s="0" t="n">
        <f aca="false">C1195*(68+13.9+3.5+10+10)*3600*24*365*3</f>
        <v>0.000277970425804279</v>
      </c>
      <c r="E1195" s="0" t="n">
        <f aca="false">96905*48</f>
        <v>4651440</v>
      </c>
      <c r="F1195" s="0" t="n">
        <v>664</v>
      </c>
      <c r="G1195" s="0" t="n">
        <f aca="false">F1195*D1195/E1195</f>
        <v>3.9680693018515E-008</v>
      </c>
    </row>
    <row collapsed="false" customFormat="false" customHeight="true" hidden="false" ht="12.1" outlineLevel="0" r="1196">
      <c r="B1196" s="0" t="s">
        <v>166</v>
      </c>
      <c r="C1196" s="0" t="n">
        <f aca="false">0.001*C1092/0.0000000000002914*5.04877E-025</f>
        <v>4.27949962251201E-015</v>
      </c>
      <c r="D1196" s="0" t="n">
        <f aca="false">C1196*(68+13.9+3.5+10+10)*3600*24*365*3</f>
        <v>4.26738144902094E-005</v>
      </c>
      <c r="E1196" s="0" t="n">
        <f aca="false">97011*48</f>
        <v>4656528</v>
      </c>
      <c r="F1196" s="0" t="n">
        <v>554</v>
      </c>
      <c r="G1196" s="0" t="n">
        <f aca="false">F1196*D1196/E1196</f>
        <v>5.07702159797514E-009</v>
      </c>
    </row>
    <row collapsed="false" customFormat="false" customHeight="true" hidden="false" ht="12.1" outlineLevel="0" r="1197">
      <c r="B1197" s="0" t="s">
        <v>167</v>
      </c>
      <c r="C1197" s="0" t="n">
        <f aca="false">0.001*C1088/1.57E-018*5.25999E-033</f>
        <v>3.68534331210191E-018</v>
      </c>
      <c r="D1197" s="0" t="n">
        <f aca="false">C1197*(68+13.9+3.5+10+10)*3600*24*365*3</f>
        <v>3.6749075991519E-008</v>
      </c>
      <c r="E1197" s="0" t="n">
        <f aca="false">96987*48</f>
        <v>4655376</v>
      </c>
      <c r="F1197" s="0" t="n">
        <v>477</v>
      </c>
      <c r="G1197" s="0" t="n">
        <f aca="false">F1197*D1197/E1197</f>
        <v>3.76539064684669E-012</v>
      </c>
    </row>
    <row collapsed="false" customFormat="false" customHeight="true" hidden="false" ht="12.1" outlineLevel="0" r="1198">
      <c r="B1198" s="0" t="s">
        <v>168</v>
      </c>
      <c r="C1198" s="0" t="n">
        <f aca="false">0.001*C1092/0.0000000000000895300000000002*2.06438E-025</f>
        <v>5.69531844074611E-015</v>
      </c>
      <c r="D1198" s="0" t="n">
        <f aca="false">C1198*(68+13.9+3.5+10+10)*3600*24*365*3</f>
        <v>5.67919112142382E-005</v>
      </c>
      <c r="E1198" s="0" t="n">
        <f aca="false">96913*48</f>
        <v>4651824</v>
      </c>
      <c r="F1198" s="0" t="n">
        <v>610</v>
      </c>
      <c r="G1198" s="0" t="n">
        <f aca="false">F1198*D1198/E1198</f>
        <v>7.4472004617297E-009</v>
      </c>
    </row>
    <row collapsed="false" customFormat="false" customHeight="true" hidden="false" ht="12.1" outlineLevel="0" r="1199">
      <c r="B1199" s="0" t="s">
        <v>169</v>
      </c>
      <c r="C1199" s="0" t="n">
        <f aca="false">0.001*C1089/3.12E-017*1.92929E-029</f>
        <v>7.11116506410256E-017</v>
      </c>
      <c r="D1199" s="0" t="n">
        <f aca="false">C1199*(68+13.9+3.5+10+10)*3600*24*365*3</f>
        <v>7.09102852021385E-007</v>
      </c>
      <c r="E1199" s="0" t="n">
        <f aca="false">97009*48</f>
        <v>4656432</v>
      </c>
      <c r="F1199" s="0" t="n">
        <v>505</v>
      </c>
      <c r="G1199" s="0" t="n">
        <f aca="false">F1199*D1199/E1199</f>
        <v>7.69037194725058E-011</v>
      </c>
    </row>
    <row collapsed="false" customFormat="false" customHeight="true" hidden="false" ht="12.1" outlineLevel="0" r="1200">
      <c r="B1200" s="0" t="s">
        <v>170</v>
      </c>
      <c r="C1200" s="0" t="n">
        <f aca="false">0.001*C1092/4.916E-018*6.34901E-031</f>
        <v>3.19000299023596E-016</v>
      </c>
      <c r="D1200" s="0" t="n">
        <f aca="false">C1200*(68+13.9+3.5+10+10)*3600*24*365*3</f>
        <v>3.18096992256857E-006</v>
      </c>
      <c r="E1200" s="0" t="n">
        <f aca="false">97004*48</f>
        <v>4656192</v>
      </c>
      <c r="F1200" s="0" t="n">
        <v>515</v>
      </c>
      <c r="G1200" s="0" t="n">
        <f aca="false">F1200*D1200/E1200</f>
        <v>3.5183246526836E-010</v>
      </c>
    </row>
    <row collapsed="false" customFormat="false" customHeight="true" hidden="false" ht="12.1" outlineLevel="0" r="1201">
      <c r="B1201" s="0" t="s">
        <v>171</v>
      </c>
      <c r="C1201" s="0" t="n">
        <f aca="false">0.001*0.99724*C1090/0.0054*0.000000000119</f>
        <v>3.29643222222222E-010</v>
      </c>
      <c r="D1201" s="0" t="n">
        <f aca="false">C1201*(68+13.9+3.5+10+10)*3600*24*365*3</f>
        <v>3.2870977810272</v>
      </c>
      <c r="E1201" s="0" t="n">
        <f aca="false">96618*48</f>
        <v>4637664</v>
      </c>
      <c r="F1201" s="0" t="n">
        <v>890</v>
      </c>
      <c r="G1201" s="0" t="n">
        <f aca="false">F1201*D1201/E1201</f>
        <v>0.000630816942562939</v>
      </c>
    </row>
    <row collapsed="false" customFormat="false" customHeight="true" hidden="false" ht="12.1" outlineLevel="0" r="1202">
      <c r="B1202" s="0" t="s">
        <v>172</v>
      </c>
      <c r="C1202" s="0" t="n">
        <f aca="false">0.001*0.3594*C1088/0.0001908*0.0000000000003662</f>
        <v>7.58771006289308E-013</v>
      </c>
      <c r="D1202" s="0" t="n">
        <f aca="false">C1202*(68+13.9+3.5+10+10)*3600*24*365*3</f>
        <v>0.00756622409606219</v>
      </c>
      <c r="E1202" s="0" t="n">
        <f aca="false">96780*48</f>
        <v>4645440</v>
      </c>
      <c r="F1202" s="0" t="n">
        <v>700</v>
      </c>
      <c r="G1202" s="0" t="n">
        <f aca="false">F1202*D1202/E1202</f>
        <v>1.14011952952649E-006</v>
      </c>
      <c r="I1202" s="0" t="n">
        <f aca="false">SUM(H1179,H1203)</f>
        <v>0.0413026910797531</v>
      </c>
    </row>
    <row collapsed="false" customFormat="false" customHeight="true" hidden="false" ht="12.1" outlineLevel="0" r="1203">
      <c r="B1203" s="0" t="s">
        <v>173</v>
      </c>
      <c r="C1203" s="0" t="n">
        <f aca="false">0.001*C1090/389.3*0.00005711</f>
        <v>2.2004880554842E-009</v>
      </c>
      <c r="D1203" s="0" t="n">
        <f aca="false">C1203*(68+13.9+3.5+10+10)*3600*24*365*3</f>
        <v>21.9425697746725</v>
      </c>
      <c r="E1203" s="0" t="n">
        <f aca="false">96910*48</f>
        <v>4651680</v>
      </c>
      <c r="F1203" s="0" t="n">
        <v>875</v>
      </c>
      <c r="G1203" s="0" t="n">
        <f aca="false">F1203*D1203/E1203</f>
        <v>0.00412748696231005</v>
      </c>
      <c r="H1203" s="0" t="n">
        <f aca="false">SUM(G1180:G1203)</f>
        <v>0.022793006433376</v>
      </c>
      <c r="I1203" s="0" t="n">
        <f aca="false">SUM(H1179,H1203,G1103:G1106)</f>
        <v>0.0413719013261842</v>
      </c>
    </row>
    <row collapsed="false" customFormat="false" customHeight="true" hidden="false" ht="12.1" outlineLevel="0" r="1204">
      <c r="B1204" s="2" t="s">
        <v>174</v>
      </c>
      <c r="D1204" s="0" t="n">
        <f aca="false">SUM(D1108:D1200)</f>
        <v>466.958222515718</v>
      </c>
      <c r="G1204" s="0" t="n">
        <f aca="false">SUM(G1108:G1203)</f>
        <v>0.217550445722516</v>
      </c>
    </row>
    <row collapsed="false" customFormat="false" customHeight="true" hidden="false" ht="12.1" outlineLevel="0" r="1205">
      <c r="B1205" s="2" t="s">
        <v>175</v>
      </c>
      <c r="G1205" s="0" t="n">
        <f aca="false">G1204+I1106</f>
        <v>0.217789200045075</v>
      </c>
    </row>
    <row collapsed="false" customFormat="false" customHeight="true" hidden="false" ht="12.1" outlineLevel="0" r="1206"/>
    <row collapsed="false" customFormat="false" customHeight="true" hidden="false" ht="13.4" outlineLevel="0" r="1208">
      <c r="A1208" s="0" t="s">
        <v>181</v>
      </c>
    </row>
    <row collapsed="false" customFormat="false" customHeight="true" hidden="false" ht="13.4" outlineLevel="0" r="1209">
      <c r="A1209" s="0" t="s">
        <v>199</v>
      </c>
      <c r="B1209" s="0" t="s">
        <v>1</v>
      </c>
      <c r="C1209" s="0" t="s">
        <v>2</v>
      </c>
      <c r="D1209" s="0" t="s">
        <v>3</v>
      </c>
      <c r="E1209" s="0" t="s">
        <v>4</v>
      </c>
      <c r="F1209" s="0" t="s">
        <v>5</v>
      </c>
      <c r="G1209" s="0" t="s">
        <v>6</v>
      </c>
      <c r="H1209" s="0" t="s">
        <v>7</v>
      </c>
    </row>
    <row collapsed="false" customFormat="false" customHeight="true" hidden="false" ht="13.4" outlineLevel="0" r="1210">
      <c r="A1210" s="0" t="s">
        <v>193</v>
      </c>
      <c r="B1210" s="2" t="s">
        <v>31</v>
      </c>
    </row>
    <row collapsed="false" customFormat="false" customHeight="true" hidden="false" ht="13.4" outlineLevel="0" r="1211">
      <c r="A1211" s="0" t="s">
        <v>194</v>
      </c>
      <c r="B1211" s="0" t="s">
        <v>9</v>
      </c>
      <c r="C1211" s="0" t="n">
        <v>5.4</v>
      </c>
      <c r="D1211" s="0" t="n">
        <f aca="false">C1211*0.001*19*94670800</f>
        <v>9713224.08</v>
      </c>
      <c r="E1211" s="0" t="n">
        <v>2688000</v>
      </c>
      <c r="F1211" s="0" t="n">
        <v>5969</v>
      </c>
      <c r="G1211" s="1" t="n">
        <f aca="false">F1211*D1211/E1211</f>
        <v>21569.283680625</v>
      </c>
      <c r="H1211" s="1" t="inlineStr">
        <f aca="false">SUM(G1211:G1218)</f>
        <is>
          <t/>
        </is>
      </c>
      <c r="I1211" s="0" t="s">
        <v>183</v>
      </c>
    </row>
    <row collapsed="false" customFormat="false" customHeight="true" hidden="false" ht="13.4" outlineLevel="0" r="1212">
      <c r="A1212" s="0" t="s">
        <v>200</v>
      </c>
      <c r="B1212" s="0" t="s">
        <v>10</v>
      </c>
      <c r="C1212" s="0" t="n">
        <v>5.4</v>
      </c>
      <c r="D1212" s="0" t="n">
        <f aca="false">C1212*0.001*19*94670800</f>
        <v>9713224.08</v>
      </c>
      <c r="E1212" s="0" t="n">
        <v>2688000</v>
      </c>
      <c r="F1212" s="0" t="n">
        <v>5668</v>
      </c>
      <c r="G1212" s="1" t="n">
        <f aca="false">F1212*D1212/E1212</f>
        <v>20481.6049425</v>
      </c>
      <c r="H1212" s="4" t="inlineStr">
        <f aca="false">SUM(G1211:G1216,G1219:G1222)</f>
        <is>
          <t/>
        </is>
      </c>
      <c r="I1212" s="0" t="s">
        <v>184</v>
      </c>
    </row>
    <row collapsed="false" customFormat="false" customHeight="true" hidden="false" ht="13.4" outlineLevel="0" r="1213">
      <c r="A1213" s="0" t="s">
        <v>196</v>
      </c>
      <c r="B1213" s="0" t="s">
        <v>11</v>
      </c>
      <c r="C1213" s="0" t="n">
        <v>17</v>
      </c>
      <c r="D1213" s="0" t="n">
        <f aca="false">C1213*0.001*19*94670800</f>
        <v>30578668.4</v>
      </c>
      <c r="E1213" s="0" t="n">
        <v>2688000</v>
      </c>
      <c r="F1213" s="0" t="n">
        <v>1062</v>
      </c>
      <c r="G1213" s="1" t="n">
        <f aca="false">F1213*D1213/E1213</f>
        <v>12081.30425625</v>
      </c>
    </row>
    <row collapsed="false" customFormat="false" customHeight="true" hidden="false" ht="13.4" outlineLevel="0" r="1214">
      <c r="A1214" s="0" t="s">
        <v>197</v>
      </c>
      <c r="B1214" s="0" t="s">
        <v>12</v>
      </c>
      <c r="C1214" s="0" t="n">
        <v>17</v>
      </c>
      <c r="D1214" s="0" t="n">
        <f aca="false">C1214*0.001*19*94670800</f>
        <v>30578668.4</v>
      </c>
      <c r="E1214" s="0" t="n">
        <v>2688000</v>
      </c>
      <c r="F1214" s="0" t="n">
        <v>1050</v>
      </c>
      <c r="G1214" s="1" t="n">
        <f aca="false">F1214*D1214/E1214</f>
        <v>11944.79234375</v>
      </c>
    </row>
    <row collapsed="false" customFormat="false" customHeight="true" hidden="false" ht="13.4" outlineLevel="0" r="1215">
      <c r="A1215" s="0" t="s">
        <v>198</v>
      </c>
      <c r="B1215" s="0" t="s">
        <v>13</v>
      </c>
      <c r="C1215" s="0" t="n">
        <v>2.2</v>
      </c>
      <c r="D1215" s="0" t="n">
        <f aca="false">C1215*0.001*19*94670800</f>
        <v>3957239.44</v>
      </c>
      <c r="E1215" s="0" t="n">
        <v>3984713</v>
      </c>
      <c r="F1215" s="0" t="n">
        <v>39139</v>
      </c>
      <c r="G1215" s="1" t="n">
        <f aca="false">F1215*D1215/E1215</f>
        <v>38869.1467722167</v>
      </c>
    </row>
    <row collapsed="false" customFormat="false" customHeight="true" hidden="false" ht="13.4" outlineLevel="0" r="1216">
      <c r="B1216" s="0" t="s">
        <v>14</v>
      </c>
      <c r="C1216" s="0" t="n">
        <v>2.2</v>
      </c>
      <c r="D1216" s="0" t="n">
        <f aca="false">C1216*0.001*19*94670800</f>
        <v>3957239.44</v>
      </c>
      <c r="E1216" s="0" t="n">
        <v>3984479</v>
      </c>
      <c r="F1216" s="0" t="n">
        <v>38877</v>
      </c>
      <c r="G1216" s="1" t="n">
        <f aca="false">F1216*D1216/E1216</f>
        <v>38611.2206160153</v>
      </c>
    </row>
    <row collapsed="false" customFormat="false" customHeight="true" hidden="false" ht="13.4" outlineLevel="0" r="1217">
      <c r="B1217" s="0" t="s">
        <v>15</v>
      </c>
      <c r="C1217" s="0" t="n">
        <v>4.2</v>
      </c>
      <c r="D1217" s="0" t="n">
        <f aca="false">C1217*0.001*19*94670800</f>
        <v>7554729.84</v>
      </c>
      <c r="E1217" s="0" t="n">
        <v>2586510</v>
      </c>
      <c r="F1217" s="0" t="n">
        <v>18740</v>
      </c>
      <c r="G1217" s="1" t="n">
        <f aca="false">F1217*D1217/E1217</f>
        <v>54736.1646394563</v>
      </c>
    </row>
    <row collapsed="false" customFormat="false" customHeight="true" hidden="false" ht="13.4" outlineLevel="0" r="1218">
      <c r="B1218" s="0" t="s">
        <v>16</v>
      </c>
      <c r="C1218" s="0" t="n">
        <v>4.2</v>
      </c>
      <c r="D1218" s="0" t="n">
        <f aca="false">C1218*0.001*19*94670800</f>
        <v>7554729.84</v>
      </c>
      <c r="E1218" s="0" t="n">
        <v>2586467</v>
      </c>
      <c r="F1218" s="0" t="n">
        <v>19138</v>
      </c>
      <c r="G1218" s="1" t="n">
        <f aca="false">F1218*D1218/E1218</f>
        <v>55899.5802683429</v>
      </c>
    </row>
    <row collapsed="false" customFormat="false" customHeight="true" hidden="false" ht="13.4" outlineLevel="0" r="1219">
      <c r="B1219" s="0" t="s">
        <v>185</v>
      </c>
      <c r="C1219" s="0" t="n">
        <v>0.14</v>
      </c>
      <c r="D1219" s="0" t="n">
        <f aca="false">C1219*0.001*19*94670800</f>
        <v>251824.328</v>
      </c>
      <c r="E1219" s="0" t="n">
        <v>2586510</v>
      </c>
      <c r="F1219" s="0" t="n">
        <v>66793</v>
      </c>
      <c r="G1219" s="1" t="n">
        <f aca="false">F1219*D1219/E1219</f>
        <v>6503.01075198008</v>
      </c>
    </row>
    <row collapsed="false" customFormat="false" customHeight="true" hidden="false" ht="13.4" outlineLevel="0" r="1220">
      <c r="B1220" s="0" t="s">
        <v>186</v>
      </c>
      <c r="C1220" s="0" t="n">
        <v>0.14</v>
      </c>
      <c r="D1220" s="0" t="n">
        <f aca="false">C1220*0.001*19*94670800</f>
        <v>251824.328</v>
      </c>
      <c r="E1220" s="0" t="n">
        <v>2586467</v>
      </c>
      <c r="F1220" s="0" t="n">
        <v>67189</v>
      </c>
      <c r="G1220" s="1" t="n">
        <f aca="false">F1220*D1220/E1220</f>
        <v>6541.67432795083</v>
      </c>
    </row>
    <row collapsed="false" customFormat="false" customHeight="true" hidden="false" ht="13.4" outlineLevel="0" r="1221">
      <c r="B1221" s="0" t="s">
        <v>187</v>
      </c>
      <c r="C1221" s="0" t="n">
        <v>0.86</v>
      </c>
      <c r="D1221" s="0" t="n">
        <f aca="false">C1221*0.001*19*94670800</f>
        <v>1546920.872</v>
      </c>
      <c r="E1221" s="0" t="n">
        <v>2586510</v>
      </c>
      <c r="F1221" s="0" t="n">
        <v>12948</v>
      </c>
      <c r="G1221" s="1" t="n">
        <f aca="false">F1221*D1221/E1221</f>
        <v>7743.84458233527</v>
      </c>
    </row>
    <row collapsed="false" customFormat="false" customHeight="true" hidden="false" ht="13.4" outlineLevel="0" r="1222">
      <c r="B1222" s="0" t="s">
        <v>188</v>
      </c>
      <c r="C1222" s="0" t="n">
        <v>0.86</v>
      </c>
      <c r="D1222" s="0" t="n">
        <f aca="false">C1222*0.001*19*94670800</f>
        <v>1546920.872</v>
      </c>
      <c r="E1222" s="0" t="n">
        <v>2586467</v>
      </c>
      <c r="F1222" s="0" t="n">
        <v>13652</v>
      </c>
      <c r="G1222" s="1" t="n">
        <f aca="false">F1222*D1222/E1222</f>
        <v>8165.0234642638</v>
      </c>
    </row>
    <row collapsed="false" customFormat="false" customHeight="true" hidden="false" ht="13.4" outlineLevel="0" r="1223">
      <c r="B1223" s="2" t="s">
        <v>40</v>
      </c>
      <c r="C1223" s="0" t="s">
        <v>41</v>
      </c>
    </row>
    <row collapsed="false" customFormat="false" customHeight="true" hidden="false" ht="12.1" outlineLevel="0" r="1224">
      <c r="B1224" s="0" t="s">
        <v>42</v>
      </c>
      <c r="C1224" s="0" t="n">
        <v>13.3</v>
      </c>
      <c r="D1224" s="0" t="n">
        <f aca="false">C1224*0.001*(39.2+8.4+9)*3600*24*365*3</f>
        <v>71219010.24</v>
      </c>
      <c r="E1224" s="0" t="n">
        <v>5376000</v>
      </c>
      <c r="F1224" s="0" t="n">
        <v>2324</v>
      </c>
      <c r="G1224" s="1" t="n">
        <f aca="false">D1224*F1224/E1224</f>
        <v>30787.384635</v>
      </c>
      <c r="H1224" s="1" t="inlineStr">
        <f aca="false">SUM(G1224:G1228,G1230:G1231)</f>
        <is>
          <t/>
        </is>
      </c>
      <c r="I1224" s="0" t="s">
        <v>189</v>
      </c>
    </row>
    <row collapsed="false" customFormat="false" customHeight="true" hidden="false" ht="12.1" outlineLevel="0" r="1225">
      <c r="B1225" s="0" t="s">
        <v>44</v>
      </c>
      <c r="C1225" s="0" t="n">
        <v>2.5</v>
      </c>
      <c r="D1225" s="0" t="n">
        <f aca="false">C1225*0.001*(39.2+8.4+9)*3600*24*365*3</f>
        <v>13387032</v>
      </c>
      <c r="E1225" s="0" t="n">
        <v>5376000</v>
      </c>
      <c r="F1225" s="0" t="n">
        <v>519</v>
      </c>
      <c r="G1225" s="1" t="n">
        <f aca="false">D1225*F1225/E1225</f>
        <v>1292.38645982143</v>
      </c>
      <c r="H1225" s="1" t="inlineStr">
        <f aca="false">SUM(G1224:G1226,G1229:G1231)</f>
        <is>
          <t/>
        </is>
      </c>
      <c r="I1225" s="0" t="s">
        <v>190</v>
      </c>
    </row>
    <row collapsed="false" customFormat="false" customHeight="true" hidden="false" ht="12.1" outlineLevel="0" r="1226">
      <c r="B1226" s="0" t="s">
        <v>46</v>
      </c>
      <c r="C1226" s="0" t="n">
        <v>1.1</v>
      </c>
      <c r="D1226" s="0" t="n">
        <f aca="false">C1226*0.001*(39.2+8.4+9)*3600*24*365*3</f>
        <v>5890294.08</v>
      </c>
      <c r="E1226" s="0" t="n">
        <v>14333127</v>
      </c>
      <c r="F1226" s="0" t="n">
        <v>24121</v>
      </c>
      <c r="G1226" s="1" t="n">
        <f aca="false">D1226*F1226/E1226</f>
        <v>9912.68573170949</v>
      </c>
    </row>
    <row collapsed="false" customFormat="false" customHeight="true" hidden="false" ht="12.1" outlineLevel="0" r="1227">
      <c r="B1227" s="0" t="s">
        <v>65</v>
      </c>
      <c r="C1227" s="0" t="n">
        <v>0.115</v>
      </c>
      <c r="D1227" s="0" t="n">
        <f aca="false">C1227*0.001*(39.2+8.4+9)*3600*24*365*3</f>
        <v>615803.472</v>
      </c>
      <c r="E1227" s="0" t="n">
        <v>16965475</v>
      </c>
      <c r="F1227" s="0" t="n">
        <v>17725</v>
      </c>
      <c r="G1227" s="1" t="n">
        <f aca="false">F1227*D1227/E1227</f>
        <v>643.37229232898</v>
      </c>
    </row>
    <row collapsed="false" customFormat="false" customHeight="true" hidden="false" ht="12.1" outlineLevel="0" r="1228">
      <c r="B1228" s="0" t="s">
        <v>66</v>
      </c>
      <c r="C1228" s="0" t="n">
        <v>15</v>
      </c>
      <c r="D1228" s="0" t="n">
        <f aca="false">C1228*0.001*(39.2+8.4+9)*3600*24*365*3</f>
        <v>80322192</v>
      </c>
      <c r="E1228" s="0" t="n">
        <v>16965475</v>
      </c>
      <c r="F1228" s="0" t="n">
        <v>5625</v>
      </c>
      <c r="G1228" s="1" t="n">
        <f aca="false">D1228*F1228/E1228</f>
        <v>26631.2808807298</v>
      </c>
    </row>
    <row collapsed="false" customFormat="false" customHeight="true" hidden="false" ht="12.1" outlineLevel="0" r="1229">
      <c r="B1229" s="0" t="s">
        <v>48</v>
      </c>
      <c r="C1229" s="0" t="n">
        <v>15</v>
      </c>
      <c r="D1229" s="0" t="n">
        <f aca="false">C1229*0.001*(39.2+8.4+9)*3600*24*365*3</f>
        <v>80322192</v>
      </c>
      <c r="E1229" s="0" t="n">
        <v>16965475</v>
      </c>
      <c r="F1229" s="0" t="n">
        <v>23350</v>
      </c>
      <c r="G1229" s="1" t="n">
        <f aca="false">D1229*F1229/E1229</f>
        <v>110549.405967119</v>
      </c>
      <c r="H1229" s="1"/>
    </row>
    <row collapsed="false" customFormat="false" customHeight="true" hidden="false" ht="12.1" outlineLevel="0" r="1230">
      <c r="B1230" s="0" t="s">
        <v>50</v>
      </c>
      <c r="C1230" s="0" t="n">
        <v>2.47</v>
      </c>
      <c r="D1230" s="0" t="n">
        <f aca="false">C1230*0.001*(39.2+8.4+9)*3600*24*365*3</f>
        <v>13226387.616</v>
      </c>
      <c r="E1230" s="0" t="n">
        <v>9303449</v>
      </c>
      <c r="F1230" s="0" t="n">
        <v>665</v>
      </c>
      <c r="G1230" s="1" t="n">
        <f aca="false">D1230*F1230/E1230</f>
        <v>945.407210233538</v>
      </c>
      <c r="H1230" s="1"/>
    </row>
    <row collapsed="false" customFormat="false" customHeight="true" hidden="false" ht="12.1" outlineLevel="0" r="1231">
      <c r="B1231" s="0" t="s">
        <v>51</v>
      </c>
      <c r="C1231" s="0" t="n">
        <v>0.4</v>
      </c>
      <c r="D1231" s="0" t="n">
        <f aca="false">C1231*0.001*(39.2+8.4+9)*3600*24*365*3</f>
        <v>2141925.12</v>
      </c>
      <c r="E1231" s="0" t="n">
        <v>9303449</v>
      </c>
      <c r="F1231" s="0" t="n">
        <v>10892</v>
      </c>
      <c r="G1231" s="1" t="n">
        <f aca="false">D1231*F1231/E1231</f>
        <v>2507.65586042768</v>
      </c>
      <c r="H1231" s="1"/>
    </row>
    <row collapsed="false" customFormat="false" customHeight="true" hidden="false" ht="12.1" outlineLevel="0" r="1232">
      <c r="B1232" s="2" t="s">
        <v>52</v>
      </c>
      <c r="G1232" s="1"/>
      <c r="H1232" s="1"/>
    </row>
    <row collapsed="false" customFormat="false" customHeight="true" hidden="false" ht="12.1" outlineLevel="0" r="1233">
      <c r="B1233" s="0" t="s">
        <v>53</v>
      </c>
      <c r="C1233" s="0" t="n">
        <v>13.3</v>
      </c>
      <c r="D1233" s="0" t="n">
        <f aca="false">C1233*0.001*(68+13.9+3.5+10+10)*3600*24*365*3</f>
        <v>132623386.56</v>
      </c>
      <c r="E1233" s="0" t="n">
        <v>5376000</v>
      </c>
      <c r="F1233" s="0" t="n">
        <v>1044</v>
      </c>
      <c r="G1233" s="1" t="n">
        <f aca="false">F1233*D1233/E1233</f>
        <v>25754.988015</v>
      </c>
      <c r="H1233" s="1" t="inlineStr">
        <f aca="false">SUM(G1233:G1237,G1239:G1240)</f>
        <is>
          <t/>
        </is>
      </c>
      <c r="I1233" s="0" t="s">
        <v>189</v>
      </c>
    </row>
    <row collapsed="false" customFormat="false" customHeight="true" hidden="false" ht="12.1" outlineLevel="0" r="1234">
      <c r="B1234" s="0" t="s">
        <v>54</v>
      </c>
      <c r="C1234" s="0" t="n">
        <v>2.5</v>
      </c>
      <c r="D1234" s="0" t="n">
        <f aca="false">C1234*0.001*(68+13.9+3.5+10+10)*3600*24*365*3</f>
        <v>24929208</v>
      </c>
      <c r="E1234" s="0" t="n">
        <v>5376000</v>
      </c>
      <c r="F1234" s="0" t="n">
        <v>344</v>
      </c>
      <c r="G1234" s="1" t="n">
        <f aca="false">F1234*D1234/E1234</f>
        <v>1595.17253571429</v>
      </c>
      <c r="H1234" s="1" t="inlineStr">
        <f aca="false">SUM(G1233:G1235,G1238:G1240)</f>
        <is>
          <t/>
        </is>
      </c>
      <c r="I1234" s="0" t="s">
        <v>190</v>
      </c>
    </row>
    <row collapsed="false" customFormat="false" customHeight="true" hidden="false" ht="12.1" outlineLevel="0" r="1235">
      <c r="B1235" s="0" t="s">
        <v>55</v>
      </c>
      <c r="C1235" s="0" t="n">
        <v>1.1</v>
      </c>
      <c r="D1235" s="0" t="n">
        <f aca="false">C1235*0.001*(68+13.9+3.5+10+10)*3600*24*365*3</f>
        <v>10968851.52</v>
      </c>
      <c r="E1235" s="0" t="n">
        <v>14333058</v>
      </c>
      <c r="F1235" s="0" t="n">
        <v>13076</v>
      </c>
      <c r="G1235" s="1" t="n">
        <f aca="false">F1235*D1235/E1235</f>
        <v>10006.8458856107</v>
      </c>
    </row>
    <row collapsed="false" customFormat="false" customHeight="true" hidden="false" ht="12.1" outlineLevel="0" r="1236">
      <c r="B1236" s="0" t="s">
        <v>67</v>
      </c>
      <c r="C1236" s="0" t="n">
        <v>0.115</v>
      </c>
      <c r="D1236" s="0" t="n">
        <f aca="false">C1236*0.001*(68+13.9+3.5+10+10)*3600*24*365*3</f>
        <v>1146743.568</v>
      </c>
      <c r="E1236" s="0" t="n">
        <v>16966427</v>
      </c>
      <c r="F1236" s="0" t="n">
        <v>9273</v>
      </c>
      <c r="G1236" s="1" t="n">
        <f aca="false">D1236*F1236/E1236</f>
        <v>626.752651342796</v>
      </c>
    </row>
    <row collapsed="false" customFormat="false" customHeight="true" hidden="false" ht="12.1" outlineLevel="0" r="1237">
      <c r="B1237" s="0" t="s">
        <v>68</v>
      </c>
      <c r="C1237" s="0" t="n">
        <v>15</v>
      </c>
      <c r="D1237" s="0" t="n">
        <f aca="false">C1237*0.001*(68+13.9+3.5+10+10)*3600*24*365*3</f>
        <v>149575248</v>
      </c>
      <c r="E1237" s="0" t="n">
        <v>16966427</v>
      </c>
      <c r="F1237" s="0" t="n">
        <v>3311</v>
      </c>
      <c r="G1237" s="1" t="n">
        <f aca="false">D1237*F1237/E1237</f>
        <v>29189.6252598146</v>
      </c>
    </row>
    <row collapsed="false" customFormat="false" customHeight="true" hidden="false" ht="12.1" outlineLevel="0" r="1238">
      <c r="B1238" s="0" t="s">
        <v>56</v>
      </c>
      <c r="C1238" s="0" t="n">
        <v>15</v>
      </c>
      <c r="D1238" s="0" t="n">
        <f aca="false">C1238*0.001*(68+13.9+3.5+10+10)*3600*24*365*3</f>
        <v>149575248</v>
      </c>
      <c r="E1238" s="0" t="n">
        <v>16966427</v>
      </c>
      <c r="F1238" s="0" t="n">
        <v>12584</v>
      </c>
      <c r="G1238" s="1" t="n">
        <f aca="false">F1238*D1238/E1238</f>
        <v>110939.971087136</v>
      </c>
      <c r="H1238" s="1"/>
    </row>
    <row collapsed="false" customFormat="false" customHeight="true" hidden="false" ht="12.1" outlineLevel="0" r="1239">
      <c r="B1239" s="0" t="s">
        <v>58</v>
      </c>
      <c r="C1239" s="0" t="n">
        <v>2.47</v>
      </c>
      <c r="D1239" s="0" t="n">
        <f aca="false">C1239*0.001*(68+13.9+3.5+10+10)*3600*24*365*3</f>
        <v>24630057.504</v>
      </c>
      <c r="E1239" s="0" t="n">
        <v>9303730</v>
      </c>
      <c r="F1239" s="0" t="n">
        <v>368</v>
      </c>
      <c r="G1239" s="1" t="n">
        <f aca="false">F1239*D1239/E1239</f>
        <v>974.217992296853</v>
      </c>
      <c r="H1239" s="1"/>
    </row>
    <row collapsed="false" customFormat="false" customHeight="true" hidden="false" ht="12.1" outlineLevel="0" r="1240">
      <c r="B1240" s="0" t="s">
        <v>59</v>
      </c>
      <c r="C1240" s="0" t="n">
        <v>0.4</v>
      </c>
      <c r="D1240" s="0" t="n">
        <f aca="false">C1240*0.001*(68+13.9+3.5+10+10)*3600*24*365*3</f>
        <v>3988673.28</v>
      </c>
      <c r="E1240" s="0" t="n">
        <v>9303730</v>
      </c>
      <c r="F1240" s="0" t="n">
        <v>6227</v>
      </c>
      <c r="G1240" s="1" t="n">
        <f aca="false">F1240*D1240/E1240</f>
        <v>2669.6248187082</v>
      </c>
      <c r="H1240" s="1"/>
    </row>
    <row collapsed="false" customFormat="false" customHeight="true" hidden="false" ht="12.1" outlineLevel="0" r="1241">
      <c r="B1241" s="2" t="s">
        <v>60</v>
      </c>
      <c r="H1241" s="1" t="inlineStr">
        <f aca="false">SUM(H1224,H1233)</f>
        <is>
          <t/>
        </is>
      </c>
      <c r="I1241" s="0" t="s">
        <v>189</v>
      </c>
    </row>
    <row collapsed="false" customFormat="false" customHeight="true" hidden="false" ht="12.1" outlineLevel="0" r="1242">
      <c r="H1242" s="1" t="inlineStr">
        <f aca="false">SUM(H1225,H1234)</f>
        <is>
          <t/>
        </is>
      </c>
      <c r="I1242" s="0" t="s">
        <v>190</v>
      </c>
    </row>
    <row collapsed="false" customFormat="false" customHeight="true" hidden="false" ht="13.4" outlineLevel="0" r="1243">
      <c r="B1243" s="2" t="s">
        <v>61</v>
      </c>
      <c r="H1243" s="1"/>
    </row>
    <row collapsed="false" customFormat="false" customHeight="true" hidden="false" ht="13.4" outlineLevel="0" r="1244">
      <c r="B1244" s="0" t="s">
        <v>62</v>
      </c>
      <c r="C1244" s="0" t="n">
        <f aca="false">(0.84+0.1+0.59)*0.7</f>
        <v>1.071</v>
      </c>
      <c r="D1244" s="1" t="n">
        <f aca="false">C1244*110*3600*24*365*3</f>
        <v>11145768480</v>
      </c>
      <c r="E1244" s="1" t="n">
        <v>240000000</v>
      </c>
      <c r="F1244" s="0" t="n">
        <v>5</v>
      </c>
      <c r="G1244" s="0" t="n">
        <f aca="false">SQRT(5)*F1244*D1244/E1244*2</f>
        <v>1038.4456659481</v>
      </c>
    </row>
    <row collapsed="false" customFormat="false" customHeight="true" hidden="false" ht="12.1" outlineLevel="0" r="1245">
      <c r="B1245" s="2" t="s">
        <v>69</v>
      </c>
      <c r="H1245" s="1" t="inlineStr">
        <f aca="false">SUM(H1241,H1211)</f>
        <is>
          <t/>
        </is>
      </c>
      <c r="I1245" s="0" t="s">
        <v>189</v>
      </c>
    </row>
    <row collapsed="false" customFormat="false" customHeight="true" hidden="false" ht="12.1" outlineLevel="0" r="1246">
      <c r="B1246" s="2"/>
      <c r="H1246" s="1" t="inlineStr">
        <f aca="false">SUM(H1242,H1211)</f>
        <is>
          <t/>
        </is>
      </c>
      <c r="I1246" s="0" t="s">
        <v>190</v>
      </c>
    </row>
    <row collapsed="false" customFormat="false" customHeight="true" hidden="false" ht="12.1" outlineLevel="0" r="1247">
      <c r="B1247" s="2" t="s">
        <v>70</v>
      </c>
    </row>
    <row collapsed="false" customFormat="false" customHeight="true" hidden="false" ht="12.1" outlineLevel="0" r="1248">
      <c r="B1248" s="0" t="s">
        <v>71</v>
      </c>
      <c r="C1248" s="0" t="n">
        <f aca="false">0.00000054*2.07*C1217</f>
        <v>4.69476E-006</v>
      </c>
      <c r="D1248" s="0" t="n">
        <f aca="false">C1248*0.001*19*3600*24*365*3</f>
        <v>8.43907522752</v>
      </c>
      <c r="E1248" s="0" t="n">
        <v>2687856</v>
      </c>
      <c r="F1248" s="0" t="n">
        <v>50</v>
      </c>
      <c r="G1248" s="0" t="n">
        <f aca="false">F1248*D1248/E1248</f>
        <v>0.000156985255674411</v>
      </c>
    </row>
    <row collapsed="false" customFormat="false" customHeight="true" hidden="false" ht="12.1" outlineLevel="0" r="1249">
      <c r="B1249" s="0" t="s">
        <v>72</v>
      </c>
      <c r="C1249" s="3" t="n">
        <f aca="false">0.00000054*2.07*C1218</f>
        <v>4.69476E-006</v>
      </c>
      <c r="D1249" s="0" t="n">
        <f aca="false">C1249*0.001*19*3600*24*365*3</f>
        <v>8.43907522752</v>
      </c>
      <c r="E1249" s="0" t="n">
        <v>2687856</v>
      </c>
      <c r="F1249" s="0" t="n">
        <v>26</v>
      </c>
      <c r="G1249" s="0" t="n">
        <f aca="false">F1249*D1249/E1249</f>
        <v>8.16323329506938E-005</v>
      </c>
      <c r="H1249" s="0" t="n">
        <f aca="false">SUM(G1248:G1249)</f>
        <v>0.000238617588625105</v>
      </c>
    </row>
    <row collapsed="false" customFormat="false" customHeight="true" hidden="false" ht="12.1" outlineLevel="0" r="1250">
      <c r="B1250" s="0" t="s">
        <v>73</v>
      </c>
      <c r="C1250" s="0" t="n">
        <f aca="false">0.00000000007*1.86*C1229</f>
        <v>1.953E-009</v>
      </c>
      <c r="D1250" s="0" t="n">
        <f aca="false">C1250*0.001*(39.2+8.4+9)*3600*24*365*3</f>
        <v>0.0104579493984</v>
      </c>
      <c r="E1250" s="4" t="n">
        <v>4799904</v>
      </c>
      <c r="F1250" s="0" t="n">
        <v>31</v>
      </c>
      <c r="G1250" s="0" t="n">
        <f aca="false">F1250*D1250/E1250</f>
        <v>6.75422740434809E-008</v>
      </c>
    </row>
    <row collapsed="false" customFormat="false" customHeight="true" hidden="false" ht="12.1" outlineLevel="0" r="1251">
      <c r="B1251" s="0" t="s">
        <v>74</v>
      </c>
      <c r="C1251" s="0" t="n">
        <f aca="false">0.00000054*2.07*C1230</f>
        <v>2.760966E-006</v>
      </c>
      <c r="D1251" s="0" t="n">
        <f aca="false">C1251*0.001*(39.2+8.4+9)*3600*24*365*3</f>
        <v>14.7844560771648</v>
      </c>
      <c r="E1251" s="4" t="n">
        <v>4799904</v>
      </c>
      <c r="F1251" s="0" t="n">
        <v>23</v>
      </c>
      <c r="G1251" s="0" t="n">
        <f aca="false">F1251*D1251/E1251</f>
        <v>7.08436022417928E-005</v>
      </c>
    </row>
    <row collapsed="false" customFormat="false" customHeight="true" hidden="false" ht="12.1" outlineLevel="0" r="1252">
      <c r="B1252" s="0" t="s">
        <v>75</v>
      </c>
      <c r="C1252" s="0" t="n">
        <f aca="false">0.00000000007*1.86*C1238</f>
        <v>1.953E-009</v>
      </c>
      <c r="D1252" s="0" t="n">
        <f aca="false">C1252*0.001*(68+13.9+3.5+10+10)*3600*24*365*3</f>
        <v>0.0194746972896</v>
      </c>
      <c r="E1252" s="4" t="n">
        <v>4799904</v>
      </c>
      <c r="F1252" s="0" t="n">
        <v>24</v>
      </c>
      <c r="G1252" s="0" t="n">
        <f aca="false">F1252*D1252/E1252</f>
        <v>9.73754339566792E-008</v>
      </c>
    </row>
    <row collapsed="false" customFormat="false" customHeight="true" hidden="false" ht="12.1" outlineLevel="0" r="1253">
      <c r="B1253" s="0" t="s">
        <v>76</v>
      </c>
      <c r="C1253" s="0" t="n">
        <f aca="false">0.00000054*2.07*C1239</f>
        <v>2.760966E-006</v>
      </c>
      <c r="D1253" s="0" t="n">
        <f aca="false">C1253*0.001*(68+13.9+3.5+10+10)*3600*24*365*3</f>
        <v>27.5314782779712</v>
      </c>
      <c r="E1253" s="4" t="n">
        <v>4799904</v>
      </c>
      <c r="F1253" s="0" t="n">
        <v>17</v>
      </c>
      <c r="G1253" s="0" t="n">
        <f aca="false">F1253*D1253/E1253</f>
        <v>9.75092690865297E-005</v>
      </c>
      <c r="H1253" s="0" t="n">
        <f aca="false">SUM(G1250:G1253)</f>
        <v>0.000168517789036323</v>
      </c>
      <c r="I1253" s="0" t="n">
        <f aca="false">SUM(H1249,H1253)</f>
        <v>0.000407135377661428</v>
      </c>
    </row>
    <row collapsed="false" customFormat="false" customHeight="true" hidden="false" ht="12.1" outlineLevel="0" r="1254">
      <c r="B1254" s="2" t="s">
        <v>77</v>
      </c>
      <c r="C1254" s="0" t="s">
        <v>78</v>
      </c>
      <c r="D1254" s="0" t="s">
        <v>79</v>
      </c>
    </row>
    <row collapsed="false" customFormat="false" customHeight="true" hidden="false" ht="12.1" outlineLevel="0" r="1255">
      <c r="B1255" s="0" t="s">
        <v>80</v>
      </c>
      <c r="C1255" s="3" t="n">
        <f aca="false">0.001*0.0072*C1218/6940*0.0403454</f>
        <v>1.75798976368876E-010</v>
      </c>
      <c r="D1255" s="0" t="n">
        <f aca="false">C1255*19*94670800</f>
        <v>0.316217564908429</v>
      </c>
      <c r="E1255" s="0" t="n">
        <f aca="false">48366*48</f>
        <v>2321568</v>
      </c>
      <c r="F1255" s="0" t="n">
        <v>1078</v>
      </c>
      <c r="G1255" s="0" t="n">
        <f aca="false">F1255*D1255/E1255</f>
        <v>0.000146832888363075</v>
      </c>
    </row>
    <row collapsed="false" customFormat="false" customHeight="true" hidden="false" ht="12.1" outlineLevel="0" r="1256">
      <c r="B1256" s="0" t="s">
        <v>81</v>
      </c>
      <c r="C1256" s="0" t="n">
        <f aca="false">0.001*0.0072*C1218/0.0000000000006709*1.05101E-019</f>
        <v>4.73729950812342E-012</v>
      </c>
      <c r="D1256" s="0" t="n">
        <f aca="false">C1256*19*94670800</f>
        <v>0.00852119475119936</v>
      </c>
      <c r="E1256" s="0" t="n">
        <f aca="false">48316*48</f>
        <v>2319168</v>
      </c>
      <c r="F1256" s="0" t="n">
        <v>1493</v>
      </c>
      <c r="G1256" s="0" t="n">
        <f aca="false">F1256*D1256/E1256</f>
        <v>5.4856499242576E-006</v>
      </c>
    </row>
    <row collapsed="false" customFormat="false" customHeight="true" hidden="false" ht="12.1" outlineLevel="0" r="1257">
      <c r="B1257" s="0" t="s">
        <v>82</v>
      </c>
      <c r="C1257" s="0" t="n">
        <f aca="false">0.001*0.99274*C1218/0.00000005798*0.0000000000000160359</f>
        <v>1.15318753599862E-009</v>
      </c>
      <c r="D1257" s="0" t="n">
        <f aca="false">C1257*19*94670800</f>
        <v>2.07429054507735</v>
      </c>
      <c r="E1257" s="0" t="n">
        <f aca="false">48414*48</f>
        <v>2323872</v>
      </c>
      <c r="F1257" s="0" t="n">
        <v>1518</v>
      </c>
      <c r="G1257" s="0" t="n">
        <f aca="false">F1257*D1257/E1257</f>
        <v>0.00135496836634178</v>
      </c>
    </row>
    <row collapsed="false" customFormat="false" customHeight="true" hidden="false" ht="12.1" outlineLevel="0" r="1258">
      <c r="B1258" s="0" t="s">
        <v>83</v>
      </c>
      <c r="C1258" s="0" t="n">
        <f aca="false">0.001*0.0072*C1218/1.34*0.00000515675</f>
        <v>1.16373223880597E-010</v>
      </c>
      <c r="D1258" s="0" t="n">
        <f aca="false">C1258*19*94670800</f>
        <v>0.209325777863749</v>
      </c>
      <c r="E1258" s="0" t="n">
        <f aca="false">48394*48</f>
        <v>2322912</v>
      </c>
      <c r="F1258" s="0" t="n">
        <v>1161</v>
      </c>
      <c r="G1258" s="0" t="n">
        <f aca="false">F1258*D1258/E1258</f>
        <v>0.000104621797166579</v>
      </c>
    </row>
    <row collapsed="false" customFormat="false" customHeight="true" hidden="false" ht="12.1" outlineLevel="0" r="1259">
      <c r="B1259" s="0" t="s">
        <v>84</v>
      </c>
      <c r="C1259" s="0" t="n">
        <f aca="false">0.001*C1216/2320000*21.595</f>
        <v>2.04780172413793E-008</v>
      </c>
      <c r="D1259" s="0" t="n">
        <f aca="false">C1259*19*94670800</f>
        <v>36.8347352184483</v>
      </c>
      <c r="E1259" s="0" t="n">
        <f aca="false">48306*48</f>
        <v>2318688</v>
      </c>
      <c r="F1259" s="0" t="n">
        <v>941</v>
      </c>
      <c r="G1259" s="0" t="n">
        <f aca="false">F1259*D1259/E1259</f>
        <v>0.0149487493964517</v>
      </c>
    </row>
    <row collapsed="false" customFormat="false" customHeight="true" hidden="false" ht="12.1" outlineLevel="0" r="1260">
      <c r="B1260" s="0" t="s">
        <v>85</v>
      </c>
      <c r="C1260" s="0" t="n">
        <f aca="false">0.001*0.99274*C1218/4219*0.00195758*10</f>
        <v>1.93461613430671E-008</v>
      </c>
      <c r="D1260" s="0" t="n">
        <f aca="false">C1260*19*94670800</f>
        <v>34.7988148542675</v>
      </c>
      <c r="E1260" s="0" t="n">
        <f aca="false">48401*48</f>
        <v>2323248</v>
      </c>
      <c r="F1260" s="0" t="n">
        <v>1085</v>
      </c>
      <c r="G1260" s="0" t="n">
        <f aca="false">F1260*D1260/E1260</f>
        <v>0.0162516933693175</v>
      </c>
    </row>
    <row collapsed="false" customFormat="false" customHeight="true" hidden="false" ht="12.1" outlineLevel="0" r="1261">
      <c r="B1261" s="0" t="s">
        <v>86</v>
      </c>
      <c r="C1261" s="0" t="n">
        <f aca="false">0.001*C1216/4.78*0.00000927984</f>
        <v>4.27105606694561E-009</v>
      </c>
      <c r="D1261" s="0" t="n">
        <f aca="false">C1261*19*94670800</f>
        <v>7.68254159934929</v>
      </c>
      <c r="E1261" s="0" t="n">
        <f aca="false">48370*48</f>
        <v>2321760</v>
      </c>
      <c r="F1261" s="0" t="n">
        <v>1355</v>
      </c>
      <c r="G1261" s="0" t="n">
        <f aca="false">F1261*D1261/E1261</f>
        <v>0.0044836003148983</v>
      </c>
    </row>
    <row collapsed="false" customFormat="false" customHeight="true" hidden="false" ht="12.1" outlineLevel="0" r="1262">
      <c r="B1262" s="0" t="s">
        <v>87</v>
      </c>
      <c r="C1262" s="0" t="n">
        <f aca="false">0.001*0.99274*C1218/0.003729*0.00000000292019</f>
        <v>3.26515300791633E-009</v>
      </c>
      <c r="D1262" s="0" t="n">
        <f aca="false">C1262*19*94670800</f>
        <v>5.87317830025506</v>
      </c>
      <c r="E1262" s="0" t="n">
        <f aca="false">48*48330</f>
        <v>2319840</v>
      </c>
      <c r="F1262" s="0" t="n">
        <v>1444</v>
      </c>
      <c r="G1262" s="0" t="n">
        <f aca="false">F1262*D1262/E1262</f>
        <v>0.00365579930752479</v>
      </c>
    </row>
    <row collapsed="false" customFormat="false" customHeight="true" hidden="false" ht="12.1" outlineLevel="0" r="1263">
      <c r="B1263" s="0" t="s">
        <v>88</v>
      </c>
      <c r="C1263" s="0" t="n">
        <f aca="false">0.001*0.0072*C1218/0.0000007018*0.000000000000344642000000001</f>
        <v>1.48503477913936E-011</v>
      </c>
      <c r="D1263" s="0" t="n">
        <f aca="false">C1263*19*94670800</f>
        <v>0.0267119918080998</v>
      </c>
      <c r="E1263" s="0" t="n">
        <f aca="false">48381*48</f>
        <v>2322288</v>
      </c>
      <c r="F1263" s="0" t="n">
        <v>1434</v>
      </c>
      <c r="G1263" s="0" t="n">
        <f aca="false">F1263*D1263/E1263</f>
        <v>1.64945072500978E-005</v>
      </c>
    </row>
    <row collapsed="false" customFormat="false" customHeight="true" hidden="false" ht="12.1" outlineLevel="0" r="1264">
      <c r="B1264" s="0" t="s">
        <v>89</v>
      </c>
      <c r="C1264" s="0" t="n">
        <f aca="false">0.001*C1216/0.0000022089*0.00000000000107439</f>
        <v>1.07006111639277E-009</v>
      </c>
      <c r="D1264" s="0" t="n">
        <f aca="false">C1264*19*94670800</f>
        <v>1.92476729681814</v>
      </c>
      <c r="E1264" s="0" t="n">
        <f aca="false">48307*48</f>
        <v>2318736</v>
      </c>
      <c r="F1264" s="0" t="n">
        <v>1441</v>
      </c>
      <c r="G1264" s="0" t="n">
        <f aca="false">F1264*D1264/E1264</f>
        <v>0.00119616449423951</v>
      </c>
    </row>
    <row collapsed="false" customFormat="false" customHeight="true" hidden="false" ht="12.1" outlineLevel="0" r="1265">
      <c r="B1265" s="0" t="s">
        <v>90</v>
      </c>
      <c r="C1265" s="0" t="n">
        <f aca="false">0.001*0.99274*C1218/0.000000000014*1.44088E-018</f>
        <v>4.2912576336E-010</v>
      </c>
      <c r="D1265" s="0" t="n">
        <f aca="false">C1265*19*94670800</f>
        <v>0.771887907040136</v>
      </c>
      <c r="E1265" s="0" t="n">
        <f aca="false">48281*48</f>
        <v>2317488</v>
      </c>
      <c r="F1265" s="0" t="n">
        <v>1536</v>
      </c>
      <c r="G1265" s="0" t="n">
        <f aca="false">F1265*D1265/E1265</f>
        <v>0.000511596964132565</v>
      </c>
    </row>
    <row collapsed="false" customFormat="false" customHeight="true" hidden="false" ht="12.1" outlineLevel="0" r="1266">
      <c r="B1266" s="0" t="s">
        <v>91</v>
      </c>
      <c r="C1266" s="0" t="n">
        <f aca="false">0.001*0.0072*C1218/0.175*0.000000346765</f>
        <v>5.9920992E-011</v>
      </c>
      <c r="D1266" s="0" t="n">
        <f aca="false">C1266*19*94670800</f>
        <v>0.107782596739238</v>
      </c>
      <c r="E1266" s="0" t="n">
        <f aca="false">48429*48</f>
        <v>2324592</v>
      </c>
      <c r="F1266" s="0" t="n">
        <v>1331</v>
      </c>
      <c r="G1266" s="0" t="n">
        <f aca="false">F1266*D1266/E1266</f>
        <v>6.17134689700069E-005</v>
      </c>
    </row>
    <row collapsed="false" customFormat="false" customHeight="true" hidden="false" ht="12.1" outlineLevel="0" r="1267">
      <c r="B1267" s="0" t="s">
        <v>92</v>
      </c>
      <c r="C1267" s="0" t="n">
        <f aca="false">0.001*C1216/0.0125*0.0000000140215</f>
        <v>2.467784E-009</v>
      </c>
      <c r="D1267" s="0" t="n">
        <f aca="false">C1267*19*94670800</f>
        <v>4.4389146246368</v>
      </c>
      <c r="E1267" s="0" t="n">
        <f aca="false">48364*48</f>
        <v>2321472</v>
      </c>
      <c r="F1267" s="0" t="n">
        <v>1415</v>
      </c>
      <c r="G1267" s="0" t="n">
        <f aca="false">F1267*D1267/E1267</f>
        <v>0.00270563857494774</v>
      </c>
    </row>
    <row collapsed="false" customFormat="false" customHeight="true" hidden="false" ht="12.1" outlineLevel="0" r="1268">
      <c r="B1268" s="0" t="s">
        <v>93</v>
      </c>
      <c r="C1268" s="0" t="n">
        <f aca="false">0.001*0.99274*C1218/0.00000209824*0.000000000000780354000000001</f>
        <v>1.55067687482462E-009</v>
      </c>
      <c r="D1268" s="0" t="n">
        <f aca="false">C1268*19*94670800</f>
        <v>2.78927258534178</v>
      </c>
      <c r="E1268" s="0" t="n">
        <f aca="false">48336*48</f>
        <v>2320128</v>
      </c>
      <c r="F1268" s="0" t="n">
        <v>1486</v>
      </c>
      <c r="G1268" s="0" t="n">
        <f aca="false">F1268*D1268/E1268</f>
        <v>0.00178647861748054</v>
      </c>
    </row>
    <row collapsed="false" customFormat="false" customHeight="true" hidden="false" ht="12.1" outlineLevel="0" r="1269">
      <c r="B1269" s="0" t="s">
        <v>94</v>
      </c>
      <c r="C1269" s="0" t="n">
        <f aca="false">0.001*0.0072*C1218/0.0000004296*0.000000000000285365</f>
        <v>2.00871452513966E-011</v>
      </c>
      <c r="D1269" s="0" t="n">
        <f aca="false">C1269*19*94670800</f>
        <v>0.0361316561026525</v>
      </c>
      <c r="E1269" s="0" t="n">
        <f aca="false">48365*48</f>
        <v>2321520</v>
      </c>
      <c r="F1269" s="0" t="n">
        <v>1433</v>
      </c>
      <c r="G1269" s="0" t="n">
        <f aca="false">F1269*D1269/E1269</f>
        <v>2.23029149846226E-005</v>
      </c>
    </row>
    <row collapsed="false" customFormat="false" customHeight="true" hidden="false" ht="12.1" outlineLevel="0" r="1270">
      <c r="B1270" s="0" t="s">
        <v>95</v>
      </c>
      <c r="C1270" s="0" t="n">
        <f aca="false">0.001*C1216/0.000000011498*3.71403E-015</f>
        <v>7.10633675421813E-010</v>
      </c>
      <c r="D1270" s="0" t="n">
        <f aca="false">C1270*19*94670800</f>
        <v>1.27824891262334</v>
      </c>
      <c r="E1270" s="0" t="n">
        <f aca="false">48295*48</f>
        <v>2318160</v>
      </c>
      <c r="F1270" s="0" t="n">
        <v>1498</v>
      </c>
      <c r="G1270" s="0" t="n">
        <f aca="false">F1270*D1270/E1270</f>
        <v>0.000826007208781865</v>
      </c>
    </row>
    <row collapsed="false" customFormat="false" customHeight="true" hidden="false" ht="12.1" outlineLevel="0" r="1271">
      <c r="B1271" s="0" t="s">
        <v>96</v>
      </c>
      <c r="C1271" s="0" t="n">
        <f aca="false">0.001*0.99274*C1218/0.0000000000002914*2.40754E-020</f>
        <v>3.4448377797941E-010</v>
      </c>
      <c r="D1271" s="0" t="n">
        <f aca="false">C1271*19*94670800</f>
        <v>0.619638542118329</v>
      </c>
      <c r="E1271" s="0" t="n">
        <f aca="false">48408*48</f>
        <v>2323584</v>
      </c>
      <c r="F1271" s="0" t="n">
        <v>1539</v>
      </c>
      <c r="G1271" s="0" t="n">
        <f aca="false">F1271*D1271/E1271</f>
        <v>0.000410410691552407</v>
      </c>
    </row>
    <row collapsed="false" customFormat="false" customHeight="true" hidden="false" ht="12.1" outlineLevel="0" r="1272">
      <c r="B1272" s="0" t="s">
        <v>97</v>
      </c>
      <c r="C1272" s="0" t="n">
        <f aca="false">0.001*C1216/1.57E-018*2.68518E-026</f>
        <v>3.76267261146497E-011</v>
      </c>
      <c r="D1272" s="0" t="n">
        <f aca="false">C1272*19*94670800</f>
        <v>0.0676808929904408</v>
      </c>
      <c r="E1272" s="0" t="n">
        <f aca="false">48282*48</f>
        <v>2317536</v>
      </c>
      <c r="F1272" s="0" t="n">
        <v>1385</v>
      </c>
      <c r="G1272" s="0" t="n">
        <f aca="false">F1272*D1272/E1272</f>
        <v>4.04472840084299E-005</v>
      </c>
    </row>
    <row collapsed="false" customFormat="false" customHeight="true" hidden="false" ht="12.1" outlineLevel="0" r="1273">
      <c r="B1273" s="0" t="s">
        <v>98</v>
      </c>
      <c r="C1273" s="0" t="n">
        <f aca="false">0.001*0.99274*C1218/0.0000000000000895300000000002*9.10636E-021</f>
        <v>4.24092939471461E-010</v>
      </c>
      <c r="D1273" s="0" t="n">
        <f aca="false">C1273*19*94670800</f>
        <v>0.762835139228181</v>
      </c>
      <c r="E1273" s="0" t="n">
        <f aca="false">48330*48</f>
        <v>2319840</v>
      </c>
      <c r="F1273" s="0" t="n">
        <v>1451</v>
      </c>
      <c r="G1273" s="0" t="n">
        <f aca="false">F1273*D1273/E1273</f>
        <v>0.000477133676038042</v>
      </c>
    </row>
    <row collapsed="false" customFormat="false" customHeight="true" hidden="false" ht="12.1" outlineLevel="0" r="1274">
      <c r="B1274" s="0" t="s">
        <v>99</v>
      </c>
      <c r="C1274" s="0" t="n">
        <f aca="false">0.001*0.0072*C1218/3.12E-017*1.43864E-024</f>
        <v>1.39437415384615E-012</v>
      </c>
      <c r="D1274" s="0" t="n">
        <f aca="false">C1274*19*94670800</f>
        <v>0.00250812381623483</v>
      </c>
      <c r="E1274" s="0" t="n">
        <f aca="false">48313*48</f>
        <v>2319024</v>
      </c>
      <c r="F1274" s="0" t="n">
        <v>1538</v>
      </c>
      <c r="G1274" s="0" t="n">
        <f aca="false">F1274*D1274/E1274</f>
        <v>1.66341289670533E-006</v>
      </c>
    </row>
    <row collapsed="false" customFormat="false" customHeight="true" hidden="false" ht="12.1" outlineLevel="0" r="1275">
      <c r="B1275" s="0" t="s">
        <v>72</v>
      </c>
      <c r="C1275" s="0" t="n">
        <f aca="false">0.001*0.99274*C1218/4.916E-018*1.30457E-025</f>
        <v>1.10647173546786E-010</v>
      </c>
      <c r="D1275" s="0" t="n">
        <f aca="false">C1275*19*94670800</f>
        <v>0.199026072310848</v>
      </c>
      <c r="E1275" s="0" t="n">
        <f aca="false">48309*48</f>
        <v>2318832</v>
      </c>
      <c r="F1275" s="0" t="n">
        <v>1452</v>
      </c>
      <c r="G1275" s="0" t="n">
        <f aca="false">F1275*D1275/E1275</f>
        <v>0.00012462561194401</v>
      </c>
    </row>
    <row collapsed="false" customFormat="false" customHeight="true" hidden="false" ht="12.1" outlineLevel="0" r="1276">
      <c r="B1276" s="0" t="s">
        <v>100</v>
      </c>
      <c r="C1276" s="0" t="n">
        <f aca="false">0.001*0.99724*C1218/0.0054*0.000000008537</f>
        <v>6.62156279555556E-009</v>
      </c>
      <c r="D1276" s="0" t="n">
        <f aca="false">C1276*19*94670800</f>
        <v>11.9105042950041</v>
      </c>
      <c r="E1276" s="0" t="n">
        <f aca="false">48559*48</f>
        <v>2330832</v>
      </c>
      <c r="F1276" s="0" t="n">
        <v>251</v>
      </c>
      <c r="G1276" s="0" t="n">
        <f aca="false">F1276*D1276/E1276</f>
        <v>0.00128260491448806</v>
      </c>
    </row>
    <row collapsed="false" customFormat="false" customHeight="true" hidden="false" ht="12.1" outlineLevel="0" r="1277">
      <c r="B1277" s="0" t="s">
        <v>101</v>
      </c>
      <c r="C1277" s="0" t="n">
        <f aca="false">0.001*0.3594*C1216/0.0001908*0.00000000005714</f>
        <v>2.36789597484277E-010</v>
      </c>
      <c r="D1277" s="0" t="n">
        <f aca="false">C1277*19*94670800</f>
        <v>0.425924151884775</v>
      </c>
      <c r="E1277" s="0" t="n">
        <f aca="false">48594*48</f>
        <v>2332512</v>
      </c>
      <c r="F1277" s="0" t="n">
        <v>1501</v>
      </c>
      <c r="G1277" s="0" t="n">
        <f aca="false">F1277*D1277/E1277</f>
        <v>0.000274087401041901</v>
      </c>
    </row>
    <row collapsed="false" customFormat="false" customHeight="true" hidden="false" ht="12.1" outlineLevel="0" r="1278">
      <c r="B1278" s="0" t="s">
        <v>102</v>
      </c>
      <c r="C1278" s="0" t="n">
        <f aca="false">0.001*C1218/389.3*0.001426</f>
        <v>1.538453634729E-008</v>
      </c>
      <c r="D1278" s="0" t="n">
        <f aca="false">C1278*19*94670800</f>
        <v>27.6728609089134</v>
      </c>
      <c r="E1278" s="0" t="n">
        <f aca="false">48607*48</f>
        <v>2333136</v>
      </c>
      <c r="F1278" s="0" t="n">
        <v>1192</v>
      </c>
      <c r="G1278" s="0" t="n">
        <f aca="false">F1278*D1278/E1278</f>
        <v>0.0141380743357545</v>
      </c>
      <c r="H1278" s="0" t="n">
        <f aca="false">SUM(G1255:G1278)</f>
        <v>0.064827195168499</v>
      </c>
    </row>
    <row collapsed="false" customFormat="false" customHeight="true" hidden="false" ht="12.1" outlineLevel="0" r="1279">
      <c r="B1279" s="0" t="s">
        <v>103</v>
      </c>
      <c r="C1279" s="0" t="n">
        <f aca="false">0.001*0.0072*C1217/6940*0.0403454</f>
        <v>1.75798976368876E-010</v>
      </c>
      <c r="D1279" s="0" t="n">
        <f aca="false">C1279*19*94670800</f>
        <v>0.316217564908429</v>
      </c>
      <c r="E1279" s="0" t="n">
        <f aca="false">48366*48</f>
        <v>2321568</v>
      </c>
      <c r="F1279" s="0" t="n">
        <v>1317</v>
      </c>
      <c r="G1279" s="0" t="n">
        <f aca="false">F1279*D1279/E1279</f>
        <v>0.000179386747656929</v>
      </c>
    </row>
    <row collapsed="false" customFormat="false" customHeight="true" hidden="false" ht="12.1" outlineLevel="0" r="1280">
      <c r="B1280" s="0" t="s">
        <v>104</v>
      </c>
      <c r="C1280" s="0" t="n">
        <f aca="false">0.001*0.0072*C1217/0.0000000000006709*1.05101E-019</f>
        <v>4.73729950812342E-012</v>
      </c>
      <c r="D1280" s="0" t="n">
        <f aca="false">C1280*19*94670800</f>
        <v>0.00852119475119936</v>
      </c>
      <c r="E1280" s="0" t="n">
        <f aca="false">48316*48</f>
        <v>2319168</v>
      </c>
      <c r="F1280" s="0" t="n">
        <v>1804</v>
      </c>
      <c r="G1280" s="0" t="n">
        <f aca="false">F1280*D1280/E1280</f>
        <v>6.62834056487656E-006</v>
      </c>
    </row>
    <row collapsed="false" customFormat="false" customHeight="true" hidden="false" ht="12.1" outlineLevel="0" r="1281">
      <c r="B1281" s="0" t="s">
        <v>105</v>
      </c>
      <c r="C1281" s="0" t="n">
        <f aca="false">0.001*0.99274*C1217/0.00000005798*0.0000000000000160359</f>
        <v>1.15318753599862E-009</v>
      </c>
      <c r="D1281" s="0" t="n">
        <f aca="false">C1281*19*94670800</f>
        <v>2.07429054507735</v>
      </c>
      <c r="E1281" s="0" t="n">
        <f aca="false">48414*48</f>
        <v>2323872</v>
      </c>
      <c r="F1281" s="0" t="n">
        <v>1791</v>
      </c>
      <c r="G1281" s="0" t="n">
        <f aca="false">F1281*D1281/E1281</f>
        <v>0.00159864844803566</v>
      </c>
    </row>
    <row collapsed="false" customFormat="false" customHeight="true" hidden="false" ht="12.1" outlineLevel="0" r="1282">
      <c r="B1282" s="0" t="s">
        <v>106</v>
      </c>
      <c r="C1282" s="0" t="n">
        <f aca="false">0.001*0.0072*C1217/1.34*0.00000515675</f>
        <v>1.16373223880597E-010</v>
      </c>
      <c r="D1282" s="0" t="n">
        <f aca="false">C1282*19*94670800</f>
        <v>0.209325777863749</v>
      </c>
      <c r="E1282" s="0" t="n">
        <f aca="false">48394*48</f>
        <v>2322912</v>
      </c>
      <c r="F1282" s="0" t="n">
        <v>1425</v>
      </c>
      <c r="G1282" s="0" t="n">
        <f aca="false">F1282*D1282/E1282</f>
        <v>0.000128411766548127</v>
      </c>
    </row>
    <row collapsed="false" customFormat="false" customHeight="true" hidden="false" ht="12.1" outlineLevel="0" r="1283">
      <c r="B1283" s="0" t="s">
        <v>107</v>
      </c>
      <c r="C1283" s="0" t="n">
        <f aca="false">0.001*C1215/2320000*21.595</f>
        <v>2.04780172413793E-008</v>
      </c>
      <c r="D1283" s="0" t="n">
        <f aca="false">C1283*19*94670800</f>
        <v>36.8347352184483</v>
      </c>
      <c r="E1283" s="0" t="n">
        <f aca="false">48306*48</f>
        <v>2318688</v>
      </c>
      <c r="F1283" s="0" t="n">
        <v>1156</v>
      </c>
      <c r="G1283" s="0" t="n">
        <f aca="false">F1283*D1283/E1283</f>
        <v>0.018364244742081</v>
      </c>
    </row>
    <row collapsed="false" customFormat="false" customHeight="true" hidden="false" ht="12.1" outlineLevel="0" r="1284">
      <c r="B1284" s="0" t="s">
        <v>108</v>
      </c>
      <c r="C1284" s="0" t="n">
        <f aca="false">0.001*0.99274*C1217/4219*0.00195758*10</f>
        <v>1.93461613430671E-008</v>
      </c>
      <c r="D1284" s="0" t="n">
        <f aca="false">C1284*19*94670800</f>
        <v>34.7988148542675</v>
      </c>
      <c r="E1284" s="0" t="n">
        <f aca="false">48401*48</f>
        <v>2323248</v>
      </c>
      <c r="F1284" s="0" t="n">
        <v>1320</v>
      </c>
      <c r="G1284" s="0" t="n">
        <f aca="false">F1284*D1284/E1284</f>
        <v>0.0197716453894001</v>
      </c>
    </row>
    <row collapsed="false" customFormat="false" customHeight="true" hidden="false" ht="12.1" outlineLevel="0" r="1285">
      <c r="B1285" s="0" t="s">
        <v>109</v>
      </c>
      <c r="C1285" s="3" t="n">
        <f aca="false">0.001*C1215/4.78*0.00000927984</f>
        <v>4.27105606694561E-009</v>
      </c>
      <c r="D1285" s="0" t="n">
        <f aca="false">C1285*19*94670800</f>
        <v>7.68254159934929</v>
      </c>
      <c r="E1285" s="0" t="n">
        <f aca="false">48370*48</f>
        <v>2321760</v>
      </c>
      <c r="F1285" s="0" t="n">
        <v>1650</v>
      </c>
      <c r="G1285" s="0" t="n">
        <f aca="false">F1285*D1285/E1285</f>
        <v>0.00545973470079867</v>
      </c>
    </row>
    <row collapsed="false" customFormat="false" customHeight="true" hidden="false" ht="12.1" outlineLevel="0" r="1286">
      <c r="B1286" s="0" t="s">
        <v>110</v>
      </c>
      <c r="C1286" s="0" t="n">
        <f aca="false">0.001*0.99274*C1217/0.003729*0.00000000292019</f>
        <v>3.26515300791633E-009</v>
      </c>
      <c r="D1286" s="0" t="n">
        <f aca="false">C1286*19*94670800</f>
        <v>5.87317830025506</v>
      </c>
      <c r="E1286" s="0" t="n">
        <f aca="false">48*48330</f>
        <v>2319840</v>
      </c>
      <c r="F1286" s="0" t="n">
        <v>1722</v>
      </c>
      <c r="G1286" s="0" t="n">
        <f aca="false">F1286*D1286/E1286</f>
        <v>0.00435961662573247</v>
      </c>
    </row>
    <row collapsed="false" customFormat="false" customHeight="true" hidden="false" ht="12.1" outlineLevel="0" r="1287">
      <c r="B1287" s="0" t="s">
        <v>111</v>
      </c>
      <c r="C1287" s="0" t="n">
        <f aca="false">0.001*0.0072*C1217/0.0000007018*0.000000000000344642000000001</f>
        <v>1.48503477913936E-011</v>
      </c>
      <c r="D1287" s="0" t="n">
        <f aca="false">C1287*19*94670800</f>
        <v>0.0267119918080998</v>
      </c>
      <c r="E1287" s="0" t="n">
        <f aca="false">48381*48</f>
        <v>2322288</v>
      </c>
      <c r="F1287" s="0" t="n">
        <v>1791</v>
      </c>
      <c r="G1287" s="0" t="n">
        <f aca="false">F1287*D1287/E1287</f>
        <v>2.06008803939506E-005</v>
      </c>
    </row>
    <row collapsed="false" customFormat="false" customHeight="true" hidden="false" ht="12.1" outlineLevel="0" r="1288">
      <c r="B1288" s="3" t="s">
        <v>112</v>
      </c>
      <c r="C1288" s="0" t="n">
        <f aca="false">0.001*C1215/0.0000022089*0.00000000000107439</f>
        <v>1.07006111639277E-009</v>
      </c>
      <c r="D1288" s="0" t="n">
        <f aca="false">C1288*19*94670800</f>
        <v>1.92476729681814</v>
      </c>
      <c r="E1288" s="0" t="n">
        <f aca="false">48307*48</f>
        <v>2318736</v>
      </c>
      <c r="F1288" s="0" t="n">
        <v>1684</v>
      </c>
      <c r="G1288" s="0" t="n">
        <f aca="false">F1288*D1288/E1288</f>
        <v>0.00139787717439232</v>
      </c>
    </row>
    <row collapsed="false" customFormat="false" customHeight="true" hidden="false" ht="12.1" outlineLevel="0" r="1289">
      <c r="B1289" s="0" t="s">
        <v>113</v>
      </c>
      <c r="C1289" s="0" t="n">
        <f aca="false">0.001*0.99274*C1217/0.000000000014*1.44088E-018</f>
        <v>4.2912576336E-010</v>
      </c>
      <c r="D1289" s="0" t="n">
        <f aca="false">C1289*19*94670800</f>
        <v>0.771887907040136</v>
      </c>
      <c r="E1289" s="0" t="n">
        <f aca="false">48281*48</f>
        <v>2317488</v>
      </c>
      <c r="F1289" s="0" t="n">
        <v>1863</v>
      </c>
      <c r="G1289" s="0" t="n">
        <f aca="false">F1289*D1289/E1289</f>
        <v>0.000620511161574849</v>
      </c>
    </row>
    <row collapsed="false" customFormat="false" customHeight="true" hidden="false" ht="12.1" outlineLevel="0" r="1290">
      <c r="B1290" s="0" t="s">
        <v>114</v>
      </c>
      <c r="C1290" s="0" t="n">
        <f aca="false">0.001*0.0072*C1217/0.175*0.000000346765</f>
        <v>5.9920992E-011</v>
      </c>
      <c r="D1290" s="0" t="n">
        <f aca="false">C1290*19*94670800</f>
        <v>0.107782596739238</v>
      </c>
      <c r="E1290" s="0" t="n">
        <f aca="false">48429*48</f>
        <v>2324592</v>
      </c>
      <c r="F1290" s="0" t="n">
        <v>1645</v>
      </c>
      <c r="G1290" s="0" t="n">
        <f aca="false">F1290*D1290/E1290</f>
        <v>7.62724691627809E-005</v>
      </c>
    </row>
    <row collapsed="false" customFormat="false" customHeight="true" hidden="false" ht="12.1" outlineLevel="0" r="1291">
      <c r="B1291" s="0" t="s">
        <v>115</v>
      </c>
      <c r="C1291" s="0" t="n">
        <f aca="false">0.001*C1215/0.0125*0.0000000140215</f>
        <v>2.467784E-009</v>
      </c>
      <c r="D1291" s="0" t="n">
        <f aca="false">C1291*19*94670800</f>
        <v>4.4389146246368</v>
      </c>
      <c r="E1291" s="0" t="n">
        <f aca="false">48364*48</f>
        <v>2321472</v>
      </c>
      <c r="F1291" s="0" t="n">
        <v>1677</v>
      </c>
      <c r="G1291" s="0" t="n">
        <f aca="false">F1291*D1291/E1291</f>
        <v>0.00320661193652816</v>
      </c>
    </row>
    <row collapsed="false" customFormat="false" customHeight="true" hidden="false" ht="12.1" outlineLevel="0" r="1292">
      <c r="B1292" s="0" t="s">
        <v>116</v>
      </c>
      <c r="C1292" s="0" t="n">
        <f aca="false">0.001*0.99274*C1217/0.00000209824*0.000000000000780354000000001</f>
        <v>1.55067687482462E-009</v>
      </c>
      <c r="D1292" s="0" t="n">
        <f aca="false">C1292*19*94670800</f>
        <v>2.78927258534178</v>
      </c>
      <c r="E1292" s="0" t="n">
        <f aca="false">48336*48</f>
        <v>2320128</v>
      </c>
      <c r="F1292" s="0" t="n">
        <v>1799</v>
      </c>
      <c r="G1292" s="0" t="n">
        <f aca="false">F1292*D1292/E1292</f>
        <v>0.00216276920110867</v>
      </c>
    </row>
    <row collapsed="false" customFormat="false" customHeight="true" hidden="false" ht="12.1" outlineLevel="0" r="1293">
      <c r="B1293" s="0" t="s">
        <v>117</v>
      </c>
      <c r="C1293" s="0" t="n">
        <f aca="false">0.001*0.0072*C1217/0.0000004296*0.000000000000285365</f>
        <v>2.00871452513966E-011</v>
      </c>
      <c r="D1293" s="0" t="n">
        <f aca="false">C1293*19*94670800</f>
        <v>0.0361316561026525</v>
      </c>
      <c r="E1293" s="0" t="n">
        <f aca="false">48365*48</f>
        <v>2321520</v>
      </c>
      <c r="F1293" s="0" t="n">
        <v>1738</v>
      </c>
      <c r="G1293" s="0" t="n">
        <f aca="false">F1293*D1293/E1293</f>
        <v>2.70498717678116E-005</v>
      </c>
    </row>
    <row collapsed="false" customFormat="false" customHeight="true" hidden="false" ht="12.1" outlineLevel="0" r="1294">
      <c r="B1294" s="0" t="s">
        <v>118</v>
      </c>
      <c r="C1294" s="0" t="n">
        <f aca="false">0.001*C1215/0.000000011498*3.71403E-015</f>
        <v>7.10633675421813E-010</v>
      </c>
      <c r="D1294" s="0" t="n">
        <f aca="false">C1294*19*94670800</f>
        <v>1.27824891262334</v>
      </c>
      <c r="E1294" s="0" t="n">
        <f aca="false">48295*48</f>
        <v>2318160</v>
      </c>
      <c r="F1294" s="0" t="n">
        <v>1754</v>
      </c>
      <c r="G1294" s="0" t="n">
        <f aca="false">F1294*D1294/E1294</f>
        <v>0.000967167319227898</v>
      </c>
    </row>
    <row collapsed="false" customFormat="false" customHeight="true" hidden="false" ht="12.1" outlineLevel="0" r="1295">
      <c r="B1295" s="0" t="s">
        <v>119</v>
      </c>
      <c r="C1295" s="0" t="n">
        <f aca="false">0.001*0.99274*C1217/0.0000000000002914*2.40754E-020</f>
        <v>3.4448377797941E-010</v>
      </c>
      <c r="D1295" s="0" t="n">
        <f aca="false">C1295*19*94670800</f>
        <v>0.619638542118329</v>
      </c>
      <c r="E1295" s="0" t="n">
        <f aca="false">48408*48</f>
        <v>2323584</v>
      </c>
      <c r="F1295" s="0" t="n">
        <v>1818</v>
      </c>
      <c r="G1295" s="0" t="n">
        <f aca="false">F1295*D1295/E1295</f>
        <v>0.000484812629787054</v>
      </c>
    </row>
    <row collapsed="false" customFormat="false" customHeight="true" hidden="false" ht="12.1" outlineLevel="0" r="1296">
      <c r="B1296" s="0" t="s">
        <v>120</v>
      </c>
      <c r="C1296" s="0" t="n">
        <f aca="false">0.001*C1215/1.57E-018*2.68518E-026</f>
        <v>3.76267261146497E-011</v>
      </c>
      <c r="D1296" s="0" t="n">
        <f aca="false">C1296*19*94670800</f>
        <v>0.0676808929904408</v>
      </c>
      <c r="E1296" s="0" t="n">
        <f aca="false">48282*48</f>
        <v>2317536</v>
      </c>
      <c r="F1296" s="0" t="n">
        <v>1638</v>
      </c>
      <c r="G1296" s="0" t="n">
        <f aca="false">F1296*D1296/E1296</f>
        <v>4.78358492460708E-005</v>
      </c>
    </row>
    <row collapsed="false" customFormat="false" customHeight="true" hidden="false" ht="12.1" outlineLevel="0" r="1297">
      <c r="B1297" s="0" t="s">
        <v>121</v>
      </c>
      <c r="C1297" s="0" t="n">
        <f aca="false">0.001*0.99274*C1217/0.0000000000000895300000000002*9.10636E-021</f>
        <v>4.24092939471461E-010</v>
      </c>
      <c r="D1297" s="0" t="n">
        <f aca="false">C1297*19*94670800</f>
        <v>0.762835139228181</v>
      </c>
      <c r="E1297" s="0" t="n">
        <f aca="false">48330*48</f>
        <v>2319840</v>
      </c>
      <c r="F1297" s="0" t="n">
        <v>1820</v>
      </c>
      <c r="G1297" s="0" t="n">
        <f aca="false">F1297*D1297/E1297</f>
        <v>0.000598472288345442</v>
      </c>
    </row>
    <row collapsed="false" customFormat="false" customHeight="true" hidden="false" ht="12.1" outlineLevel="0" r="1298">
      <c r="B1298" s="0" t="s">
        <v>122</v>
      </c>
      <c r="C1298" s="0" t="n">
        <f aca="false">0.001*0.0072*C1217/3.12E-017*1.43864E-024</f>
        <v>1.39437415384615E-012</v>
      </c>
      <c r="D1298" s="0" t="n">
        <f aca="false">C1298*19*94670800</f>
        <v>0.00250812381623483</v>
      </c>
      <c r="E1298" s="0" t="n">
        <f aca="false">48313*48</f>
        <v>2319024</v>
      </c>
      <c r="F1298" s="0" t="n">
        <v>1782</v>
      </c>
      <c r="G1298" s="0" t="n">
        <f aca="false">F1298*D1298/E1298</f>
        <v>1.9273093510591E-006</v>
      </c>
    </row>
    <row collapsed="false" customFormat="false" customHeight="true" hidden="false" ht="12.1" outlineLevel="0" r="1299">
      <c r="B1299" s="0" t="s">
        <v>71</v>
      </c>
      <c r="C1299" s="0" t="n">
        <f aca="false">0.001*0.99274*C1217/4.916E-018*1.30457E-025</f>
        <v>1.10647173546786E-010</v>
      </c>
      <c r="D1299" s="0" t="n">
        <f aca="false">C1299*19*94670800</f>
        <v>0.199026072310848</v>
      </c>
      <c r="E1299" s="0" t="n">
        <f aca="false">48309*48</f>
        <v>2318832</v>
      </c>
      <c r="F1299" s="0" t="n">
        <v>1725</v>
      </c>
      <c r="G1299" s="0" t="n">
        <f aca="false">F1299*D1299/E1299</f>
        <v>0.000148057286916954</v>
      </c>
    </row>
    <row collapsed="false" customFormat="false" customHeight="true" hidden="false" ht="12.1" outlineLevel="0" r="1300">
      <c r="B1300" s="0" t="s">
        <v>123</v>
      </c>
      <c r="C1300" s="0" t="n">
        <f aca="false">0.001*0.99724*C1217/0.0054*0.000000008537</f>
        <v>6.62156279555556E-009</v>
      </c>
      <c r="D1300" s="0" t="n">
        <f aca="false">C1300*19*94670800</f>
        <v>11.9105042950041</v>
      </c>
      <c r="E1300" s="0" t="n">
        <f aca="false">48369*48</f>
        <v>2321712</v>
      </c>
      <c r="F1300" s="0" t="n">
        <v>1631</v>
      </c>
      <c r="G1300" s="0" t="n">
        <f aca="false">F1300*D1300/E1300</f>
        <v>0.00836711551869989</v>
      </c>
    </row>
    <row collapsed="false" customFormat="false" customHeight="true" hidden="false" ht="12.1" outlineLevel="0" r="1301">
      <c r="B1301" s="0" t="s">
        <v>124</v>
      </c>
      <c r="C1301" s="0" t="n">
        <f aca="false">0.001*0.3594*C1215/0.0001908*0.00000000005714</f>
        <v>2.36789597484277E-010</v>
      </c>
      <c r="D1301" s="0" t="n">
        <f aca="false">C1301*19*94670800</f>
        <v>0.425924151884775</v>
      </c>
      <c r="E1301" s="0" t="n">
        <f aca="false">48352*48</f>
        <v>2320896</v>
      </c>
      <c r="F1301" s="0" t="n">
        <v>1778</v>
      </c>
      <c r="G1301" s="0" t="n">
        <f aca="false">F1301*D1301/E1301</f>
        <v>0.000326293441003444</v>
      </c>
      <c r="I1301" s="0" t="n">
        <f aca="false">SUM(H1278,H1302)</f>
        <v>0.150512378784707</v>
      </c>
    </row>
    <row collapsed="false" customFormat="false" customHeight="true" hidden="false" ht="12.1" outlineLevel="0" r="1302">
      <c r="B1302" s="0" t="s">
        <v>125</v>
      </c>
      <c r="C1302" s="0" t="n">
        <f aca="false">0.001*C1217/389.3*0.001426</f>
        <v>1.538453634729E-008</v>
      </c>
      <c r="D1302" s="0" t="n">
        <f aca="false">C1302*19*94670800</f>
        <v>27.6728609089134</v>
      </c>
      <c r="E1302" s="0" t="n">
        <f aca="false">48443*48</f>
        <v>2325264</v>
      </c>
      <c r="F1302" s="0" t="n">
        <v>1459</v>
      </c>
      <c r="G1302" s="0" t="n">
        <f aca="false">F1302*D1302/E1302</f>
        <v>0.0173634925178839</v>
      </c>
      <c r="H1302" s="0" t="n">
        <f aca="false">SUM(G1279:G1302)</f>
        <v>0.085685183616208</v>
      </c>
      <c r="I1302" s="0" t="n">
        <f aca="false">SUM(H1302,H1278,G1248:G1249)</f>
        <v>0.150750996373332</v>
      </c>
    </row>
    <row collapsed="false" customFormat="false" customHeight="true" hidden="false" ht="12.1" outlineLevel="0" r="1303">
      <c r="B1303" s="0" t="s">
        <v>126</v>
      </c>
      <c r="C1303" s="0" t="n">
        <f aca="false">0.001*C1228/6940* 0.00341825</f>
        <v>7.38814841498559E-009</v>
      </c>
      <c r="D1303" s="0" t="n">
        <f aca="false">C1303*(39.2+8.4+9)*3600*24*365*3</f>
        <v>39.5621517008646</v>
      </c>
      <c r="E1303" s="0" t="n">
        <f aca="false">96841*48</f>
        <v>4648368</v>
      </c>
      <c r="F1303" s="0" t="n">
        <v>895</v>
      </c>
      <c r="G1303" s="0" t="n">
        <f aca="false">F1303*D1303/E1303</f>
        <v>0.00761732413876737</v>
      </c>
    </row>
    <row collapsed="false" customFormat="false" customHeight="true" hidden="false" ht="12.1" outlineLevel="0" r="1304">
      <c r="B1304" s="0" t="s">
        <v>127</v>
      </c>
      <c r="C1304" s="0" t="n">
        <f aca="false">0.001*C1227/0.0000000000006709*2.855E-024</f>
        <v>4.89379937397526E-016</v>
      </c>
      <c r="D1304" s="0" t="n">
        <f aca="false">C1304*(39.2+8.4+9)*3600*24*365*3</f>
        <v>2.62053795283947E-006</v>
      </c>
      <c r="E1304" s="0" t="n">
        <f aca="false">96827*48</f>
        <v>4647696</v>
      </c>
      <c r="F1304" s="0" t="n">
        <v>859</v>
      </c>
      <c r="G1304" s="0" t="n">
        <f aca="false">F1304*D1304/E1304</f>
        <v>4.84335055797347E-010</v>
      </c>
    </row>
    <row collapsed="false" customFormat="false" customHeight="true" hidden="false" ht="12.1" outlineLevel="0" r="1305">
      <c r="B1305" s="0" t="s">
        <v>128</v>
      </c>
      <c r="C1305" s="0" t="n">
        <f aca="false">0.001*C1231/0.00000005798*9.79659E-019</f>
        <v>6.75859951707485E-015</v>
      </c>
      <c r="D1305" s="0" t="n">
        <f aca="false">C1305*(39.2+8.4+9)*3600*24*365*3</f>
        <v>3.61910352041062E-005</v>
      </c>
      <c r="E1305" s="0" t="n">
        <f aca="false">96932*48</f>
        <v>4652736</v>
      </c>
      <c r="F1305" s="0" t="n">
        <v>868</v>
      </c>
      <c r="G1305" s="0" t="n">
        <f aca="false">F1305*D1305/E1305</f>
        <v>6.75168729907827E-009</v>
      </c>
    </row>
    <row collapsed="false" customFormat="false" customHeight="true" hidden="false" ht="12.1" outlineLevel="0" r="1306">
      <c r="B1306" s="0" t="s">
        <v>129</v>
      </c>
      <c r="C1306" s="0" t="n">
        <f aca="false">0.001*C1228/1.34*0.000000225566</f>
        <v>2.52499253731343E-009</v>
      </c>
      <c r="D1306" s="0" t="n">
        <f aca="false">C1306*(39.2+8.4+9)*3600*24*365*3</f>
        <v>13.5208623587104</v>
      </c>
      <c r="E1306" s="0" t="n">
        <f aca="false">96843*48</f>
        <v>4648464</v>
      </c>
      <c r="F1306" s="0" t="n">
        <v>1061</v>
      </c>
      <c r="G1306" s="0" t="n">
        <f aca="false">F1306*D1306/E1306</f>
        <v>0.00308610219689596</v>
      </c>
    </row>
    <row collapsed="false" customFormat="false" customHeight="true" hidden="false" ht="12.1" outlineLevel="0" r="1307">
      <c r="B1307" s="0" t="s">
        <v>130</v>
      </c>
      <c r="C1307" s="0" t="n">
        <f aca="false">0.001*C1235/2320000*3.514</f>
        <v>1.66612068965517E-009</v>
      </c>
      <c r="D1307" s="0" t="n">
        <f aca="false">C1307*(39.2+8.4+9)*3600*24*365*3</f>
        <v>8.92176439531035</v>
      </c>
      <c r="E1307" s="0" t="n">
        <f aca="false">96975*48</f>
        <v>4654800</v>
      </c>
      <c r="F1307" s="0" t="n">
        <v>820</v>
      </c>
      <c r="G1307" s="0" t="n">
        <f aca="false">F1307*D1307/E1307</f>
        <v>0.00157167801068886</v>
      </c>
    </row>
    <row collapsed="false" customFormat="false" customHeight="true" hidden="false" ht="12.1" outlineLevel="0" r="1308">
      <c r="B1308" s="0" t="s">
        <v>131</v>
      </c>
      <c r="C1308" s="0" t="n">
        <f aca="false">0.001*C1231/4219* 0.000117071*10</f>
        <v>1.10994074425219E-010</v>
      </c>
      <c r="D1308" s="0" t="n">
        <f aca="false">C1308*(39.2+8.4+9)*3600*24*365*3</f>
        <v>0.594352490456317</v>
      </c>
      <c r="E1308" s="0" t="n">
        <f aca="false">96785*48</f>
        <v>4645680</v>
      </c>
      <c r="F1308" s="0" t="n">
        <v>922</v>
      </c>
      <c r="G1308" s="0" t="n">
        <f aca="false">F1308*D1308/E1308</f>
        <v>0.000117957542534295</v>
      </c>
    </row>
    <row collapsed="false" customFormat="false" customHeight="true" hidden="false" ht="12.1" outlineLevel="0" r="1309">
      <c r="B1309" s="0" t="s">
        <v>132</v>
      </c>
      <c r="C1309" s="0" t="n">
        <f aca="false">0.001*C1226/4.78*0.000000169299</f>
        <v>3.89600209205021E-011</v>
      </c>
      <c r="D1309" s="0" t="n">
        <f aca="false">C1309*(39.2+8.4+9)*3600*24*365*3</f>
        <v>0.208623618713372</v>
      </c>
      <c r="E1309" s="0" t="n">
        <f aca="false">96629*48</f>
        <v>4638192</v>
      </c>
      <c r="F1309" s="0" t="n">
        <v>1236</v>
      </c>
      <c r="G1309" s="0" t="n">
        <f aca="false">F1309*D1309/E1309</f>
        <v>5.55946784285187E-005</v>
      </c>
    </row>
    <row collapsed="false" customFormat="false" customHeight="true" hidden="false" ht="12.1" outlineLevel="0" r="1310">
      <c r="B1310" s="0" t="s">
        <v>133</v>
      </c>
      <c r="C1310" s="0" t="n">
        <f aca="false">0.001*C1231/0.003729*0.0000000000100436</f>
        <v>1.07735049611156E-012</v>
      </c>
      <c r="D1310" s="0" t="n">
        <f aca="false">C1310*(39.2+8.4+9)*3600*24*365*3</f>
        <v>0.00576901022666452</v>
      </c>
      <c r="E1310" s="0" t="n">
        <f aca="false">96279*48</f>
        <v>4621392</v>
      </c>
      <c r="F1310" s="0" t="n">
        <v>1486</v>
      </c>
      <c r="G1310" s="0" t="n">
        <f aca="false">F1310*D1310/E1310</f>
        <v>1.85501450576438E-006</v>
      </c>
    </row>
    <row collapsed="false" customFormat="false" customHeight="true" hidden="false" ht="12.1" outlineLevel="0" r="1311">
      <c r="B1311" s="0" t="s">
        <v>134</v>
      </c>
      <c r="C1311" s="0" t="n">
        <f aca="false">0.001*C1228/0.0000007018*3.81087E-016</f>
        <v>8.14520518666287E-012</v>
      </c>
      <c r="D1311" s="0" t="n">
        <f aca="false">C1311*(39.2+8.4+9)*3600*24*365*3</f>
        <v>0.0436160489921687</v>
      </c>
      <c r="E1311" s="0" t="n">
        <f aca="false">96427*48</f>
        <v>4628496</v>
      </c>
      <c r="F1311" s="0" t="n">
        <v>1443</v>
      </c>
      <c r="G1311" s="0" t="n">
        <f aca="false">F1311*D1311/E1311</f>
        <v>1.35979287214895E-005</v>
      </c>
    </row>
    <row collapsed="false" customFormat="false" customHeight="true" hidden="false" ht="12.1" outlineLevel="0" r="1312">
      <c r="B1312" s="0" t="s">
        <v>135</v>
      </c>
      <c r="C1312" s="0" t="n">
        <f aca="false">0.001*C1226/0.0000022089*1.16618E-015</f>
        <v>5.80740640137625E-013</v>
      </c>
      <c r="D1312" s="0" t="n">
        <f aca="false">C1312*(39.2+8.4+9)*3600*24*365*3</f>
        <v>0.00310975741328915</v>
      </c>
      <c r="E1312" s="0" t="n">
        <f aca="false">96274*48</f>
        <v>4621152</v>
      </c>
      <c r="F1312" s="0" t="n">
        <v>1381</v>
      </c>
      <c r="G1312" s="0" t="n">
        <f aca="false">F1312*D1312/E1312</f>
        <v>9.29329956632527E-007</v>
      </c>
    </row>
    <row collapsed="false" customFormat="false" customHeight="true" hidden="false" ht="12.1" outlineLevel="0" r="1313">
      <c r="B1313" s="0" t="s">
        <v>136</v>
      </c>
      <c r="C1313" s="0" t="n">
        <f aca="false">0.001*C1230/0.000000000014*3.31127E-023</f>
        <v>5.84202635714286E-015</v>
      </c>
      <c r="D1313" s="0" t="n">
        <f aca="false">C1313*(39.2+8.4+9)*3600*24*365*3</f>
        <v>3.12829575151659E-005</v>
      </c>
      <c r="E1313" s="0" t="n">
        <f aca="false">96902*48</f>
        <v>4651296</v>
      </c>
      <c r="F1313" s="0" t="n">
        <v>846</v>
      </c>
      <c r="G1313" s="0" t="n">
        <f aca="false">F1313*D1313/E1313</f>
        <v>5.68989418386411E-009</v>
      </c>
    </row>
    <row collapsed="false" customFormat="false" customHeight="true" hidden="false" ht="12.1" outlineLevel="0" r="1314">
      <c r="B1314" s="0" t="s">
        <v>137</v>
      </c>
      <c r="C1314" s="0" t="n">
        <f aca="false">0.001*C1228/0.175*0.00000000630828</f>
        <v>5.40709714285714E-010</v>
      </c>
      <c r="D1314" s="0" t="n">
        <f aca="false">C1314*(39.2+8.4+9)*3600*24*365*3</f>
        <v>2.89539929914149</v>
      </c>
      <c r="E1314" s="0" t="n">
        <f aca="false">96662*48</f>
        <v>4639776</v>
      </c>
      <c r="F1314" s="0" t="n">
        <v>1217</v>
      </c>
      <c r="G1314" s="0" t="n">
        <f aca="false">F1314*D1314/E1314</f>
        <v>0.00075945497089842</v>
      </c>
    </row>
    <row collapsed="false" customFormat="false" customHeight="true" hidden="false" ht="12.1" outlineLevel="0" r="1315">
      <c r="B1315" s="0" t="s">
        <v>138</v>
      </c>
      <c r="C1315" s="0" t="n">
        <f aca="false">0.001*C1226/0.0125*0.000000000107918</f>
        <v>9.496784E-012</v>
      </c>
      <c r="D1315" s="0" t="n">
        <f aca="false">C1315*(39.2+8.4+9)*3600*24*365*3</f>
        <v>0.0508535005220352</v>
      </c>
      <c r="E1315" s="0" t="n">
        <f aca="false">96463*48</f>
        <v>4630224</v>
      </c>
      <c r="F1315" s="0" t="n">
        <v>1349</v>
      </c>
      <c r="G1315" s="0" t="n">
        <f aca="false">F1315*D1315/E1315</f>
        <v>1.48159942595057E-005</v>
      </c>
    </row>
    <row collapsed="false" customFormat="false" customHeight="true" hidden="false" ht="12.1" outlineLevel="0" r="1316">
      <c r="B1316" s="0" t="s">
        <v>139</v>
      </c>
      <c r="C1316" s="0" t="n">
        <f aca="false">0.001*C1231/0.00000209824*1.65818E-016</f>
        <v>3.16108738752478E-014</v>
      </c>
      <c r="D1316" s="0" t="n">
        <f aca="false">C1316*(39.2+8.4+9)*3600*24*365*3</f>
        <v>0.000169270312046363</v>
      </c>
      <c r="E1316" s="0" t="n">
        <f aca="false">96600*48</f>
        <v>4636800</v>
      </c>
      <c r="F1316" s="0" t="n">
        <v>1093</v>
      </c>
      <c r="G1316" s="0" t="n">
        <f aca="false">F1316*D1316/E1316</f>
        <v>3.99008909305285E-008</v>
      </c>
    </row>
    <row collapsed="false" customFormat="false" customHeight="true" hidden="false" ht="12.1" outlineLevel="0" r="1317">
      <c r="B1317" s="0" t="s">
        <v>140</v>
      </c>
      <c r="C1317" s="0" t="n">
        <f aca="false">0.001*C1227/0.0000004296* 7.79096E-016</f>
        <v>2.08556890130354E-013</v>
      </c>
      <c r="D1317" s="0" t="n">
        <f aca="false">C1317*(39.2+8.4+9)*3600*24*365*3</f>
        <v>0.00111678310479821</v>
      </c>
      <c r="E1317" s="0" t="n">
        <f aca="false">96382*48</f>
        <v>4626336</v>
      </c>
      <c r="F1317" s="0" t="n">
        <v>1390</v>
      </c>
      <c r="G1317" s="0" t="n">
        <f aca="false">F1317*D1317/E1317</f>
        <v>3.35541671782922E-007</v>
      </c>
    </row>
    <row collapsed="false" customFormat="false" customHeight="true" hidden="false" ht="12.1" outlineLevel="0" r="1318">
      <c r="B1318" s="0" t="s">
        <v>141</v>
      </c>
      <c r="C1318" s="0" t="n">
        <f aca="false">0.001*C1226/0.000000011498*2.9138E-019</f>
        <v>2.78759784310315E-014</v>
      </c>
      <c r="D1318" s="0" t="n">
        <f aca="false">C1318*(39.2+8.4+9)*3600*24*365*3</f>
        <v>0.000149270646115011</v>
      </c>
      <c r="E1318" s="0" t="n">
        <f aca="false">96835*48</f>
        <v>4648080</v>
      </c>
      <c r="F1318" s="0" t="n">
        <v>834</v>
      </c>
      <c r="G1318" s="0" t="n">
        <f aca="false">F1318*D1318/E1318</f>
        <v>2.67834716398856E-008</v>
      </c>
    </row>
    <row collapsed="false" customFormat="false" customHeight="true" hidden="false" ht="12.1" outlineLevel="0" r="1319">
      <c r="B1319" s="0" t="s">
        <v>142</v>
      </c>
      <c r="C1319" s="0" t="n">
        <f aca="false">0.001*C1230/0.0000000000002914*5.04877E-025</f>
        <v>4.27949962251201E-015</v>
      </c>
      <c r="D1319" s="0" t="n">
        <f aca="false">C1319*(39.2+8.4+9)*3600*24*365*3</f>
        <v>2.29159193562225E-005</v>
      </c>
      <c r="E1319" s="0" t="n">
        <f aca="false">96835*48</f>
        <v>4648080</v>
      </c>
      <c r="F1319" s="0" t="n">
        <v>806</v>
      </c>
      <c r="G1319" s="0" t="n">
        <f aca="false">F1319*D1319/E1319</f>
        <v>3.97373345577428E-009</v>
      </c>
    </row>
    <row collapsed="false" customFormat="false" customHeight="true" hidden="false" ht="12.1" outlineLevel="0" r="1320">
      <c r="B1320" s="0" t="s">
        <v>143</v>
      </c>
      <c r="C1320" s="0" t="n">
        <f aca="false">0.001*C1226/1.57E-018*5.25999E-033</f>
        <v>3.68534331210191E-018</v>
      </c>
      <c r="D1320" s="0" t="n">
        <f aca="false">C1320*(39.2+8.4+9)*3600*24*365*3</f>
        <v>1.97343235400377E-008</v>
      </c>
      <c r="E1320" s="0" t="n">
        <f aca="false">96921*48</f>
        <v>4652208</v>
      </c>
      <c r="F1320" s="0" t="n">
        <v>542</v>
      </c>
      <c r="G1320" s="0" t="n">
        <f aca="false">F1320*D1320/E1320</f>
        <v>2.29912406296117E-012</v>
      </c>
    </row>
    <row collapsed="false" customFormat="false" customHeight="true" hidden="false" ht="12.1" outlineLevel="0" r="1321">
      <c r="B1321" s="0" t="s">
        <v>144</v>
      </c>
      <c r="C1321" s="0" t="n">
        <f aca="false">0.001*C1230/0.0000000000000895300000000002*2.06438E-025</f>
        <v>5.69531844074611E-015</v>
      </c>
      <c r="D1321" s="0" t="n">
        <f aca="false">C1321*(39.2+8.4+9)*3600*24*365*3</f>
        <v>3.04973640865833E-005</v>
      </c>
      <c r="E1321" s="0" t="n">
        <f aca="false">96936*48</f>
        <v>4652928</v>
      </c>
      <c r="F1321" s="0" t="n">
        <v>804</v>
      </c>
      <c r="G1321" s="0" t="n">
        <f aca="false">F1321*D1321/E1321</f>
        <v>5.26977437123742E-009</v>
      </c>
    </row>
    <row collapsed="false" customFormat="false" customHeight="true" hidden="false" ht="12.1" outlineLevel="0" r="1322">
      <c r="B1322" s="0" t="s">
        <v>145</v>
      </c>
      <c r="C1322" s="0" t="n">
        <f aca="false">0.001*C1227/3.12E-017*1.92929E-029</f>
        <v>7.11116506410256E-017</v>
      </c>
      <c r="D1322" s="0" t="n">
        <f aca="false">C1322*(39.2+8.4+9)*3600*24*365*3</f>
        <v>3.80789577081692E-007</v>
      </c>
      <c r="E1322" s="0" t="n">
        <f aca="false">96797*48</f>
        <v>4646256</v>
      </c>
      <c r="F1322" s="0" t="n">
        <v>782</v>
      </c>
      <c r="G1322" s="0" t="n">
        <f aca="false">F1322*D1322/E1322</f>
        <v>6.40897637318915E-011</v>
      </c>
    </row>
    <row collapsed="false" customFormat="false" customHeight="true" hidden="false" ht="12.1" outlineLevel="0" r="1323">
      <c r="B1323" s="0" t="s">
        <v>146</v>
      </c>
      <c r="C1323" s="0" t="n">
        <f aca="false">0.001*C1230/4.916E-018*6.34901E-031</f>
        <v>3.19000299023596E-016</v>
      </c>
      <c r="D1323" s="0" t="n">
        <f aca="false">C1323*(39.2+8.4+9)*3600*24*365*3</f>
        <v>1.70818688441538E-006</v>
      </c>
      <c r="E1323" s="0" t="n">
        <f aca="false">96932*48</f>
        <v>4652736</v>
      </c>
      <c r="F1323" s="0" t="n">
        <v>720</v>
      </c>
      <c r="G1323" s="0" t="n">
        <f aca="false">F1323*D1323/E1323</f>
        <v>2.64337920049424E-010</v>
      </c>
    </row>
    <row collapsed="false" customFormat="false" customHeight="true" hidden="false" ht="12.1" outlineLevel="0" r="1324">
      <c r="B1324" s="0" t="s">
        <v>147</v>
      </c>
      <c r="C1324" s="0" t="n">
        <f aca="false">0.001*0.99724*C1228/0.0054*0.000000000119</f>
        <v>3.29643222222222E-010</v>
      </c>
      <c r="D1324" s="0" t="n">
        <f aca="false">C1324*(39.2+8.4+9)*3600*24*365*3</f>
        <v>1.7651777457888</v>
      </c>
      <c r="E1324" s="0" t="n">
        <f aca="false">96612*48</f>
        <v>4637376</v>
      </c>
      <c r="F1324" s="0" t="n">
        <v>1283</v>
      </c>
      <c r="G1324" s="0" t="n">
        <f aca="false">F1324*D1324/E1324</f>
        <v>0.000488363041480145</v>
      </c>
    </row>
    <row collapsed="false" customFormat="false" customHeight="true" hidden="false" ht="12.1" outlineLevel="0" r="1325">
      <c r="B1325" s="0" t="s">
        <v>148</v>
      </c>
      <c r="C1325" s="0" t="n">
        <f aca="false">0.001*0.3594*C1226/0.0001908*0.0000000000003662</f>
        <v>7.58771006289308E-013</v>
      </c>
      <c r="D1325" s="0" t="n">
        <f aca="false">C1325*(39.2+8.4+9)*3600*24*365*3</f>
        <v>0.00406307669674687</v>
      </c>
      <c r="E1325" s="0" t="n">
        <f aca="false">96632*48</f>
        <v>4638336</v>
      </c>
      <c r="F1325" s="0" t="n">
        <v>1100</v>
      </c>
      <c r="G1325" s="0" t="n">
        <f aca="false">F1325*D1325/E1325</f>
        <v>9.635749472271E-007</v>
      </c>
    </row>
    <row collapsed="false" customFormat="false" customHeight="true" hidden="false" ht="12.1" outlineLevel="0" r="1326">
      <c r="B1326" s="0" t="s">
        <v>149</v>
      </c>
      <c r="C1326" s="0" t="n">
        <f aca="false">0.001*C1228/389.3*0.00005711</f>
        <v>2.2004880554842E-009</v>
      </c>
      <c r="D1326" s="0" t="n">
        <f aca="false">C1326*(39.2+8.4+9)*3600*24*365*3</f>
        <v>11.7832016057539</v>
      </c>
      <c r="E1326" s="0" t="n">
        <f aca="false">96800*48</f>
        <v>4646400</v>
      </c>
      <c r="F1326" s="0" t="n">
        <v>994</v>
      </c>
      <c r="G1326" s="0" t="n">
        <f aca="false">F1326*D1326/E1326</f>
        <v>0.00252076928291137</v>
      </c>
      <c r="H1326" s="0" t="n">
        <f aca="false">SUM(G1303:G1326)</f>
        <v>0.0162498304311811</v>
      </c>
    </row>
    <row collapsed="false" customFormat="false" customHeight="true" hidden="false" ht="12.1" outlineLevel="0" r="1327">
      <c r="B1327" s="0" t="s">
        <v>150</v>
      </c>
      <c r="C1327" s="0" t="n">
        <f aca="false">0.001*C1237/6940* 0.00341825</f>
        <v>7.38814841498559E-009</v>
      </c>
      <c r="D1327" s="0" t="n">
        <f aca="false">C1327*(68+13.9+3.5+10+10)*3600*24*365*3</f>
        <v>73.6722754288185</v>
      </c>
      <c r="E1327" s="0" t="n">
        <f aca="false">96987*48</f>
        <v>4655376</v>
      </c>
      <c r="F1327" s="0" t="n">
        <v>665</v>
      </c>
      <c r="G1327" s="0" t="n">
        <f aca="false">F1327*D1327/E1327</f>
        <v>0.0105237607360102</v>
      </c>
    </row>
    <row collapsed="false" customFormat="false" customHeight="true" hidden="false" ht="12.1" outlineLevel="0" r="1328">
      <c r="B1328" s="0" t="s">
        <v>151</v>
      </c>
      <c r="C1328" s="3" t="n">
        <f aca="false">0.001*C1236/0.0000000000006709*2.855E-024</f>
        <v>4.89379937397526E-016</v>
      </c>
      <c r="D1328" s="0" t="n">
        <f aca="false">C1328*(68+13.9+3.5+10+10)*3600*24*365*3</f>
        <v>4.87994170016396E-006</v>
      </c>
      <c r="E1328" s="0" t="n">
        <f aca="false">96875*48</f>
        <v>4650000</v>
      </c>
      <c r="F1328" s="0" t="n">
        <v>596</v>
      </c>
      <c r="G1328" s="0" t="n">
        <f aca="false">F1328*D1328/E1328</f>
        <v>6.25472097483381E-010</v>
      </c>
    </row>
    <row collapsed="false" customFormat="false" customHeight="true" hidden="false" ht="12.1" outlineLevel="0" r="1329">
      <c r="B1329" s="0" t="s">
        <v>152</v>
      </c>
      <c r="C1329" s="0" t="n">
        <f aca="false">0.001*C1201/0.00000005798*9.79659E-019</f>
        <v>5.56981630629528E-024</v>
      </c>
      <c r="D1329" s="0" t="n">
        <f aca="false">C1329*(68+13.9+3.5+10+10)*3600*24*365*3</f>
        <v>5.55404436885707E-014</v>
      </c>
      <c r="E1329" s="0" t="n">
        <f aca="false">96950*48</f>
        <v>4653600</v>
      </c>
      <c r="F1329" s="0" t="n">
        <v>633</v>
      </c>
      <c r="G1329" s="0" t="n">
        <f aca="false">F1329*D1329/E1329</f>
        <v>7.55481795918541E-018</v>
      </c>
    </row>
    <row collapsed="false" customFormat="false" customHeight="true" hidden="false" ht="12.1" outlineLevel="0" r="1330">
      <c r="B1330" s="0" t="s">
        <v>153</v>
      </c>
      <c r="C1330" s="3" t="n">
        <f aca="false">0.001*C1237/1.34*0.000000225566</f>
        <v>2.52499253731343E-009</v>
      </c>
      <c r="D1330" s="0" t="n">
        <f aca="false">C1330*(68+13.9+3.5+10+10)*3600*24*365*3</f>
        <v>25.1784256644537</v>
      </c>
      <c r="E1330" s="0" t="n">
        <f aca="false">96836*48</f>
        <v>4648128</v>
      </c>
      <c r="F1330" s="0" t="n">
        <v>747</v>
      </c>
      <c r="G1330" s="0" t="n">
        <f aca="false">F1330*D1330/E1330</f>
        <v>0.00404642126278513</v>
      </c>
    </row>
    <row collapsed="false" customFormat="false" customHeight="true" hidden="false" ht="12.1" outlineLevel="0" r="1331">
      <c r="B1331" s="0" t="s">
        <v>154</v>
      </c>
      <c r="C1331" s="0" t="n">
        <f aca="false">0.001*C1197/2320000*3.514</f>
        <v>5.58202430979574E-027</v>
      </c>
      <c r="D1331" s="0" t="n">
        <f aca="false">C1331*(68+13.9+3.5+10+10)*3600*24*365*3</f>
        <v>5.56621780319818E-017</v>
      </c>
      <c r="E1331" s="0" t="n">
        <f aca="false">97125*48</f>
        <v>4662000</v>
      </c>
      <c r="F1331" s="0" t="n">
        <v>617</v>
      </c>
      <c r="G1331" s="0" t="n">
        <f aca="false">F1331*D1331/E1331</f>
        <v>7.36670181161149E-021</v>
      </c>
    </row>
    <row collapsed="false" customFormat="false" customHeight="true" hidden="false" ht="12.1" outlineLevel="0" r="1332">
      <c r="B1332" s="0" t="s">
        <v>155</v>
      </c>
      <c r="C1332" s="0" t="n">
        <f aca="false">0.001*C1240/4219* 0.000117071*10</f>
        <v>1.10994074425219E-010</v>
      </c>
      <c r="D1332" s="0" t="n">
        <f aca="false">C1332*(68+13.9+3.5+10+10)*3600*24*365*3</f>
        <v>1.10679774724551</v>
      </c>
      <c r="E1332" s="0" t="n">
        <f aca="false">96850*48</f>
        <v>4648800</v>
      </c>
      <c r="F1332" s="0" t="n">
        <v>652</v>
      </c>
      <c r="G1332" s="0" t="n">
        <f aca="false">F1332*D1332/E1332</f>
        <v>0.00015522976492946</v>
      </c>
    </row>
    <row collapsed="false" customFormat="false" customHeight="true" hidden="false" ht="12.1" outlineLevel="0" r="1333">
      <c r="B1333" s="0" t="s">
        <v>156</v>
      </c>
      <c r="C1333" s="0" t="n">
        <f aca="false">0.001*C1235/4.78*0.000000169299</f>
        <v>3.89600209205021E-011</v>
      </c>
      <c r="D1333" s="0" t="n">
        <f aca="false">C1333*(68+13.9+3.5+10+10)*3600*24*365*3</f>
        <v>0.388496986084619</v>
      </c>
      <c r="E1333" s="0" t="n">
        <f aca="false">96686*48</f>
        <v>4640928</v>
      </c>
      <c r="F1333" s="0" t="n">
        <v>880</v>
      </c>
      <c r="G1333" s="0" t="n">
        <f aca="false">F1333*D1333/E1333</f>
        <v>7.3665729732171E-005</v>
      </c>
    </row>
    <row collapsed="false" customFormat="false" customHeight="true" hidden="false" ht="12.1" outlineLevel="0" r="1334">
      <c r="B1334" s="0" t="s">
        <v>157</v>
      </c>
      <c r="C1334" s="0" t="n">
        <f aca="false">0.001*C1240/0.003729*0.0000000000100436</f>
        <v>1.07735049611156E-012</v>
      </c>
      <c r="D1334" s="0" t="n">
        <f aca="false">C1334*(68+13.9+3.5+10+10)*3600*24*365*3</f>
        <v>0.0107429978425873</v>
      </c>
      <c r="E1334" s="0" t="n">
        <f aca="false">96390*48</f>
        <v>4626720</v>
      </c>
      <c r="F1334" s="0" t="n">
        <v>1100</v>
      </c>
      <c r="G1334" s="0" t="n">
        <f aca="false">F1334*D1334/E1334</f>
        <v>2.55414151425762E-006</v>
      </c>
    </row>
    <row collapsed="false" customFormat="false" customHeight="true" hidden="false" ht="12.1" outlineLevel="0" r="1335">
      <c r="B1335" s="0" t="s">
        <v>158</v>
      </c>
      <c r="C1335" s="0" t="n">
        <f aca="false">0.001*C1237/0.0000007018*3.81087E-016</f>
        <v>8.14520518666287E-012</v>
      </c>
      <c r="D1335" s="0" t="n">
        <f aca="false">C1335*(68+13.9+3.5+10+10)*3600*24*365*3</f>
        <v>0.081221405720399</v>
      </c>
      <c r="E1335" s="0" t="n">
        <f aca="false">96513*48</f>
        <v>4632624</v>
      </c>
      <c r="F1335" s="0" t="n">
        <v>1052</v>
      </c>
      <c r="G1335" s="0" t="n">
        <f aca="false">F1335*D1335/E1335</f>
        <v>1.84441730686237E-005</v>
      </c>
    </row>
    <row collapsed="false" customFormat="false" customHeight="true" hidden="false" ht="12.1" outlineLevel="0" r="1336">
      <c r="B1336" s="0" t="s">
        <v>159</v>
      </c>
      <c r="C1336" s="0" t="n">
        <f aca="false">0.001*C1235/0.0000022089*1.16618E-015</f>
        <v>5.80740640137625E-013</v>
      </c>
      <c r="D1336" s="0" t="n">
        <f aca="false">C1336*(68+13.9+3.5+10+10)*3600*24*365*3</f>
        <v>0.0057909616848176</v>
      </c>
      <c r="E1336" s="0" t="n">
        <f aca="false">96345*48</f>
        <v>4624560</v>
      </c>
      <c r="F1336" s="0" t="n">
        <v>954</v>
      </c>
      <c r="G1336" s="0" t="n">
        <f aca="false">F1336*D1336/E1336</f>
        <v>1.1946168818906E-006</v>
      </c>
    </row>
    <row collapsed="false" customFormat="false" customHeight="true" hidden="false" ht="12.1" outlineLevel="0" r="1337">
      <c r="B1337" s="0" t="s">
        <v>160</v>
      </c>
      <c r="C1337" s="3" t="n">
        <f aca="false">0.001*C1239/0.000000000014*3.31127E-023</f>
        <v>5.84202635714286E-015</v>
      </c>
      <c r="D1337" s="0" t="n">
        <f aca="false">C1337*(68+13.9+3.5+10+10)*3600*24*365*3</f>
        <v>5.82548360794786E-005</v>
      </c>
      <c r="E1337" s="0" t="n">
        <f aca="false">96972*48</f>
        <v>4654656</v>
      </c>
      <c r="F1337" s="0" t="n">
        <v>560</v>
      </c>
      <c r="G1337" s="0" t="n">
        <f aca="false">F1337*D1337/E1337</f>
        <v>7.00861851112263E-009</v>
      </c>
    </row>
    <row collapsed="false" customFormat="false" customHeight="true" hidden="false" ht="12.1" outlineLevel="0" r="1338">
      <c r="B1338" s="0" t="s">
        <v>161</v>
      </c>
      <c r="C1338" s="3" t="n">
        <f aca="false">0.001*C1237/0.175*0.00000000630828</f>
        <v>5.40709714285714E-010</v>
      </c>
      <c r="D1338" s="0" t="n">
        <f aca="false">C1338*(68+13.9+3.5+10+10)*3600*24*365*3</f>
        <v>5.39178597401966</v>
      </c>
      <c r="E1338" s="0" t="n">
        <f aca="false">96751*48</f>
        <v>4644048</v>
      </c>
      <c r="F1338" s="0" t="n">
        <v>902</v>
      </c>
      <c r="G1338" s="0" t="n">
        <f aca="false">F1338*D1338/E1338</f>
        <v>0.00104723098223053</v>
      </c>
    </row>
    <row collapsed="false" customFormat="false" customHeight="true" hidden="false" ht="12.1" outlineLevel="0" r="1339">
      <c r="B1339" s="0" t="s">
        <v>162</v>
      </c>
      <c r="C1339" s="0" t="n">
        <f aca="false">0.001*C1235/0.0125*0.000000000107918</f>
        <v>9.496784E-012</v>
      </c>
      <c r="D1339" s="0" t="n">
        <f aca="false">C1339*(68+13.9+3.5+10+10)*3600*24*365*3</f>
        <v>0.0946989214668288</v>
      </c>
      <c r="E1339" s="0" t="n">
        <f aca="false">96540*48</f>
        <v>4633920</v>
      </c>
      <c r="F1339" s="0" t="n">
        <v>962</v>
      </c>
      <c r="G1339" s="0" t="n">
        <f aca="false">F1339*D1339/E1339</f>
        <v>1.96594594751505E-005</v>
      </c>
    </row>
    <row collapsed="false" customFormat="false" customHeight="true" hidden="false" ht="12.1" outlineLevel="0" r="1340">
      <c r="B1340" s="0" t="s">
        <v>163</v>
      </c>
      <c r="C1340" s="0" t="n">
        <f aca="false">0.001*C1240/0.00000209824*1.65818E-016</f>
        <v>3.16108738752478E-014</v>
      </c>
      <c r="D1340" s="0" t="n">
        <f aca="false">C1340*(68+13.9+3.5+10+10)*3600*24*365*3</f>
        <v>0.000315213619959128</v>
      </c>
      <c r="E1340" s="0" t="n">
        <f aca="false">96672*48</f>
        <v>4640256</v>
      </c>
      <c r="F1340" s="0" t="n">
        <v>841</v>
      </c>
      <c r="G1340" s="0" t="n">
        <f aca="false">F1340*D1340/E1340</f>
        <v>5.71293166552937E-008</v>
      </c>
    </row>
    <row collapsed="false" customFormat="false" customHeight="true" hidden="false" ht="12.1" outlineLevel="0" r="1341">
      <c r="B1341" s="0" t="s">
        <v>164</v>
      </c>
      <c r="C1341" s="0" t="n">
        <f aca="false">0.001*C1236/0.0000004296* 7.79096E-016</f>
        <v>2.08556890130354E-013</v>
      </c>
      <c r="D1341" s="0" t="n">
        <f aca="false">C1341*(68+13.9+3.5+10+10)*3600*24*365*3</f>
        <v>0.0020796632375571</v>
      </c>
      <c r="E1341" s="0" t="n">
        <f aca="false">96379*48</f>
        <v>4626192</v>
      </c>
      <c r="F1341" s="0" t="n">
        <v>1145</v>
      </c>
      <c r="G1341" s="0" t="n">
        <f aca="false">F1341*D1341/E1341</f>
        <v>5.14724509273042E-007</v>
      </c>
    </row>
    <row collapsed="false" customFormat="false" customHeight="true" hidden="false" ht="12.1" outlineLevel="0" r="1342">
      <c r="B1342" s="0" t="s">
        <v>165</v>
      </c>
      <c r="C1342" s="0" t="n">
        <f aca="false">0.001*C1235/0.000000011498*2.9138E-019</f>
        <v>2.78759784310315E-014</v>
      </c>
      <c r="D1342" s="0" t="n">
        <f aca="false">C1342*(68+13.9+3.5+10+10)*3600*24*365*3</f>
        <v>0.000277970425804279</v>
      </c>
      <c r="E1342" s="0" t="n">
        <f aca="false">96905*48</f>
        <v>4651440</v>
      </c>
      <c r="F1342" s="0" t="n">
        <v>615</v>
      </c>
      <c r="G1342" s="0" t="n">
        <f aca="false">F1342*D1342/E1342</f>
        <v>3.67524491060041E-008</v>
      </c>
    </row>
    <row collapsed="false" customFormat="false" customHeight="true" hidden="false" ht="12.1" outlineLevel="0" r="1343">
      <c r="B1343" s="0" t="s">
        <v>166</v>
      </c>
      <c r="C1343" s="0" t="n">
        <f aca="false">0.001*C1239/0.0000000000002914*5.04877E-025</f>
        <v>4.27949962251201E-015</v>
      </c>
      <c r="D1343" s="0" t="n">
        <f aca="false">C1343*(68+13.9+3.5+10+10)*3600*24*365*3</f>
        <v>4.26738144902094E-005</v>
      </c>
      <c r="E1343" s="0" t="n">
        <f aca="false">97011*48</f>
        <v>4656528</v>
      </c>
      <c r="F1343" s="0" t="n">
        <v>550</v>
      </c>
      <c r="G1343" s="0" t="n">
        <f aca="false">F1343*D1343/E1343</f>
        <v>5.04036440232189E-009</v>
      </c>
    </row>
    <row collapsed="false" customFormat="false" customHeight="true" hidden="false" ht="12.1" outlineLevel="0" r="1344">
      <c r="B1344" s="0" t="s">
        <v>167</v>
      </c>
      <c r="C1344" s="0" t="n">
        <f aca="false">0.001*C1235/1.57E-018*5.25999E-033</f>
        <v>3.68534331210191E-018</v>
      </c>
      <c r="D1344" s="0" t="n">
        <f aca="false">C1344*(68+13.9+3.5+10+10)*3600*24*365*3</f>
        <v>3.6749075991519E-008</v>
      </c>
      <c r="E1344" s="0" t="n">
        <f aca="false">96987*48</f>
        <v>4655376</v>
      </c>
      <c r="F1344" s="0" t="n">
        <v>389</v>
      </c>
      <c r="G1344" s="0" t="n">
        <f aca="false">F1344*D1344/E1344</f>
        <v>3.0707273828582E-012</v>
      </c>
    </row>
    <row collapsed="false" customFormat="false" customHeight="true" hidden="false" ht="12.1" outlineLevel="0" r="1345">
      <c r="B1345" s="0" t="s">
        <v>168</v>
      </c>
      <c r="C1345" s="0" t="n">
        <f aca="false">0.001*C1239/0.0000000000000895300000000002*2.06438E-025</f>
        <v>5.69531844074611E-015</v>
      </c>
      <c r="D1345" s="0" t="n">
        <f aca="false">C1345*(68+13.9+3.5+10+10)*3600*24*365*3</f>
        <v>5.67919112142382E-005</v>
      </c>
      <c r="E1345" s="0" t="n">
        <f aca="false">96913*48</f>
        <v>4651824</v>
      </c>
      <c r="F1345" s="0" t="n">
        <v>576</v>
      </c>
      <c r="G1345" s="0" t="n">
        <f aca="false">F1345*D1345/E1345</f>
        <v>7.03211059992837E-009</v>
      </c>
    </row>
    <row collapsed="false" customFormat="false" customHeight="true" hidden="false" ht="12.1" outlineLevel="0" r="1346">
      <c r="B1346" s="0" t="s">
        <v>169</v>
      </c>
      <c r="C1346" s="0" t="n">
        <f aca="false">0.001*C1236/3.12E-017*1.92929E-029</f>
        <v>7.11116506410256E-017</v>
      </c>
      <c r="D1346" s="0" t="n">
        <f aca="false">C1346*(68+13.9+3.5+10+10)*3600*24*365*3</f>
        <v>7.09102852021385E-007</v>
      </c>
      <c r="E1346" s="0" t="n">
        <f aca="false">97009*48</f>
        <v>4656432</v>
      </c>
      <c r="F1346" s="0" t="n">
        <v>568</v>
      </c>
      <c r="G1346" s="0" t="n">
        <f aca="false">F1346*D1346/E1346</f>
        <v>8.64976488324422E-011</v>
      </c>
    </row>
    <row collapsed="false" customFormat="false" customHeight="true" hidden="false" ht="12.1" outlineLevel="0" r="1347">
      <c r="B1347" s="0" t="s">
        <v>170</v>
      </c>
      <c r="C1347" s="0" t="n">
        <f aca="false">0.001*C1239/4.916E-018*6.34901E-031</f>
        <v>3.19000299023596E-016</v>
      </c>
      <c r="D1347" s="0" t="n">
        <f aca="false">C1347*(68+13.9+3.5+10+10)*3600*24*365*3</f>
        <v>3.18096992256857E-006</v>
      </c>
      <c r="E1347" s="0" t="n">
        <f aca="false">97004*48</f>
        <v>4656192</v>
      </c>
      <c r="F1347" s="0" t="n">
        <v>537</v>
      </c>
      <c r="G1347" s="0" t="n">
        <f aca="false">F1347*D1347/E1347</f>
        <v>3.66862201648756E-010</v>
      </c>
    </row>
    <row collapsed="false" customFormat="false" customHeight="true" hidden="false" ht="12.1" outlineLevel="0" r="1348">
      <c r="B1348" s="0" t="s">
        <v>171</v>
      </c>
      <c r="C1348" s="0" t="n">
        <f aca="false">0.001*0.99724*C1237/0.0054*0.000000000119</f>
        <v>3.29643222222222E-010</v>
      </c>
      <c r="D1348" s="0" t="n">
        <f aca="false">C1348*(68+13.9+3.5+10+10)*3600*24*365*3</f>
        <v>3.2870977810272</v>
      </c>
      <c r="E1348" s="0" t="n">
        <f aca="false">96618*48</f>
        <v>4637664</v>
      </c>
      <c r="F1348" s="0" t="n">
        <v>922</v>
      </c>
      <c r="G1348" s="0" t="n">
        <f aca="false">F1348*D1348/E1348</f>
        <v>0.000653498001171943</v>
      </c>
    </row>
    <row collapsed="false" customFormat="false" customHeight="true" hidden="false" ht="12.1" outlineLevel="0" r="1349">
      <c r="B1349" s="0" t="s">
        <v>172</v>
      </c>
      <c r="C1349" s="0" t="n">
        <f aca="false">0.001*0.3594*C1235/0.0001908*0.0000000000003662</f>
        <v>7.58771006289308E-013</v>
      </c>
      <c r="D1349" s="0" t="n">
        <f aca="false">C1349*(68+13.9+3.5+10+10)*3600*24*365*3</f>
        <v>0.00756622409606219</v>
      </c>
      <c r="E1349" s="0" t="n">
        <f aca="false">96780*48</f>
        <v>4645440</v>
      </c>
      <c r="F1349" s="0" t="n">
        <v>812</v>
      </c>
      <c r="G1349" s="0" t="n">
        <f aca="false">F1349*D1349/E1349</f>
        <v>1.32253865425073E-006</v>
      </c>
      <c r="I1349" s="0" t="n">
        <f aca="false">SUM(H1326,H1350)</f>
        <v>0.0367086568111543</v>
      </c>
    </row>
    <row collapsed="false" customFormat="false" customHeight="true" hidden="false" ht="12.1" outlineLevel="0" r="1350">
      <c r="B1350" s="0" t="s">
        <v>173</v>
      </c>
      <c r="C1350" s="0" t="n">
        <f aca="false">0.001*C1237/389.3*0.00005711</f>
        <v>2.2004880554842E-009</v>
      </c>
      <c r="D1350" s="0" t="n">
        <f aca="false">C1350*(68+13.9+3.5+10+10)*3600*24*365*3</f>
        <v>21.9425697746725</v>
      </c>
      <c r="E1350" s="0" t="n">
        <f aca="false">96910*48</f>
        <v>4651680</v>
      </c>
      <c r="F1350" s="0" t="n">
        <v>830</v>
      </c>
      <c r="G1350" s="0" t="n">
        <f aca="false">F1350*D1350/E1350</f>
        <v>0.00391521620424839</v>
      </c>
      <c r="H1350" s="0" t="n">
        <f aca="false">SUM(G1327:G1350)</f>
        <v>0.0204588263799732</v>
      </c>
      <c r="I1350" s="0" t="n">
        <f aca="false">SUM(H1326,H1350,G1250:G1253)</f>
        <v>0.0368771746001906</v>
      </c>
    </row>
    <row collapsed="false" customFormat="false" customHeight="true" hidden="false" ht="12.1" outlineLevel="0" r="1351">
      <c r="B1351" s="2" t="s">
        <v>174</v>
      </c>
      <c r="D1351" s="0" t="n">
        <f aca="false">SUM(D1255:D1347)</f>
        <v>466.958222515718</v>
      </c>
      <c r="G1351" s="0" t="n">
        <f aca="false">SUM(G1255:G1350)</f>
        <v>0.187221035595861</v>
      </c>
    </row>
    <row collapsed="false" customFormat="false" customHeight="true" hidden="false" ht="12.1" outlineLevel="0" r="1352">
      <c r="B1352" s="2" t="s">
        <v>175</v>
      </c>
      <c r="G1352" s="0" t="n">
        <f aca="false">G1351+I1253</f>
        <v>0.187628170973523</v>
      </c>
    </row>
    <row collapsed="false" customFormat="false" customHeight="true" hidden="false" ht="13.4" outlineLevel="0" r="1355">
      <c r="A1355" s="0" t="s">
        <v>181</v>
      </c>
    </row>
    <row collapsed="false" customFormat="false" customHeight="true" hidden="false" ht="13.4" outlineLevel="0" r="1356">
      <c r="A1356" s="0" t="s">
        <v>199</v>
      </c>
      <c r="B1356" s="0" t="s">
        <v>1</v>
      </c>
      <c r="C1356" s="0" t="s">
        <v>2</v>
      </c>
      <c r="D1356" s="0" t="s">
        <v>3</v>
      </c>
      <c r="E1356" s="0" t="s">
        <v>4</v>
      </c>
      <c r="F1356" s="0" t="s">
        <v>5</v>
      </c>
      <c r="G1356" s="0" t="s">
        <v>6</v>
      </c>
      <c r="H1356" s="0" t="s">
        <v>7</v>
      </c>
    </row>
    <row collapsed="false" customFormat="false" customHeight="true" hidden="false" ht="13.4" outlineLevel="0" r="1357">
      <c r="A1357" s="0" t="s">
        <v>193</v>
      </c>
      <c r="B1357" s="2" t="s">
        <v>31</v>
      </c>
    </row>
    <row collapsed="false" customFormat="false" customHeight="true" hidden="false" ht="13.4" outlineLevel="0" r="1358">
      <c r="A1358" s="0" t="s">
        <v>201</v>
      </c>
      <c r="B1358" s="0" t="s">
        <v>9</v>
      </c>
      <c r="C1358" s="0" t="n">
        <v>5.4</v>
      </c>
      <c r="D1358" s="0" t="n">
        <f aca="false">C1358*0.001*19*94670800</f>
        <v>9713224.08</v>
      </c>
      <c r="E1358" s="0" t="n">
        <v>2688000</v>
      </c>
      <c r="F1358" s="0" t="n">
        <v>5969</v>
      </c>
      <c r="G1358" s="1" t="n">
        <f aca="false">F1358*D1358/E1358</f>
        <v>21569.283680625</v>
      </c>
      <c r="H1358" s="1" t="inlineStr">
        <f aca="false">SUM(G1358:G1365)</f>
        <is>
          <t/>
        </is>
      </c>
      <c r="I1358" s="0" t="s">
        <v>183</v>
      </c>
    </row>
    <row collapsed="false" customFormat="false" customHeight="true" hidden="false" ht="13.4" outlineLevel="0" r="1359">
      <c r="A1359" s="0" t="s">
        <v>195</v>
      </c>
      <c r="B1359" s="0" t="s">
        <v>10</v>
      </c>
      <c r="C1359" s="0" t="n">
        <v>5.4</v>
      </c>
      <c r="D1359" s="0" t="n">
        <f aca="false">C1359*0.001*19*94670800</f>
        <v>9713224.08</v>
      </c>
      <c r="E1359" s="0" t="n">
        <v>2688000</v>
      </c>
      <c r="F1359" s="0" t="n">
        <v>5668</v>
      </c>
      <c r="G1359" s="1" t="n">
        <f aca="false">F1359*D1359/E1359</f>
        <v>20481.6049425</v>
      </c>
      <c r="H1359" s="4" t="inlineStr">
        <f aca="false">SUM(G1358:G1363,G1366:G1369)</f>
        <is>
          <t/>
        </is>
      </c>
      <c r="I1359" s="0" t="s">
        <v>184</v>
      </c>
    </row>
    <row collapsed="false" customFormat="false" customHeight="true" hidden="false" ht="13.4" outlineLevel="0" r="1360">
      <c r="A1360" s="0" t="s">
        <v>196</v>
      </c>
      <c r="B1360" s="0" t="s">
        <v>11</v>
      </c>
      <c r="C1360" s="0" t="n">
        <v>17</v>
      </c>
      <c r="D1360" s="0" t="n">
        <f aca="false">C1360*0.001*19*94670800</f>
        <v>30578668.4</v>
      </c>
      <c r="E1360" s="0" t="n">
        <v>2688000</v>
      </c>
      <c r="F1360" s="0" t="n">
        <v>1062</v>
      </c>
      <c r="G1360" s="1" t="n">
        <f aca="false">F1360*D1360/E1360</f>
        <v>12081.30425625</v>
      </c>
    </row>
    <row collapsed="false" customFormat="false" customHeight="true" hidden="false" ht="13.4" outlineLevel="0" r="1361">
      <c r="A1361" s="0" t="s">
        <v>197</v>
      </c>
      <c r="B1361" s="0" t="s">
        <v>12</v>
      </c>
      <c r="C1361" s="0" t="n">
        <v>17</v>
      </c>
      <c r="D1361" s="0" t="n">
        <f aca="false">C1361*0.001*19*94670800</f>
        <v>30578668.4</v>
      </c>
      <c r="E1361" s="0" t="n">
        <v>2688000</v>
      </c>
      <c r="F1361" s="0" t="n">
        <v>1050</v>
      </c>
      <c r="G1361" s="1" t="n">
        <f aca="false">F1361*D1361/E1361</f>
        <v>11944.79234375</v>
      </c>
    </row>
    <row collapsed="false" customFormat="false" customHeight="true" hidden="false" ht="13.4" outlineLevel="0" r="1362">
      <c r="A1362" s="0" t="s">
        <v>198</v>
      </c>
      <c r="B1362" s="0" t="s">
        <v>13</v>
      </c>
      <c r="C1362" s="0" t="n">
        <v>2.2</v>
      </c>
      <c r="D1362" s="0" t="n">
        <f aca="false">C1362*0.001*19*94670800</f>
        <v>3957239.44</v>
      </c>
      <c r="E1362" s="0" t="n">
        <v>3984713</v>
      </c>
      <c r="F1362" s="0" t="n">
        <v>39139</v>
      </c>
      <c r="G1362" s="1" t="n">
        <f aca="false">F1362*D1362/E1362</f>
        <v>38869.1467722167</v>
      </c>
    </row>
    <row collapsed="false" customFormat="false" customHeight="true" hidden="false" ht="13.4" outlineLevel="0" r="1363">
      <c r="B1363" s="0" t="s">
        <v>14</v>
      </c>
      <c r="C1363" s="0" t="n">
        <v>2.2</v>
      </c>
      <c r="D1363" s="0" t="n">
        <f aca="false">C1363*0.001*19*94670800</f>
        <v>3957239.44</v>
      </c>
      <c r="E1363" s="0" t="n">
        <v>3984479</v>
      </c>
      <c r="F1363" s="0" t="n">
        <v>38877</v>
      </c>
      <c r="G1363" s="1" t="n">
        <f aca="false">F1363*D1363/E1363</f>
        <v>38611.2206160153</v>
      </c>
    </row>
    <row collapsed="false" customFormat="false" customHeight="true" hidden="false" ht="13.4" outlineLevel="0" r="1364">
      <c r="B1364" s="0" t="s">
        <v>15</v>
      </c>
      <c r="C1364" s="0" t="n">
        <v>4.2</v>
      </c>
      <c r="D1364" s="0" t="n">
        <f aca="false">C1364*0.001*19*94670800</f>
        <v>7554729.84</v>
      </c>
      <c r="E1364" s="0" t="n">
        <v>2586510</v>
      </c>
      <c r="F1364" s="0" t="n">
        <v>18740</v>
      </c>
      <c r="G1364" s="1" t="n">
        <f aca="false">F1364*D1364/E1364</f>
        <v>54736.1646394563</v>
      </c>
    </row>
    <row collapsed="false" customFormat="false" customHeight="true" hidden="false" ht="13.4" outlineLevel="0" r="1365">
      <c r="B1365" s="0" t="s">
        <v>16</v>
      </c>
      <c r="C1365" s="0" t="n">
        <v>4.2</v>
      </c>
      <c r="D1365" s="0" t="n">
        <f aca="false">C1365*0.001*19*94670800</f>
        <v>7554729.84</v>
      </c>
      <c r="E1365" s="0" t="n">
        <v>2586467</v>
      </c>
      <c r="F1365" s="0" t="n">
        <v>19138</v>
      </c>
      <c r="G1365" s="1" t="n">
        <f aca="false">F1365*D1365/E1365</f>
        <v>55899.5802683429</v>
      </c>
    </row>
    <row collapsed="false" customFormat="false" customHeight="true" hidden="false" ht="13.4" outlineLevel="0" r="1366">
      <c r="B1366" s="0" t="s">
        <v>185</v>
      </c>
      <c r="C1366" s="0" t="n">
        <v>0.14</v>
      </c>
      <c r="D1366" s="0" t="n">
        <f aca="false">C1366*0.001*19*94670800</f>
        <v>251824.328</v>
      </c>
      <c r="E1366" s="0" t="n">
        <v>2586510</v>
      </c>
      <c r="F1366" s="0" t="n">
        <v>66793</v>
      </c>
      <c r="G1366" s="1" t="n">
        <f aca="false">F1366*D1366/E1366</f>
        <v>6503.01075198008</v>
      </c>
    </row>
    <row collapsed="false" customFormat="false" customHeight="true" hidden="false" ht="13.4" outlineLevel="0" r="1367">
      <c r="B1367" s="0" t="s">
        <v>186</v>
      </c>
      <c r="C1367" s="0" t="n">
        <v>0.14</v>
      </c>
      <c r="D1367" s="0" t="n">
        <f aca="false">C1367*0.001*19*94670800</f>
        <v>251824.328</v>
      </c>
      <c r="E1367" s="0" t="n">
        <v>2586467</v>
      </c>
      <c r="F1367" s="0" t="n">
        <v>67189</v>
      </c>
      <c r="G1367" s="1" t="n">
        <f aca="false">F1367*D1367/E1367</f>
        <v>6541.67432795083</v>
      </c>
    </row>
    <row collapsed="false" customFormat="false" customHeight="true" hidden="false" ht="13.4" outlineLevel="0" r="1368">
      <c r="B1368" s="0" t="s">
        <v>187</v>
      </c>
      <c r="C1368" s="0" t="n">
        <v>0.86</v>
      </c>
      <c r="D1368" s="0" t="n">
        <f aca="false">C1368*0.001*19*94670800</f>
        <v>1546920.872</v>
      </c>
      <c r="E1368" s="0" t="n">
        <v>2586510</v>
      </c>
      <c r="F1368" s="0" t="n">
        <v>12948</v>
      </c>
      <c r="G1368" s="1" t="n">
        <f aca="false">F1368*D1368/E1368</f>
        <v>7743.84458233527</v>
      </c>
    </row>
    <row collapsed="false" customFormat="false" customHeight="true" hidden="false" ht="13.4" outlineLevel="0" r="1369">
      <c r="B1369" s="0" t="s">
        <v>188</v>
      </c>
      <c r="C1369" s="0" t="n">
        <v>0.86</v>
      </c>
      <c r="D1369" s="0" t="n">
        <f aca="false">C1369*0.001*19*94670800</f>
        <v>1546920.872</v>
      </c>
      <c r="E1369" s="0" t="n">
        <v>2586467</v>
      </c>
      <c r="F1369" s="0" t="n">
        <v>13652</v>
      </c>
      <c r="G1369" s="1" t="n">
        <f aca="false">F1369*D1369/E1369</f>
        <v>8165.0234642638</v>
      </c>
    </row>
    <row collapsed="false" customFormat="false" customHeight="true" hidden="false" ht="13.4" outlineLevel="0" r="1370">
      <c r="B1370" s="2" t="s">
        <v>40</v>
      </c>
      <c r="C1370" s="0" t="s">
        <v>41</v>
      </c>
    </row>
    <row collapsed="false" customFormat="false" customHeight="true" hidden="false" ht="12.1" outlineLevel="0" r="1371">
      <c r="B1371" s="0" t="s">
        <v>42</v>
      </c>
      <c r="C1371" s="0" t="n">
        <v>13.3</v>
      </c>
      <c r="D1371" s="0" t="n">
        <f aca="false">C1371*0.001*(39.2+8.4+9)*3600*24*365*3</f>
        <v>71219010.24</v>
      </c>
      <c r="E1371" s="0" t="n">
        <v>5376000</v>
      </c>
      <c r="F1371" s="0" t="n">
        <v>2324</v>
      </c>
      <c r="G1371" s="1" t="n">
        <f aca="false">D1371*F1371/E1371</f>
        <v>30787.384635</v>
      </c>
      <c r="H1371" s="1" t="inlineStr">
        <f aca="false">SUM(G1371:G1375,G1377:G1378)</f>
        <is>
          <t/>
        </is>
      </c>
      <c r="I1371" s="0" t="s">
        <v>189</v>
      </c>
    </row>
    <row collapsed="false" customFormat="false" customHeight="true" hidden="false" ht="12.1" outlineLevel="0" r="1372">
      <c r="B1372" s="0" t="s">
        <v>44</v>
      </c>
      <c r="C1372" s="0" t="n">
        <v>2.5</v>
      </c>
      <c r="D1372" s="0" t="n">
        <f aca="false">C1372*0.001*(39.2+8.4+9)*3600*24*365*3</f>
        <v>13387032</v>
      </c>
      <c r="E1372" s="0" t="n">
        <v>5376000</v>
      </c>
      <c r="F1372" s="0" t="n">
        <v>519</v>
      </c>
      <c r="G1372" s="1" t="n">
        <f aca="false">D1372*F1372/E1372</f>
        <v>1292.38645982143</v>
      </c>
      <c r="H1372" s="1" t="inlineStr">
        <f aca="false">SUM(G1371:G1373,G1376:G1378)</f>
        <is>
          <t/>
        </is>
      </c>
      <c r="I1372" s="0" t="s">
        <v>190</v>
      </c>
    </row>
    <row collapsed="false" customFormat="false" customHeight="true" hidden="false" ht="12.1" outlineLevel="0" r="1373">
      <c r="B1373" s="0" t="s">
        <v>46</v>
      </c>
      <c r="C1373" s="0" t="n">
        <v>1.1</v>
      </c>
      <c r="D1373" s="0" t="n">
        <f aca="false">C1373*0.001*(39.2+8.4+9)*3600*24*365*3</f>
        <v>5890294.08</v>
      </c>
      <c r="E1373" s="0" t="n">
        <v>14333127</v>
      </c>
      <c r="F1373" s="0" t="n">
        <v>24121</v>
      </c>
      <c r="G1373" s="1" t="n">
        <f aca="false">D1373*F1373/E1373</f>
        <v>9912.68573170949</v>
      </c>
    </row>
    <row collapsed="false" customFormat="false" customHeight="true" hidden="false" ht="12.1" outlineLevel="0" r="1374">
      <c r="B1374" s="0" t="s">
        <v>65</v>
      </c>
      <c r="C1374" s="0" t="n">
        <v>0.115</v>
      </c>
      <c r="D1374" s="0" t="n">
        <f aca="false">C1374*0.001*(39.2+8.4+9)*3600*24*365*3</f>
        <v>615803.472</v>
      </c>
      <c r="E1374" s="0" t="n">
        <v>16965475</v>
      </c>
      <c r="F1374" s="0" t="n">
        <v>17725</v>
      </c>
      <c r="G1374" s="1" t="n">
        <f aca="false">F1374*D1374/E1374</f>
        <v>643.37229232898</v>
      </c>
    </row>
    <row collapsed="false" customFormat="false" customHeight="true" hidden="false" ht="12.1" outlineLevel="0" r="1375">
      <c r="B1375" s="0" t="s">
        <v>66</v>
      </c>
      <c r="C1375" s="0" t="n">
        <v>15</v>
      </c>
      <c r="D1375" s="0" t="n">
        <f aca="false">C1375*0.001*(39.2+8.4+9)*3600*24*365*3</f>
        <v>80322192</v>
      </c>
      <c r="E1375" s="0" t="n">
        <v>16965475</v>
      </c>
      <c r="F1375" s="0" t="n">
        <v>5625</v>
      </c>
      <c r="G1375" s="1" t="n">
        <f aca="false">D1375*F1375/E1375</f>
        <v>26631.2808807298</v>
      </c>
    </row>
    <row collapsed="false" customFormat="false" customHeight="true" hidden="false" ht="12.1" outlineLevel="0" r="1376">
      <c r="B1376" s="0" t="s">
        <v>48</v>
      </c>
      <c r="C1376" s="0" t="n">
        <v>15</v>
      </c>
      <c r="D1376" s="0" t="n">
        <f aca="false">C1376*0.001*(39.2+8.4+9)*3600*24*365*3</f>
        <v>80322192</v>
      </c>
      <c r="E1376" s="0" t="n">
        <v>16965475</v>
      </c>
      <c r="F1376" s="0" t="n">
        <v>23350</v>
      </c>
      <c r="G1376" s="1" t="n">
        <f aca="false">D1376*F1376/E1376</f>
        <v>110549.405967119</v>
      </c>
      <c r="H1376" s="1"/>
    </row>
    <row collapsed="false" customFormat="false" customHeight="true" hidden="false" ht="12.1" outlineLevel="0" r="1377">
      <c r="B1377" s="0" t="s">
        <v>50</v>
      </c>
      <c r="C1377" s="0" t="n">
        <v>2.47</v>
      </c>
      <c r="D1377" s="0" t="n">
        <f aca="false">C1377*0.001*(39.2+8.4+9)*3600*24*365*3</f>
        <v>13226387.616</v>
      </c>
      <c r="E1377" s="0" t="n">
        <v>9303449</v>
      </c>
      <c r="F1377" s="0" t="n">
        <v>665</v>
      </c>
      <c r="G1377" s="1" t="n">
        <f aca="false">D1377*F1377/E1377</f>
        <v>945.407210233538</v>
      </c>
      <c r="H1377" s="1"/>
    </row>
    <row collapsed="false" customFormat="false" customHeight="true" hidden="false" ht="12.1" outlineLevel="0" r="1378">
      <c r="B1378" s="0" t="s">
        <v>51</v>
      </c>
      <c r="C1378" s="0" t="n">
        <v>0.4</v>
      </c>
      <c r="D1378" s="0" t="n">
        <f aca="false">C1378*0.001*(39.2+8.4+9)*3600*24*365*3</f>
        <v>2141925.12</v>
      </c>
      <c r="E1378" s="0" t="n">
        <v>9303449</v>
      </c>
      <c r="F1378" s="0" t="n">
        <v>10892</v>
      </c>
      <c r="G1378" s="1" t="n">
        <f aca="false">D1378*F1378/E1378</f>
        <v>2507.65586042768</v>
      </c>
      <c r="H1378" s="1"/>
    </row>
    <row collapsed="false" customFormat="false" customHeight="true" hidden="false" ht="12.1" outlineLevel="0" r="1379">
      <c r="B1379" s="2" t="s">
        <v>52</v>
      </c>
      <c r="G1379" s="1"/>
      <c r="H1379" s="1"/>
    </row>
    <row collapsed="false" customFormat="false" customHeight="true" hidden="false" ht="12.1" outlineLevel="0" r="1380">
      <c r="B1380" s="0" t="s">
        <v>53</v>
      </c>
      <c r="C1380" s="0" t="n">
        <v>13.3</v>
      </c>
      <c r="D1380" s="0" t="n">
        <f aca="false">C1380*0.001*(68+13.9+3.5+10+10)*3600*24*365*3</f>
        <v>132623386.56</v>
      </c>
      <c r="E1380" s="0" t="n">
        <v>5376000</v>
      </c>
      <c r="F1380" s="0" t="n">
        <v>1044</v>
      </c>
      <c r="G1380" s="1" t="n">
        <f aca="false">F1380*D1380/E1380</f>
        <v>25754.988015</v>
      </c>
      <c r="H1380" s="1" t="inlineStr">
        <f aca="false">SUM(G1380:G1384,G1386:G1387)</f>
        <is>
          <t/>
        </is>
      </c>
      <c r="I1380" s="0" t="s">
        <v>189</v>
      </c>
    </row>
    <row collapsed="false" customFormat="false" customHeight="true" hidden="false" ht="12.1" outlineLevel="0" r="1381">
      <c r="B1381" s="0" t="s">
        <v>54</v>
      </c>
      <c r="C1381" s="0" t="n">
        <v>2.5</v>
      </c>
      <c r="D1381" s="0" t="n">
        <f aca="false">C1381*0.001*(68+13.9+3.5+10+10)*3600*24*365*3</f>
        <v>24929208</v>
      </c>
      <c r="E1381" s="0" t="n">
        <v>5376000</v>
      </c>
      <c r="F1381" s="0" t="n">
        <v>344</v>
      </c>
      <c r="G1381" s="1" t="n">
        <f aca="false">F1381*D1381/E1381</f>
        <v>1595.17253571429</v>
      </c>
      <c r="H1381" s="1" t="inlineStr">
        <f aca="false">SUM(G1380:G1382,G1385:G1387)</f>
        <is>
          <t/>
        </is>
      </c>
      <c r="I1381" s="0" t="s">
        <v>190</v>
      </c>
    </row>
    <row collapsed="false" customFormat="false" customHeight="true" hidden="false" ht="12.1" outlineLevel="0" r="1382">
      <c r="B1382" s="0" t="s">
        <v>55</v>
      </c>
      <c r="C1382" s="0" t="n">
        <v>1.1</v>
      </c>
      <c r="D1382" s="0" t="n">
        <f aca="false">C1382*0.001*(68+13.9+3.5+10+10)*3600*24*365*3</f>
        <v>10968851.52</v>
      </c>
      <c r="E1382" s="0" t="n">
        <v>14333058</v>
      </c>
      <c r="F1382" s="0" t="n">
        <v>13076</v>
      </c>
      <c r="G1382" s="1" t="n">
        <f aca="false">F1382*D1382/E1382</f>
        <v>10006.8458856107</v>
      </c>
    </row>
    <row collapsed="false" customFormat="false" customHeight="true" hidden="false" ht="12.1" outlineLevel="0" r="1383">
      <c r="B1383" s="0" t="s">
        <v>67</v>
      </c>
      <c r="C1383" s="0" t="n">
        <v>0.115</v>
      </c>
      <c r="D1383" s="0" t="n">
        <f aca="false">C1383*0.001*(68+13.9+3.5+10+10)*3600*24*365*3</f>
        <v>1146743.568</v>
      </c>
      <c r="E1383" s="0" t="n">
        <v>16966427</v>
      </c>
      <c r="F1383" s="0" t="n">
        <v>9273</v>
      </c>
      <c r="G1383" s="1" t="n">
        <f aca="false">D1383*F1383/E1383</f>
        <v>626.752651342796</v>
      </c>
    </row>
    <row collapsed="false" customFormat="false" customHeight="true" hidden="false" ht="12.1" outlineLevel="0" r="1384">
      <c r="B1384" s="0" t="s">
        <v>68</v>
      </c>
      <c r="C1384" s="0" t="n">
        <v>15</v>
      </c>
      <c r="D1384" s="0" t="n">
        <f aca="false">C1384*0.001*(68+13.9+3.5+10+10)*3600*24*365*3</f>
        <v>149575248</v>
      </c>
      <c r="E1384" s="0" t="n">
        <v>16966427</v>
      </c>
      <c r="F1384" s="0" t="n">
        <v>3311</v>
      </c>
      <c r="G1384" s="1" t="n">
        <f aca="false">D1384*F1384/E1384</f>
        <v>29189.6252598146</v>
      </c>
    </row>
    <row collapsed="false" customFormat="false" customHeight="true" hidden="false" ht="12.1" outlineLevel="0" r="1385">
      <c r="B1385" s="0" t="s">
        <v>56</v>
      </c>
      <c r="C1385" s="0" t="n">
        <v>15</v>
      </c>
      <c r="D1385" s="0" t="n">
        <f aca="false">C1385*0.001*(68+13.9+3.5+10+10)*3600*24*365*3</f>
        <v>149575248</v>
      </c>
      <c r="E1385" s="0" t="n">
        <v>16966427</v>
      </c>
      <c r="F1385" s="0" t="n">
        <v>12584</v>
      </c>
      <c r="G1385" s="1" t="n">
        <f aca="false">F1385*D1385/E1385</f>
        <v>110939.971087136</v>
      </c>
      <c r="H1385" s="1"/>
    </row>
    <row collapsed="false" customFormat="false" customHeight="true" hidden="false" ht="12.1" outlineLevel="0" r="1386">
      <c r="B1386" s="0" t="s">
        <v>58</v>
      </c>
      <c r="C1386" s="0" t="n">
        <v>2.47</v>
      </c>
      <c r="D1386" s="0" t="n">
        <f aca="false">C1386*0.001*(68+13.9+3.5+10+10)*3600*24*365*3</f>
        <v>24630057.504</v>
      </c>
      <c r="E1386" s="0" t="n">
        <v>9303730</v>
      </c>
      <c r="F1386" s="0" t="n">
        <v>368</v>
      </c>
      <c r="G1386" s="1" t="n">
        <f aca="false">F1386*D1386/E1386</f>
        <v>974.217992296853</v>
      </c>
      <c r="H1386" s="1"/>
    </row>
    <row collapsed="false" customFormat="false" customHeight="true" hidden="false" ht="12.1" outlineLevel="0" r="1387">
      <c r="B1387" s="0" t="s">
        <v>59</v>
      </c>
      <c r="C1387" s="0" t="n">
        <v>0.4</v>
      </c>
      <c r="D1387" s="0" t="n">
        <f aca="false">C1387*0.001*(68+13.9+3.5+10+10)*3600*24*365*3</f>
        <v>3988673.28</v>
      </c>
      <c r="E1387" s="0" t="n">
        <v>9303730</v>
      </c>
      <c r="F1387" s="0" t="n">
        <v>6227</v>
      </c>
      <c r="G1387" s="1" t="n">
        <f aca="false">F1387*D1387/E1387</f>
        <v>2669.6248187082</v>
      </c>
      <c r="H1387" s="1"/>
    </row>
    <row collapsed="false" customFormat="false" customHeight="true" hidden="false" ht="12.1" outlineLevel="0" r="1388">
      <c r="B1388" s="2" t="s">
        <v>60</v>
      </c>
      <c r="H1388" s="1" t="inlineStr">
        <f aca="false">SUM(H1371,H1380)</f>
        <is>
          <t/>
        </is>
      </c>
      <c r="I1388" s="0" t="s">
        <v>189</v>
      </c>
    </row>
    <row collapsed="false" customFormat="false" customHeight="true" hidden="false" ht="12.1" outlineLevel="0" r="1389">
      <c r="H1389" s="1" t="inlineStr">
        <f aca="false">SUM(H1372,H1381)</f>
        <is>
          <t/>
        </is>
      </c>
      <c r="I1389" s="0" t="s">
        <v>190</v>
      </c>
    </row>
    <row collapsed="false" customFormat="false" customHeight="true" hidden="false" ht="13.4" outlineLevel="0" r="1390">
      <c r="B1390" s="2" t="s">
        <v>61</v>
      </c>
      <c r="H1390" s="1"/>
    </row>
    <row collapsed="false" customFormat="false" customHeight="true" hidden="false" ht="13.4" outlineLevel="0" r="1391">
      <c r="B1391" s="0" t="s">
        <v>62</v>
      </c>
      <c r="C1391" s="0" t="n">
        <f aca="false">(0.84+0.1+0.59)*0.7</f>
        <v>1.071</v>
      </c>
      <c r="D1391" s="1" t="n">
        <f aca="false">C1391*110*3600*24*365*3</f>
        <v>11145768480</v>
      </c>
      <c r="E1391" s="1" t="n">
        <v>240000000</v>
      </c>
      <c r="F1391" s="0" t="n">
        <v>5</v>
      </c>
      <c r="G1391" s="0" t="n">
        <f aca="false">SQRT(5)*F1391*D1391/E1391*2</f>
        <v>1038.4456659481</v>
      </c>
    </row>
    <row collapsed="false" customFormat="false" customHeight="true" hidden="false" ht="12.1" outlineLevel="0" r="1392">
      <c r="B1392" s="2" t="s">
        <v>69</v>
      </c>
      <c r="H1392" s="1" t="inlineStr">
        <f aca="false">SUM(H1388,H1358)</f>
        <is>
          <t/>
        </is>
      </c>
      <c r="I1392" s="0" t="s">
        <v>189</v>
      </c>
    </row>
    <row collapsed="false" customFormat="false" customHeight="true" hidden="false" ht="12.1" outlineLevel="0" r="1393">
      <c r="B1393" s="2"/>
      <c r="H1393" s="1" t="inlineStr">
        <f aca="false">SUM(H1389,H1358)</f>
        <is>
          <t/>
        </is>
      </c>
      <c r="I1393" s="0" t="s">
        <v>190</v>
      </c>
    </row>
    <row collapsed="false" customFormat="false" customHeight="true" hidden="false" ht="12.1" outlineLevel="0" r="1394">
      <c r="B1394" s="2" t="s">
        <v>70</v>
      </c>
    </row>
    <row collapsed="false" customFormat="false" customHeight="true" hidden="false" ht="12.1" outlineLevel="0" r="1395">
      <c r="B1395" s="0" t="s">
        <v>71</v>
      </c>
      <c r="C1395" s="0" t="n">
        <f aca="false">0.00000054*2.07*C1364</f>
        <v>4.69476E-006</v>
      </c>
      <c r="D1395" s="0" t="n">
        <f aca="false">C1395*0.001*19*3600*24*365*3</f>
        <v>8.43907522752</v>
      </c>
      <c r="E1395" s="0" t="n">
        <v>2687856</v>
      </c>
      <c r="F1395" s="0" t="n">
        <v>37636</v>
      </c>
      <c r="G1395" s="0" t="n">
        <f aca="false">F1395*D1395/E1395</f>
        <v>0.118165941651243</v>
      </c>
    </row>
    <row collapsed="false" customFormat="false" customHeight="true" hidden="false" ht="12.1" outlineLevel="0" r="1396">
      <c r="B1396" s="0" t="s">
        <v>72</v>
      </c>
      <c r="C1396" s="3" t="n">
        <f aca="false">0.00000054*2.07*C1365</f>
        <v>4.69476E-006</v>
      </c>
      <c r="D1396" s="0" t="n">
        <f aca="false">C1396*0.001*19*3600*24*365*3</f>
        <v>8.43907522752</v>
      </c>
      <c r="E1396" s="0" t="n">
        <v>2687856</v>
      </c>
      <c r="F1396" s="0" t="n">
        <v>21879</v>
      </c>
      <c r="G1396" s="0" t="n">
        <f aca="false">F1396*D1396/E1396</f>
        <v>0.0686936081780088</v>
      </c>
      <c r="H1396" s="0" t="n">
        <f aca="false">SUM(G1395:G1396)</f>
        <v>0.186859549829252</v>
      </c>
    </row>
    <row collapsed="false" customFormat="false" customHeight="true" hidden="false" ht="12.1" outlineLevel="0" r="1397">
      <c r="B1397" s="0" t="s">
        <v>73</v>
      </c>
      <c r="C1397" s="0" t="n">
        <f aca="false">0.00000000007*1.86*C1376</f>
        <v>1.953E-009</v>
      </c>
      <c r="D1397" s="0" t="n">
        <f aca="false">C1397*0.001*(39.2+8.4+9)*3600*24*365*3</f>
        <v>0.0104579493984</v>
      </c>
      <c r="E1397" s="4" t="n">
        <v>4799904</v>
      </c>
      <c r="F1397" s="0" t="n">
        <v>50484</v>
      </c>
      <c r="G1397" s="0" t="n">
        <f aca="false">F1397*D1397/E1397</f>
        <v>0.000109993682671325</v>
      </c>
    </row>
    <row collapsed="false" customFormat="false" customHeight="true" hidden="false" ht="12.1" outlineLevel="0" r="1398">
      <c r="B1398" s="0" t="s">
        <v>74</v>
      </c>
      <c r="C1398" s="0" t="n">
        <f aca="false">0.00000054*2.07*C1377</f>
        <v>2.760966E-006</v>
      </c>
      <c r="D1398" s="0" t="n">
        <f aca="false">C1398*0.001*(39.2+8.4+9)*3600*24*365*3</f>
        <v>14.7844560771648</v>
      </c>
      <c r="E1398" s="4" t="n">
        <v>4799904</v>
      </c>
      <c r="F1398" s="0" t="n">
        <v>53277</v>
      </c>
      <c r="G1398" s="0" t="n">
        <f aca="false">F1398*D1398/E1398</f>
        <v>0.164101504201565</v>
      </c>
    </row>
    <row collapsed="false" customFormat="false" customHeight="true" hidden="false" ht="12.1" outlineLevel="0" r="1399">
      <c r="B1399" s="0" t="s">
        <v>75</v>
      </c>
      <c r="C1399" s="0" t="n">
        <f aca="false">0.00000000007*1.86*C1385</f>
        <v>1.953E-009</v>
      </c>
      <c r="D1399" s="0" t="n">
        <f aca="false">C1399*0.001*(68+13.9+3.5+10+10)*3600*24*365*3</f>
        <v>0.0194746972896</v>
      </c>
      <c r="E1399" s="4" t="n">
        <v>4799904</v>
      </c>
      <c r="F1399" s="0" t="n">
        <v>43566</v>
      </c>
      <c r="G1399" s="0" t="n">
        <f aca="false">F1399*D1399/E1399</f>
        <v>0.000176760756489862</v>
      </c>
    </row>
    <row collapsed="false" customFormat="false" customHeight="true" hidden="false" ht="12.1" outlineLevel="0" r="1400">
      <c r="B1400" s="0" t="s">
        <v>76</v>
      </c>
      <c r="C1400" s="0" t="n">
        <f aca="false">0.00000054*2.07*C1386</f>
        <v>2.760966E-006</v>
      </c>
      <c r="D1400" s="0" t="n">
        <f aca="false">C1400*0.001*(68+13.9+3.5+10+10)*3600*24*365*3</f>
        <v>27.5314782779712</v>
      </c>
      <c r="E1400" s="4" t="n">
        <v>4799904</v>
      </c>
      <c r="F1400" s="0" t="n">
        <v>45918</v>
      </c>
      <c r="G1400" s="0" t="n">
        <f aca="false">F1400*D1400/E1400</f>
        <v>0.263378271642075</v>
      </c>
      <c r="H1400" s="0" t="n">
        <f aca="false">SUM(G1397:G1400)</f>
        <v>0.427766530282801</v>
      </c>
      <c r="I1400" s="0" t="n">
        <f aca="false">SUM(H1396,H1400)</f>
        <v>0.614626080112053</v>
      </c>
    </row>
    <row collapsed="false" customFormat="false" customHeight="true" hidden="false" ht="12.1" outlineLevel="0" r="1401">
      <c r="B1401" s="2" t="s">
        <v>77</v>
      </c>
      <c r="C1401" s="0" t="s">
        <v>78</v>
      </c>
      <c r="D1401" s="0" t="s">
        <v>79</v>
      </c>
    </row>
    <row collapsed="false" customFormat="false" customHeight="true" hidden="false" ht="12.1" outlineLevel="0" r="1402">
      <c r="B1402" s="0" t="s">
        <v>80</v>
      </c>
      <c r="C1402" s="3" t="n">
        <f aca="false">0.001*0.0072*C1365/6940*0.0403454</f>
        <v>1.75798976368876E-010</v>
      </c>
      <c r="D1402" s="0" t="n">
        <f aca="false">C1402*19*94670800</f>
        <v>0.316217564908429</v>
      </c>
      <c r="E1402" s="0" t="n">
        <f aca="false">48366*48</f>
        <v>2321568</v>
      </c>
      <c r="F1402" s="0" t="n">
        <v>81616</v>
      </c>
      <c r="G1402" s="0" t="n">
        <f aca="false">F1402*D1402/E1402</f>
        <v>0.0111168024273105</v>
      </c>
    </row>
    <row collapsed="false" customFormat="false" customHeight="true" hidden="false" ht="12.1" outlineLevel="0" r="1403">
      <c r="B1403" s="0" t="s">
        <v>81</v>
      </c>
      <c r="C1403" s="0" t="n">
        <f aca="false">0.001*0.0072*C1365/0.0000000000006709*1.05101E-019</f>
        <v>4.73729950812342E-012</v>
      </c>
      <c r="D1403" s="0" t="n">
        <f aca="false">C1403*19*94670800</f>
        <v>0.00852119475119936</v>
      </c>
      <c r="E1403" s="0" t="n">
        <f aca="false">48316*48</f>
        <v>2319168</v>
      </c>
      <c r="F1403" s="0" t="n">
        <v>76894</v>
      </c>
      <c r="G1403" s="0" t="n">
        <f aca="false">F1403*D1403/E1403</f>
        <v>0.000282527505208214</v>
      </c>
    </row>
    <row collapsed="false" customFormat="false" customHeight="true" hidden="false" ht="12.1" outlineLevel="0" r="1404">
      <c r="B1404" s="0" t="s">
        <v>82</v>
      </c>
      <c r="C1404" s="0" t="n">
        <f aca="false">0.001*0.99274*C1365/0.00000005798*0.0000000000000160359</f>
        <v>1.15318753599862E-009</v>
      </c>
      <c r="D1404" s="0" t="n">
        <f aca="false">C1404*19*94670800</f>
        <v>2.07429054507735</v>
      </c>
      <c r="E1404" s="0" t="n">
        <f aca="false">48414*48</f>
        <v>2323872</v>
      </c>
      <c r="F1404" s="0" t="n">
        <v>77168</v>
      </c>
      <c r="G1404" s="0" t="n">
        <f aca="false">F1404*D1404/E1404</f>
        <v>0.0688802364254695</v>
      </c>
    </row>
    <row collapsed="false" customFormat="false" customHeight="true" hidden="false" ht="12.1" outlineLevel="0" r="1405">
      <c r="B1405" s="0" t="s">
        <v>83</v>
      </c>
      <c r="C1405" s="0" t="n">
        <f aca="false">0.001*0.0072*C1365/1.34*0.00000515675</f>
        <v>1.16373223880597E-010</v>
      </c>
      <c r="D1405" s="0" t="n">
        <f aca="false">C1405*19*94670800</f>
        <v>0.209325777863749</v>
      </c>
      <c r="E1405" s="0" t="n">
        <f aca="false">48394*48</f>
        <v>2322912</v>
      </c>
      <c r="F1405" s="0" t="n">
        <v>80684</v>
      </c>
      <c r="G1405" s="0" t="n">
        <f aca="false">F1405*D1405/E1405</f>
        <v>0.00727071927871514</v>
      </c>
    </row>
    <row collapsed="false" customFormat="false" customHeight="true" hidden="false" ht="12.1" outlineLevel="0" r="1406">
      <c r="B1406" s="0" t="s">
        <v>84</v>
      </c>
      <c r="C1406" s="0" t="n">
        <f aca="false">0.001*C1363/2320000*21.595</f>
        <v>2.04780172413793E-008</v>
      </c>
      <c r="D1406" s="0" t="n">
        <f aca="false">C1406*19*94670800</f>
        <v>36.8347352184483</v>
      </c>
      <c r="E1406" s="0" t="n">
        <f aca="false">48306*48</f>
        <v>2318688</v>
      </c>
      <c r="F1406" s="0" t="n">
        <v>80808</v>
      </c>
      <c r="G1406" s="0" t="n">
        <f aca="false">F1406*D1406/E1406</f>
        <v>1.28371789716097</v>
      </c>
    </row>
    <row collapsed="false" customFormat="false" customHeight="true" hidden="false" ht="12.1" outlineLevel="0" r="1407">
      <c r="B1407" s="0" t="s">
        <v>85</v>
      </c>
      <c r="C1407" s="0" t="n">
        <f aca="false">0.001*0.99274*C1365/4219*0.00195758*10</f>
        <v>1.93461613430671E-008</v>
      </c>
      <c r="D1407" s="0" t="n">
        <f aca="false">C1407*19*94670800</f>
        <v>34.7988148542675</v>
      </c>
      <c r="E1407" s="0" t="n">
        <f aca="false">48401*48</f>
        <v>2323248</v>
      </c>
      <c r="F1407" s="0" t="n">
        <v>81378</v>
      </c>
      <c r="G1407" s="0" t="n">
        <f aca="false">F1407*D1407/E1407</f>
        <v>1.21892193825652</v>
      </c>
    </row>
    <row collapsed="false" customFormat="false" customHeight="true" hidden="false" ht="12.1" outlineLevel="0" r="1408">
      <c r="B1408" s="0" t="s">
        <v>86</v>
      </c>
      <c r="C1408" s="0" t="n">
        <f aca="false">0.001*C1363/4.78*0.00000927984</f>
        <v>4.27105606694561E-009</v>
      </c>
      <c r="D1408" s="0" t="n">
        <f aca="false">C1408*19*94670800</f>
        <v>7.68254159934929</v>
      </c>
      <c r="E1408" s="0" t="n">
        <f aca="false">48370*48</f>
        <v>2321760</v>
      </c>
      <c r="F1408" s="0" t="n">
        <v>77958</v>
      </c>
      <c r="G1408" s="0" t="n">
        <f aca="false">F1408*D1408/E1408</f>
        <v>0.25795757442719</v>
      </c>
    </row>
    <row collapsed="false" customFormat="false" customHeight="true" hidden="false" ht="12.1" outlineLevel="0" r="1409">
      <c r="B1409" s="0" t="s">
        <v>87</v>
      </c>
      <c r="C1409" s="0" t="n">
        <f aca="false">0.001*0.99274*C1365/0.003729*0.00000000292019</f>
        <v>3.26515300791633E-009</v>
      </c>
      <c r="D1409" s="0" t="n">
        <f aca="false">C1409*19*94670800</f>
        <v>5.87317830025506</v>
      </c>
      <c r="E1409" s="0" t="n">
        <f aca="false">48*48330</f>
        <v>2319840</v>
      </c>
      <c r="F1409" s="0" t="n">
        <v>76641</v>
      </c>
      <c r="G1409" s="0" t="n">
        <f aca="false">F1409*D1409/E1409</f>
        <v>0.194033320448759</v>
      </c>
    </row>
    <row collapsed="false" customFormat="false" customHeight="true" hidden="false" ht="12.1" outlineLevel="0" r="1410">
      <c r="B1410" s="0" t="s">
        <v>88</v>
      </c>
      <c r="C1410" s="0" t="n">
        <f aca="false">0.001*0.0072*C1365/0.0000007018*0.000000000000344642000000001</f>
        <v>1.48503477913936E-011</v>
      </c>
      <c r="D1410" s="0" t="n">
        <f aca="false">C1410*19*94670800</f>
        <v>0.0267119918080998</v>
      </c>
      <c r="E1410" s="0" t="n">
        <f aca="false">48381*48</f>
        <v>2322288</v>
      </c>
      <c r="F1410" s="0" t="n">
        <v>76802</v>
      </c>
      <c r="G1410" s="0" t="n">
        <f aca="false">F1410*D1410/E1410</f>
        <v>0.000883410840880065</v>
      </c>
    </row>
    <row collapsed="false" customFormat="false" customHeight="true" hidden="false" ht="12.1" outlineLevel="0" r="1411">
      <c r="B1411" s="0" t="s">
        <v>89</v>
      </c>
      <c r="C1411" s="0" t="n">
        <f aca="false">0.001*C1363/0.0000022089*0.00000000000107439</f>
        <v>1.07006111639277E-009</v>
      </c>
      <c r="D1411" s="0" t="n">
        <f aca="false">C1411*19*94670800</f>
        <v>1.92476729681814</v>
      </c>
      <c r="E1411" s="0" t="n">
        <f aca="false">48307*48</f>
        <v>2318736</v>
      </c>
      <c r="F1411" s="0" t="n">
        <v>76633</v>
      </c>
      <c r="G1411" s="0" t="n">
        <f aca="false">F1411*D1411/E1411</f>
        <v>0.0636125424615242</v>
      </c>
    </row>
    <row collapsed="false" customFormat="false" customHeight="true" hidden="false" ht="12.1" outlineLevel="0" r="1412">
      <c r="B1412" s="0" t="s">
        <v>90</v>
      </c>
      <c r="C1412" s="0" t="n">
        <f aca="false">0.001*0.99274*C1365/0.000000000014*1.44088E-018</f>
        <v>4.2912576336E-010</v>
      </c>
      <c r="D1412" s="0" t="n">
        <f aca="false">C1412*19*94670800</f>
        <v>0.771887907040136</v>
      </c>
      <c r="E1412" s="0" t="n">
        <f aca="false">48281*48</f>
        <v>2317488</v>
      </c>
      <c r="F1412" s="0" t="n">
        <v>75890</v>
      </c>
      <c r="G1412" s="0" t="n">
        <f aca="false">F1412*D1412/E1412</f>
        <v>0.0252767536510549</v>
      </c>
    </row>
    <row collapsed="false" customFormat="false" customHeight="true" hidden="false" ht="12.1" outlineLevel="0" r="1413">
      <c r="B1413" s="0" t="s">
        <v>91</v>
      </c>
      <c r="C1413" s="0" t="n">
        <f aca="false">0.001*0.0072*C1365/0.175*0.000000346765</f>
        <v>5.9920992E-011</v>
      </c>
      <c r="D1413" s="0" t="n">
        <f aca="false">C1413*19*94670800</f>
        <v>0.107782596739238</v>
      </c>
      <c r="E1413" s="0" t="n">
        <f aca="false">48429*48</f>
        <v>2324592</v>
      </c>
      <c r="F1413" s="0" t="n">
        <v>77993</v>
      </c>
      <c r="G1413" s="0" t="n">
        <f aca="false">F1413*D1413/E1413</f>
        <v>0.00361624236316886</v>
      </c>
    </row>
    <row collapsed="false" customFormat="false" customHeight="true" hidden="false" ht="12.1" outlineLevel="0" r="1414">
      <c r="B1414" s="0" t="s">
        <v>92</v>
      </c>
      <c r="C1414" s="0" t="n">
        <f aca="false">0.001*C1363/0.0125*0.0000000140215</f>
        <v>2.467784E-009</v>
      </c>
      <c r="D1414" s="0" t="n">
        <f aca="false">C1414*19*94670800</f>
        <v>4.4389146246368</v>
      </c>
      <c r="E1414" s="0" t="n">
        <f aca="false">48364*48</f>
        <v>2321472</v>
      </c>
      <c r="F1414" s="0" t="n">
        <v>77468</v>
      </c>
      <c r="G1414" s="0" t="n">
        <f aca="false">F1414*D1414/E1414</f>
        <v>0.14812749761417</v>
      </c>
    </row>
    <row collapsed="false" customFormat="false" customHeight="true" hidden="false" ht="12.1" outlineLevel="0" r="1415">
      <c r="B1415" s="0" t="s">
        <v>93</v>
      </c>
      <c r="C1415" s="0" t="n">
        <f aca="false">0.001*0.99274*C1365/0.00000209824*0.000000000000780354000000001</f>
        <v>1.55067687482462E-009</v>
      </c>
      <c r="D1415" s="0" t="n">
        <f aca="false">C1415*19*94670800</f>
        <v>2.78927258534178</v>
      </c>
      <c r="E1415" s="0" t="n">
        <f aca="false">48336*48</f>
        <v>2320128</v>
      </c>
      <c r="F1415" s="0" t="n">
        <v>76516</v>
      </c>
      <c r="G1415" s="0" t="n">
        <f aca="false">F1415*D1415/E1415</f>
        <v>0.0919880201178606</v>
      </c>
    </row>
    <row collapsed="false" customFormat="false" customHeight="true" hidden="false" ht="12.1" outlineLevel="0" r="1416">
      <c r="B1416" s="0" t="s">
        <v>94</v>
      </c>
      <c r="C1416" s="0" t="n">
        <f aca="false">0.001*0.0072*C1365/0.0000004296*0.000000000000285365</f>
        <v>2.00871452513966E-011</v>
      </c>
      <c r="D1416" s="0" t="n">
        <f aca="false">C1416*19*94670800</f>
        <v>0.0361316561026525</v>
      </c>
      <c r="E1416" s="0" t="n">
        <f aca="false">48365*48</f>
        <v>2321520</v>
      </c>
      <c r="F1416" s="0" t="n">
        <v>76543</v>
      </c>
      <c r="G1416" s="0" t="n">
        <f aca="false">F1416*D1416/E1416</f>
        <v>0.00119129938706767</v>
      </c>
    </row>
    <row collapsed="false" customFormat="false" customHeight="true" hidden="false" ht="12.1" outlineLevel="0" r="1417">
      <c r="B1417" s="0" t="s">
        <v>95</v>
      </c>
      <c r="C1417" s="0" t="n">
        <f aca="false">0.001*C1363/0.000000011498*3.71403E-015</f>
        <v>7.10633675421813E-010</v>
      </c>
      <c r="D1417" s="0" t="n">
        <f aca="false">C1417*19*94670800</f>
        <v>1.27824891262334</v>
      </c>
      <c r="E1417" s="0" t="n">
        <f aca="false">48295*48</f>
        <v>2318160</v>
      </c>
      <c r="F1417" s="0" t="n">
        <v>76758</v>
      </c>
      <c r="G1417" s="0" t="n">
        <f aca="false">F1417*D1417/E1417</f>
        <v>0.0423248740531899</v>
      </c>
    </row>
    <row collapsed="false" customFormat="false" customHeight="true" hidden="false" ht="12.1" outlineLevel="0" r="1418">
      <c r="B1418" s="0" t="s">
        <v>96</v>
      </c>
      <c r="C1418" s="0" t="n">
        <f aca="false">0.001*0.99274*C1365/0.0000000000002914*2.40754E-020</f>
        <v>3.4448377797941E-010</v>
      </c>
      <c r="D1418" s="0" t="n">
        <f aca="false">C1418*19*94670800</f>
        <v>0.619638542118329</v>
      </c>
      <c r="E1418" s="0" t="n">
        <f aca="false">48408*48</f>
        <v>2323584</v>
      </c>
      <c r="F1418" s="0" t="n">
        <v>74770</v>
      </c>
      <c r="G1418" s="0" t="n">
        <f aca="false">F1418*D1418/E1418</f>
        <v>0.0199391860996579</v>
      </c>
    </row>
    <row collapsed="false" customFormat="false" customHeight="true" hidden="false" ht="12.1" outlineLevel="0" r="1419">
      <c r="B1419" s="0" t="s">
        <v>97</v>
      </c>
      <c r="C1419" s="0" t="n">
        <f aca="false">0.001*C1363/1.57E-018*2.68518E-026</f>
        <v>3.76267261146497E-011</v>
      </c>
      <c r="D1419" s="0" t="n">
        <f aca="false">C1419*19*94670800</f>
        <v>0.0676808929904408</v>
      </c>
      <c r="E1419" s="0" t="n">
        <f aca="false">48282*48</f>
        <v>2317536</v>
      </c>
      <c r="F1419" s="0" t="n">
        <v>78151</v>
      </c>
      <c r="G1419" s="0" t="n">
        <f aca="false">F1419*D1419/E1419</f>
        <v>0.00228230735923668</v>
      </c>
    </row>
    <row collapsed="false" customFormat="false" customHeight="true" hidden="false" ht="12.1" outlineLevel="0" r="1420">
      <c r="B1420" s="0" t="s">
        <v>98</v>
      </c>
      <c r="C1420" s="0" t="n">
        <f aca="false">0.001*0.99274*C1365/0.0000000000000895300000000002*9.10636E-021</f>
        <v>4.24092939471461E-010</v>
      </c>
      <c r="D1420" s="0" t="n">
        <f aca="false">C1420*19*94670800</f>
        <v>0.762835139228181</v>
      </c>
      <c r="E1420" s="0" t="n">
        <f aca="false">48330*48</f>
        <v>2319840</v>
      </c>
      <c r="F1420" s="0" t="n">
        <v>75536</v>
      </c>
      <c r="G1420" s="0" t="n">
        <f aca="false">F1420*D1420/E1420</f>
        <v>0.0248385729519018</v>
      </c>
    </row>
    <row collapsed="false" customFormat="false" customHeight="true" hidden="false" ht="12.1" outlineLevel="0" r="1421">
      <c r="B1421" s="0" t="s">
        <v>99</v>
      </c>
      <c r="C1421" s="0" t="n">
        <f aca="false">0.001*0.0072*C1365/3.12E-017*1.43864E-024</f>
        <v>1.39437415384615E-012</v>
      </c>
      <c r="D1421" s="0" t="n">
        <f aca="false">C1421*19*94670800</f>
        <v>0.00250812381623483</v>
      </c>
      <c r="E1421" s="0" t="n">
        <f aca="false">48313*48</f>
        <v>2319024</v>
      </c>
      <c r="F1421" s="0" t="n">
        <v>73948</v>
      </c>
      <c r="G1421" s="0" t="n">
        <f aca="false">F1421*D1421/E1421</f>
        <v>7.99779303547239E-005</v>
      </c>
    </row>
    <row collapsed="false" customFormat="false" customHeight="true" hidden="false" ht="12.1" outlineLevel="0" r="1422">
      <c r="B1422" s="0" t="s">
        <v>72</v>
      </c>
      <c r="C1422" s="0" t="n">
        <f aca="false">0.001*0.99274*C1365/4.916E-018*1.30457E-025</f>
        <v>1.10647173546786E-010</v>
      </c>
      <c r="D1422" s="0" t="n">
        <f aca="false">C1422*19*94670800</f>
        <v>0.199026072310848</v>
      </c>
      <c r="E1422" s="0" t="n">
        <f aca="false">48309*48</f>
        <v>2318832</v>
      </c>
      <c r="F1422" s="0" t="n">
        <v>76366</v>
      </c>
      <c r="G1422" s="0" t="n">
        <f aca="false">F1422*D1422/E1422</f>
        <v>0.00655451754939135</v>
      </c>
    </row>
    <row collapsed="false" customFormat="false" customHeight="true" hidden="false" ht="12.1" outlineLevel="0" r="1423">
      <c r="B1423" s="0" t="s">
        <v>100</v>
      </c>
      <c r="C1423" s="0" t="n">
        <f aca="false">0.001*0.99724*C1365/0.0054*0.000000008537</f>
        <v>6.62156279555556E-009</v>
      </c>
      <c r="D1423" s="0" t="n">
        <f aca="false">C1423*19*94670800</f>
        <v>11.9105042950041</v>
      </c>
      <c r="E1423" s="0" t="n">
        <f aca="false">48559*48</f>
        <v>2330832</v>
      </c>
      <c r="F1423" s="0" t="n">
        <v>15339</v>
      </c>
      <c r="G1423" s="0" t="n">
        <f aca="false">F1423*D1423/E1423</f>
        <v>0.0783819792164637</v>
      </c>
    </row>
    <row collapsed="false" customFormat="false" customHeight="true" hidden="false" ht="12.1" outlineLevel="0" r="1424">
      <c r="B1424" s="0" t="s">
        <v>101</v>
      </c>
      <c r="C1424" s="0" t="n">
        <f aca="false">0.001*0.3594*C1363/0.0001908*0.00000000005714</f>
        <v>2.36789597484277E-010</v>
      </c>
      <c r="D1424" s="0" t="n">
        <f aca="false">C1424*19*94670800</f>
        <v>0.425924151884775</v>
      </c>
      <c r="E1424" s="0" t="n">
        <f aca="false">48594*48</f>
        <v>2332512</v>
      </c>
      <c r="F1424" s="0" t="n">
        <v>77353</v>
      </c>
      <c r="G1424" s="0" t="n">
        <f aca="false">F1424*D1424/E1424</f>
        <v>0.0141249052183839</v>
      </c>
    </row>
    <row collapsed="false" customFormat="false" customHeight="true" hidden="false" ht="12.1" outlineLevel="0" r="1425">
      <c r="B1425" s="0" t="s">
        <v>102</v>
      </c>
      <c r="C1425" s="0" t="n">
        <f aca="false">0.001*C1365/389.3*0.001426</f>
        <v>1.538453634729E-008</v>
      </c>
      <c r="D1425" s="0" t="n">
        <f aca="false">C1425*19*94670800</f>
        <v>27.6728609089134</v>
      </c>
      <c r="E1425" s="0" t="n">
        <f aca="false">48607*48</f>
        <v>2333136</v>
      </c>
      <c r="F1425" s="0" t="n">
        <v>80534</v>
      </c>
      <c r="G1425" s="0" t="n">
        <f aca="false">F1425*D1425/E1425</f>
        <v>0.955197716909102</v>
      </c>
      <c r="H1425" s="0" t="n">
        <f aca="false">SUM(G1402:G1425)</f>
        <v>4.52060081965354</v>
      </c>
    </row>
    <row collapsed="false" customFormat="false" customHeight="true" hidden="false" ht="12.1" outlineLevel="0" r="1426">
      <c r="B1426" s="0" t="s">
        <v>103</v>
      </c>
      <c r="C1426" s="0" t="n">
        <f aca="false">0.001*0.0072*C1364/6940*0.0403454</f>
        <v>1.75798976368876E-010</v>
      </c>
      <c r="D1426" s="0" t="n">
        <f aca="false">C1426*19*94670800</f>
        <v>0.316217564908429</v>
      </c>
      <c r="E1426" s="0" t="n">
        <f aca="false">48366*48</f>
        <v>2321568</v>
      </c>
      <c r="F1426" s="0" t="n">
        <v>99755</v>
      </c>
      <c r="G1426" s="0" t="n">
        <f aca="false">F1426*D1426/E1426</f>
        <v>0.0135874905182361</v>
      </c>
    </row>
    <row collapsed="false" customFormat="false" customHeight="true" hidden="false" ht="12.1" outlineLevel="0" r="1427">
      <c r="B1427" s="0" t="s">
        <v>104</v>
      </c>
      <c r="C1427" s="0" t="n">
        <f aca="false">0.001*0.0072*C1364/0.0000000000006709*1.05101E-019</f>
        <v>4.73729950812342E-012</v>
      </c>
      <c r="D1427" s="0" t="n">
        <f aca="false">C1427*19*94670800</f>
        <v>0.00852119475119936</v>
      </c>
      <c r="E1427" s="0" t="n">
        <f aca="false">48316*48</f>
        <v>2319168</v>
      </c>
      <c r="F1427" s="0" t="n">
        <v>97084</v>
      </c>
      <c r="G1427" s="0" t="n">
        <f aca="false">F1427*D1427/E1427</f>
        <v>0.000356710540687625</v>
      </c>
    </row>
    <row collapsed="false" customFormat="false" customHeight="true" hidden="false" ht="12.1" outlineLevel="0" r="1428">
      <c r="B1428" s="0" t="s">
        <v>105</v>
      </c>
      <c r="C1428" s="0" t="n">
        <f aca="false">0.001*0.99274*C1364/0.00000005798*0.0000000000000160359</f>
        <v>1.15318753599862E-009</v>
      </c>
      <c r="D1428" s="0" t="n">
        <f aca="false">C1428*19*94670800</f>
        <v>2.07429054507735</v>
      </c>
      <c r="E1428" s="0" t="n">
        <f aca="false">48414*48</f>
        <v>2323872</v>
      </c>
      <c r="F1428" s="0" t="n">
        <v>97542</v>
      </c>
      <c r="G1428" s="0" t="n">
        <f aca="false">F1428*D1428/E1428</f>
        <v>0.0870660898482939</v>
      </c>
    </row>
    <row collapsed="false" customFormat="false" customHeight="true" hidden="false" ht="12.1" outlineLevel="0" r="1429">
      <c r="B1429" s="0" t="s">
        <v>106</v>
      </c>
      <c r="C1429" s="0" t="n">
        <f aca="false">0.001*0.0072*C1364/1.34*0.00000515675</f>
        <v>1.16373223880597E-010</v>
      </c>
      <c r="D1429" s="0" t="n">
        <f aca="false">C1429*19*94670800</f>
        <v>0.209325777863749</v>
      </c>
      <c r="E1429" s="0" t="n">
        <f aca="false">48394*48</f>
        <v>2322912</v>
      </c>
      <c r="F1429" s="0" t="n">
        <v>99431</v>
      </c>
      <c r="G1429" s="0" t="n">
        <f aca="false">F1429*D1429/E1429</f>
        <v>0.00896007744536618</v>
      </c>
    </row>
    <row collapsed="false" customFormat="false" customHeight="true" hidden="false" ht="12.1" outlineLevel="0" r="1430">
      <c r="B1430" s="0" t="s">
        <v>107</v>
      </c>
      <c r="C1430" s="0" t="n">
        <f aca="false">0.001*C1362/2320000*21.595</f>
        <v>2.04780172413793E-008</v>
      </c>
      <c r="D1430" s="0" t="n">
        <f aca="false">C1430*19*94670800</f>
        <v>36.8347352184483</v>
      </c>
      <c r="E1430" s="0" t="n">
        <f aca="false">48306*48</f>
        <v>2318688</v>
      </c>
      <c r="F1430" s="0" t="n">
        <v>96915</v>
      </c>
      <c r="G1430" s="0" t="n">
        <f aca="false">F1430*D1430/E1430</f>
        <v>1.53959409963562</v>
      </c>
    </row>
    <row collapsed="false" customFormat="false" customHeight="true" hidden="false" ht="12.1" outlineLevel="0" r="1431">
      <c r="B1431" s="0" t="s">
        <v>108</v>
      </c>
      <c r="C1431" s="0" t="n">
        <f aca="false">0.001*0.99274*C1364/4219*0.00195758*10</f>
        <v>1.93461613430671E-008</v>
      </c>
      <c r="D1431" s="0" t="n">
        <f aca="false">C1431*19*94670800</f>
        <v>34.7988148542675</v>
      </c>
      <c r="E1431" s="0" t="n">
        <f aca="false">48401*48</f>
        <v>2323248</v>
      </c>
      <c r="F1431" s="0" t="n">
        <v>99443</v>
      </c>
      <c r="G1431" s="0" t="n">
        <f aca="false">F1431*D1431/E1431</f>
        <v>1.48950888822585</v>
      </c>
    </row>
    <row collapsed="false" customFormat="false" customHeight="true" hidden="false" ht="12.1" outlineLevel="0" r="1432">
      <c r="B1432" s="0" t="s">
        <v>109</v>
      </c>
      <c r="C1432" s="3" t="n">
        <f aca="false">0.001*C1362/4.78*0.00000927984</f>
        <v>4.27105606694561E-009</v>
      </c>
      <c r="D1432" s="0" t="n">
        <f aca="false">C1432*19*94670800</f>
        <v>7.68254159934929</v>
      </c>
      <c r="E1432" s="0" t="n">
        <f aca="false">48370*48</f>
        <v>2321760</v>
      </c>
      <c r="F1432" s="0" t="n">
        <v>97152</v>
      </c>
      <c r="G1432" s="0" t="n">
        <f aca="false">F1432*D1432/E1432</f>
        <v>0.321469179183026</v>
      </c>
    </row>
    <row collapsed="false" customFormat="false" customHeight="true" hidden="false" ht="12.1" outlineLevel="0" r="1433">
      <c r="B1433" s="0" t="s">
        <v>110</v>
      </c>
      <c r="C1433" s="0" t="n">
        <f aca="false">0.001*0.99274*C1364/0.003729*0.00000000292019</f>
        <v>3.26515300791633E-009</v>
      </c>
      <c r="D1433" s="0" t="n">
        <f aca="false">C1433*19*94670800</f>
        <v>5.87317830025506</v>
      </c>
      <c r="E1433" s="0" t="n">
        <f aca="false">48*48330</f>
        <v>2319840</v>
      </c>
      <c r="F1433" s="0" t="n">
        <v>96795</v>
      </c>
      <c r="G1433" s="0" t="n">
        <f aca="false">F1433*D1433/E1433</f>
        <v>0.245057544301844</v>
      </c>
    </row>
    <row collapsed="false" customFormat="false" customHeight="true" hidden="false" ht="12.1" outlineLevel="0" r="1434">
      <c r="B1434" s="0" t="s">
        <v>111</v>
      </c>
      <c r="C1434" s="0" t="n">
        <f aca="false">0.001*0.0072*C1364/0.0000007018*0.000000000000344642000000001</f>
        <v>1.48503477913936E-011</v>
      </c>
      <c r="D1434" s="0" t="n">
        <f aca="false">C1434*19*94670800</f>
        <v>0.0267119918080998</v>
      </c>
      <c r="E1434" s="0" t="n">
        <f aca="false">48381*48</f>
        <v>2322288</v>
      </c>
      <c r="F1434" s="0" t="n">
        <v>96572</v>
      </c>
      <c r="G1434" s="0" t="n">
        <f aca="false">F1434*D1434/E1434</f>
        <v>0.00111081419397242</v>
      </c>
    </row>
    <row collapsed="false" customFormat="false" customHeight="true" hidden="false" ht="12.1" outlineLevel="0" r="1435">
      <c r="B1435" s="3" t="s">
        <v>112</v>
      </c>
      <c r="C1435" s="0" t="n">
        <f aca="false">0.001*C1362/0.0000022089*0.00000000000107439</f>
        <v>1.07006111639277E-009</v>
      </c>
      <c r="D1435" s="0" t="n">
        <f aca="false">C1435*19*94670800</f>
        <v>1.92476729681814</v>
      </c>
      <c r="E1435" s="0" t="n">
        <f aca="false">48307*48</f>
        <v>2318736</v>
      </c>
      <c r="F1435" s="0" t="n">
        <v>96482</v>
      </c>
      <c r="G1435" s="0" t="n">
        <f aca="false">F1435*D1435/E1435</f>
        <v>0.0800890650473397</v>
      </c>
    </row>
    <row collapsed="false" customFormat="false" customHeight="true" hidden="false" ht="12.1" outlineLevel="0" r="1436">
      <c r="B1436" s="0" t="s">
        <v>113</v>
      </c>
      <c r="C1436" s="0" t="n">
        <f aca="false">0.001*0.99274*C1364/0.000000000014*1.44088E-018</f>
        <v>4.2912576336E-010</v>
      </c>
      <c r="D1436" s="0" t="n">
        <f aca="false">C1436*19*94670800</f>
        <v>0.771887907040136</v>
      </c>
      <c r="E1436" s="0" t="n">
        <f aca="false">48281*48</f>
        <v>2317488</v>
      </c>
      <c r="F1436" s="0" t="n">
        <v>96002</v>
      </c>
      <c r="G1436" s="0" t="n">
        <f aca="false">F1436*D1436/E1436</f>
        <v>0.0319754764001657</v>
      </c>
    </row>
    <row collapsed="false" customFormat="false" customHeight="true" hidden="false" ht="12.1" outlineLevel="0" r="1437">
      <c r="B1437" s="0" t="s">
        <v>114</v>
      </c>
      <c r="C1437" s="0" t="n">
        <f aca="false">0.001*0.0072*C1364/0.175*0.000000346765</f>
        <v>5.9920992E-011</v>
      </c>
      <c r="D1437" s="0" t="n">
        <f aca="false">C1437*19*94670800</f>
        <v>0.107782596739238</v>
      </c>
      <c r="E1437" s="0" t="n">
        <f aca="false">48429*48</f>
        <v>2324592</v>
      </c>
      <c r="F1437" s="0" t="n">
        <v>97220</v>
      </c>
      <c r="G1437" s="0" t="n">
        <f aca="false">F1437*D1437/E1437</f>
        <v>0.00450772611064168</v>
      </c>
    </row>
    <row collapsed="false" customFormat="false" customHeight="true" hidden="false" ht="12.1" outlineLevel="0" r="1438">
      <c r="B1438" s="0" t="s">
        <v>115</v>
      </c>
      <c r="C1438" s="0" t="n">
        <f aca="false">0.001*C1362/0.0125*0.0000000140215</f>
        <v>2.467784E-009</v>
      </c>
      <c r="D1438" s="0" t="n">
        <f aca="false">C1438*19*94670800</f>
        <v>4.4389146246368</v>
      </c>
      <c r="E1438" s="0" t="n">
        <f aca="false">48364*48</f>
        <v>2321472</v>
      </c>
      <c r="F1438" s="0" t="n">
        <v>96605</v>
      </c>
      <c r="G1438" s="0" t="n">
        <f aca="false">F1438*D1438/E1438</f>
        <v>0.18471958624228</v>
      </c>
    </row>
    <row collapsed="false" customFormat="false" customHeight="true" hidden="false" ht="12.1" outlineLevel="0" r="1439">
      <c r="B1439" s="0" t="s">
        <v>116</v>
      </c>
      <c r="C1439" s="0" t="n">
        <f aca="false">0.001*0.99274*C1364/0.00000209824*0.000000000000780354000000001</f>
        <v>1.55067687482462E-009</v>
      </c>
      <c r="D1439" s="0" t="n">
        <f aca="false">C1439*19*94670800</f>
        <v>2.78927258534178</v>
      </c>
      <c r="E1439" s="0" t="n">
        <f aca="false">48336*48</f>
        <v>2320128</v>
      </c>
      <c r="F1439" s="0" t="n">
        <v>97077</v>
      </c>
      <c r="G1439" s="0" t="n">
        <f aca="false">F1439*D1439/E1439</f>
        <v>0.116706584622583</v>
      </c>
    </row>
    <row collapsed="false" customFormat="false" customHeight="true" hidden="false" ht="12.1" outlineLevel="0" r="1440">
      <c r="B1440" s="0" t="s">
        <v>117</v>
      </c>
      <c r="C1440" s="0" t="n">
        <f aca="false">0.001*0.0072*C1364/0.0000004296*0.000000000000285365</f>
        <v>2.00871452513966E-011</v>
      </c>
      <c r="D1440" s="0" t="n">
        <f aca="false">C1440*19*94670800</f>
        <v>0.0361316561026525</v>
      </c>
      <c r="E1440" s="0" t="n">
        <f aca="false">48365*48</f>
        <v>2321520</v>
      </c>
      <c r="F1440" s="0" t="n">
        <v>97117</v>
      </c>
      <c r="G1440" s="0" t="n">
        <f aca="false">F1440*D1440/E1440</f>
        <v>0.00151150885873105</v>
      </c>
    </row>
    <row collapsed="false" customFormat="false" customHeight="true" hidden="false" ht="12.1" outlineLevel="0" r="1441">
      <c r="B1441" s="0" t="s">
        <v>118</v>
      </c>
      <c r="C1441" s="0" t="n">
        <f aca="false">0.001*C1362/0.000000011498*3.71403E-015</f>
        <v>7.10633675421813E-010</v>
      </c>
      <c r="D1441" s="0" t="n">
        <f aca="false">C1441*19*94670800</f>
        <v>1.27824891262334</v>
      </c>
      <c r="E1441" s="0" t="n">
        <f aca="false">48295*48</f>
        <v>2318160</v>
      </c>
      <c r="F1441" s="0" t="n">
        <v>96393</v>
      </c>
      <c r="G1441" s="0" t="n">
        <f aca="false">F1441*D1441/E1441</f>
        <v>0.0531517442430643</v>
      </c>
    </row>
    <row collapsed="false" customFormat="false" customHeight="true" hidden="false" ht="12.1" outlineLevel="0" r="1442">
      <c r="B1442" s="0" t="s">
        <v>119</v>
      </c>
      <c r="C1442" s="0" t="n">
        <f aca="false">0.001*0.99274*C1364/0.0000000000002914*2.40754E-020</f>
        <v>3.4448377797941E-010</v>
      </c>
      <c r="D1442" s="0" t="n">
        <f aca="false">C1442*19*94670800</f>
        <v>0.619638542118329</v>
      </c>
      <c r="E1442" s="0" t="n">
        <f aca="false">48408*48</f>
        <v>2323584</v>
      </c>
      <c r="F1442" s="0" t="n">
        <v>94792</v>
      </c>
      <c r="G1442" s="0" t="n">
        <f aca="false">F1442*D1442/E1442</f>
        <v>0.0252785251940453</v>
      </c>
    </row>
    <row collapsed="false" customFormat="false" customHeight="true" hidden="false" ht="12.1" outlineLevel="0" r="1443">
      <c r="B1443" s="0" t="s">
        <v>120</v>
      </c>
      <c r="C1443" s="0" t="n">
        <f aca="false">0.001*C1362/1.57E-018*2.68518E-026</f>
        <v>3.76267261146497E-011</v>
      </c>
      <c r="D1443" s="0" t="n">
        <f aca="false">C1443*19*94670800</f>
        <v>0.0676808929904408</v>
      </c>
      <c r="E1443" s="0" t="n">
        <f aca="false">48282*48</f>
        <v>2317536</v>
      </c>
      <c r="F1443" s="0" t="n">
        <v>98029</v>
      </c>
      <c r="G1443" s="0" t="n">
        <f aca="false">F1443*D1443/E1443</f>
        <v>0.00286282079715694</v>
      </c>
    </row>
    <row collapsed="false" customFormat="false" customHeight="true" hidden="false" ht="12.1" outlineLevel="0" r="1444">
      <c r="B1444" s="0" t="s">
        <v>121</v>
      </c>
      <c r="C1444" s="0" t="n">
        <f aca="false">0.001*0.99274*C1364/0.0000000000000895300000000002*9.10636E-021</f>
        <v>4.24092939471461E-010</v>
      </c>
      <c r="D1444" s="0" t="n">
        <f aca="false">C1444*19*94670800</f>
        <v>0.762835139228181</v>
      </c>
      <c r="E1444" s="0" t="n">
        <f aca="false">48330*48</f>
        <v>2319840</v>
      </c>
      <c r="F1444" s="0" t="n">
        <v>94976</v>
      </c>
      <c r="G1444" s="0" t="n">
        <f aca="false">F1444*D1444/E1444</f>
        <v>0.0312310461856575</v>
      </c>
    </row>
    <row collapsed="false" customFormat="false" customHeight="true" hidden="false" ht="12.1" outlineLevel="0" r="1445">
      <c r="B1445" s="0" t="s">
        <v>122</v>
      </c>
      <c r="C1445" s="0" t="n">
        <f aca="false">0.001*0.0072*C1364/3.12E-017*1.43864E-024</f>
        <v>1.39437415384615E-012</v>
      </c>
      <c r="D1445" s="0" t="n">
        <f aca="false">C1445*19*94670800</f>
        <v>0.00250812381623483</v>
      </c>
      <c r="E1445" s="0" t="n">
        <f aca="false">48313*48</f>
        <v>2319024</v>
      </c>
      <c r="F1445" s="0" t="n">
        <v>93479</v>
      </c>
      <c r="G1445" s="0" t="n">
        <f aca="false">F1445*D1445/E1445</f>
        <v>0.000101101543674328</v>
      </c>
    </row>
    <row collapsed="false" customFormat="false" customHeight="true" hidden="false" ht="12.1" outlineLevel="0" r="1446">
      <c r="B1446" s="0" t="s">
        <v>71</v>
      </c>
      <c r="C1446" s="0" t="n">
        <f aca="false">0.001*0.99274*C1364/4.916E-018*1.30457E-025</f>
        <v>1.10647173546786E-010</v>
      </c>
      <c r="D1446" s="0" t="n">
        <f aca="false">C1446*19*94670800</f>
        <v>0.199026072310848</v>
      </c>
      <c r="E1446" s="0" t="n">
        <f aca="false">48309*48</f>
        <v>2318832</v>
      </c>
      <c r="F1446" s="0" t="n">
        <v>95988</v>
      </c>
      <c r="G1446" s="0" t="n">
        <f aca="false">F1446*D1446/E1446</f>
        <v>0.0082386799168606</v>
      </c>
    </row>
    <row collapsed="false" customFormat="false" customHeight="true" hidden="false" ht="12.1" outlineLevel="0" r="1447">
      <c r="B1447" s="0" t="s">
        <v>123</v>
      </c>
      <c r="C1447" s="0" t="n">
        <f aca="false">0.001*0.99724*C1364/0.0054*0.000000008537</f>
        <v>6.62156279555556E-009</v>
      </c>
      <c r="D1447" s="0" t="n">
        <f aca="false">C1447*19*94670800</f>
        <v>11.9105042950041</v>
      </c>
      <c r="E1447" s="0" t="n">
        <f aca="false">48369*48</f>
        <v>2321712</v>
      </c>
      <c r="F1447" s="0" t="n">
        <v>97166</v>
      </c>
      <c r="G1447" s="0" t="n">
        <f aca="false">F1447*D1447/E1447</f>
        <v>0.498466674733288</v>
      </c>
    </row>
    <row collapsed="false" customFormat="false" customHeight="true" hidden="false" ht="12.1" outlineLevel="0" r="1448">
      <c r="B1448" s="0" t="s">
        <v>124</v>
      </c>
      <c r="C1448" s="0" t="n">
        <f aca="false">0.001*0.3594*C1362/0.0001908*0.00000000005714</f>
        <v>2.36789597484277E-010</v>
      </c>
      <c r="D1448" s="0" t="n">
        <f aca="false">C1448*19*94670800</f>
        <v>0.425924151884775</v>
      </c>
      <c r="E1448" s="0" t="n">
        <f aca="false">48352*48</f>
        <v>2320896</v>
      </c>
      <c r="F1448" s="0" t="n">
        <v>96147</v>
      </c>
      <c r="G1448" s="0" t="n">
        <f aca="false">F1448*D1448/E1448</f>
        <v>0.0176446206255108</v>
      </c>
      <c r="I1448" s="0" t="n">
        <f aca="false">SUM(H1425,H1449)</f>
        <v>10.4580402460719</v>
      </c>
    </row>
    <row collapsed="false" customFormat="false" customHeight="true" hidden="false" ht="12.1" outlineLevel="0" r="1449">
      <c r="B1449" s="0" t="s">
        <v>125</v>
      </c>
      <c r="C1449" s="0" t="n">
        <f aca="false">0.001*C1364/389.3*0.001426</f>
        <v>1.538453634729E-008</v>
      </c>
      <c r="D1449" s="0" t="n">
        <f aca="false">C1449*19*94670800</f>
        <v>27.6728609089134</v>
      </c>
      <c r="E1449" s="0" t="n">
        <f aca="false">48443*48</f>
        <v>2325264</v>
      </c>
      <c r="F1449" s="0" t="n">
        <v>98668</v>
      </c>
      <c r="G1449" s="0" t="n">
        <f aca="false">F1449*D1449/E1449</f>
        <v>1.1742433720045</v>
      </c>
      <c r="H1449" s="0" t="n">
        <f aca="false">SUM(G1426:G1449)</f>
        <v>5.93743942641839</v>
      </c>
      <c r="I1449" s="0" t="n">
        <f aca="false">SUM(H1449,H1425,G1395:G1396)</f>
        <v>10.6448997959012</v>
      </c>
    </row>
    <row collapsed="false" customFormat="false" customHeight="true" hidden="false" ht="12.1" outlineLevel="0" r="1450">
      <c r="B1450" s="0" t="s">
        <v>126</v>
      </c>
      <c r="C1450" s="0" t="n">
        <f aca="false">0.001*C1375/6940* 0.00341825</f>
        <v>7.38814841498559E-009</v>
      </c>
      <c r="D1450" s="0" t="n">
        <f aca="false">C1450*(39.2+8.4+9)*3600*24*365*3</f>
        <v>39.5621517008646</v>
      </c>
      <c r="E1450" s="0" t="n">
        <f aca="false">96841*48</f>
        <v>4648368</v>
      </c>
      <c r="F1450" s="0" t="n">
        <v>53419</v>
      </c>
      <c r="G1450" s="0" t="n">
        <f aca="false">F1450*D1450/E1450</f>
        <v>0.45464786387577</v>
      </c>
    </row>
    <row collapsed="false" customFormat="false" customHeight="true" hidden="false" ht="12.1" outlineLevel="0" r="1451">
      <c r="B1451" s="0" t="s">
        <v>127</v>
      </c>
      <c r="C1451" s="0" t="n">
        <f aca="false">0.001*C1374/0.0000000000006709*2.855E-024</f>
        <v>4.89379937397526E-016</v>
      </c>
      <c r="D1451" s="0" t="n">
        <f aca="false">C1451*(39.2+8.4+9)*3600*24*365*3</f>
        <v>2.62053795283947E-006</v>
      </c>
      <c r="E1451" s="0" t="n">
        <f aca="false">96827*48</f>
        <v>4647696</v>
      </c>
      <c r="F1451" s="0" t="n">
        <v>52413</v>
      </c>
      <c r="G1451" s="0" t="n">
        <f aca="false">F1451*D1451/E1451</f>
        <v>2.95523321065266E-008</v>
      </c>
    </row>
    <row collapsed="false" customFormat="false" customHeight="true" hidden="false" ht="12.1" outlineLevel="0" r="1452">
      <c r="B1452" s="0" t="s">
        <v>128</v>
      </c>
      <c r="C1452" s="0" t="n">
        <f aca="false">0.001*C1378/0.00000005798*9.79659E-019</f>
        <v>6.75859951707485E-015</v>
      </c>
      <c r="D1452" s="0" t="n">
        <f aca="false">C1452*(39.2+8.4+9)*3600*24*365*3</f>
        <v>3.61910352041062E-005</v>
      </c>
      <c r="E1452" s="0" t="n">
        <f aca="false">96932*48</f>
        <v>4652736</v>
      </c>
      <c r="F1452" s="0" t="n">
        <v>52700</v>
      </c>
      <c r="G1452" s="0" t="n">
        <f aca="false">F1452*D1452/E1452</f>
        <v>4.09923871729752E-007</v>
      </c>
    </row>
    <row collapsed="false" customFormat="false" customHeight="true" hidden="false" ht="12.1" outlineLevel="0" r="1453">
      <c r="B1453" s="0" t="s">
        <v>129</v>
      </c>
      <c r="C1453" s="0" t="n">
        <f aca="false">0.001*C1375/1.34*0.000000225566</f>
        <v>2.52499253731343E-009</v>
      </c>
      <c r="D1453" s="0" t="n">
        <f aca="false">C1453*(39.2+8.4+9)*3600*24*365*3</f>
        <v>13.5208623587104</v>
      </c>
      <c r="E1453" s="0" t="n">
        <f aca="false">96843*48</f>
        <v>4648464</v>
      </c>
      <c r="F1453" s="0" t="n">
        <v>50773</v>
      </c>
      <c r="G1453" s="0" t="n">
        <f aca="false">F1453*D1453/E1453</f>
        <v>0.147682061114985</v>
      </c>
    </row>
    <row collapsed="false" customFormat="false" customHeight="true" hidden="false" ht="12.1" outlineLevel="0" r="1454">
      <c r="B1454" s="0" t="s">
        <v>130</v>
      </c>
      <c r="C1454" s="0" t="n">
        <f aca="false">0.001*C1382/2320000*3.514</f>
        <v>1.66612068965517E-009</v>
      </c>
      <c r="D1454" s="0" t="n">
        <f aca="false">C1454*(39.2+8.4+9)*3600*24*365*3</f>
        <v>8.92176439531035</v>
      </c>
      <c r="E1454" s="0" t="n">
        <f aca="false">96975*48</f>
        <v>4654800</v>
      </c>
      <c r="F1454" s="0" t="n">
        <v>55425</v>
      </c>
      <c r="G1454" s="0" t="n">
        <f aca="false">F1454*D1454/E1454</f>
        <v>0.106232016759061</v>
      </c>
    </row>
    <row collapsed="false" customFormat="false" customHeight="true" hidden="false" ht="12.1" outlineLevel="0" r="1455">
      <c r="B1455" s="0" t="s">
        <v>131</v>
      </c>
      <c r="C1455" s="0" t="n">
        <f aca="false">0.001*C1378/4219* 0.000117071*10</f>
        <v>1.10994074425219E-010</v>
      </c>
      <c r="D1455" s="0" t="n">
        <f aca="false">C1455*(39.2+8.4+9)*3600*24*365*3</f>
        <v>0.594352490456317</v>
      </c>
      <c r="E1455" s="0" t="n">
        <f aca="false">96785*48</f>
        <v>4645680</v>
      </c>
      <c r="F1455" s="0" t="n">
        <v>52068</v>
      </c>
      <c r="G1455" s="0" t="n">
        <f aca="false">F1455*D1455/E1455</f>
        <v>0.00666140273825995</v>
      </c>
    </row>
    <row collapsed="false" customFormat="false" customHeight="true" hidden="false" ht="12.1" outlineLevel="0" r="1456">
      <c r="B1456" s="0" t="s">
        <v>132</v>
      </c>
      <c r="C1456" s="0" t="n">
        <f aca="false">0.001*C1373/4.78*0.000000169299</f>
        <v>3.89600209205021E-011</v>
      </c>
      <c r="D1456" s="0" t="n">
        <f aca="false">C1456*(39.2+8.4+9)*3600*24*365*3</f>
        <v>0.208623618713372</v>
      </c>
      <c r="E1456" s="0" t="n">
        <f aca="false">96629*48</f>
        <v>4638192</v>
      </c>
      <c r="F1456" s="0" t="n">
        <v>43272</v>
      </c>
      <c r="G1456" s="0" t="n">
        <f aca="false">F1456*D1456/E1456</f>
        <v>0.00194635349915766</v>
      </c>
    </row>
    <row collapsed="false" customFormat="false" customHeight="true" hidden="false" ht="12.1" outlineLevel="0" r="1457">
      <c r="B1457" s="0" t="s">
        <v>133</v>
      </c>
      <c r="C1457" s="0" t="n">
        <f aca="false">0.001*C1378/0.003729*0.0000000000100436</f>
        <v>1.07735049611156E-012</v>
      </c>
      <c r="D1457" s="0" t="n">
        <f aca="false">C1457*(39.2+8.4+9)*3600*24*365*3</f>
        <v>0.00576901022666452</v>
      </c>
      <c r="E1457" s="0" t="n">
        <f aca="false">96279*48</f>
        <v>4621392</v>
      </c>
      <c r="F1457" s="0" t="n">
        <v>25721</v>
      </c>
      <c r="G1457" s="0" t="n">
        <f aca="false">F1457*D1457/E1457</f>
        <v>3.21082288713094E-005</v>
      </c>
    </row>
    <row collapsed="false" customFormat="false" customHeight="true" hidden="false" ht="12.1" outlineLevel="0" r="1458">
      <c r="B1458" s="0" t="s">
        <v>134</v>
      </c>
      <c r="C1458" s="0" t="n">
        <f aca="false">0.001*C1375/0.0000007018*3.81087E-016</f>
        <v>8.14520518666287E-012</v>
      </c>
      <c r="D1458" s="0" t="n">
        <f aca="false">C1458*(39.2+8.4+9)*3600*24*365*3</f>
        <v>0.0436160489921687</v>
      </c>
      <c r="E1458" s="0" t="n">
        <f aca="false">96427*48</f>
        <v>4628496</v>
      </c>
      <c r="F1458" s="0" t="n">
        <v>29004</v>
      </c>
      <c r="G1458" s="0" t="n">
        <f aca="false">F1458*D1458/E1458</f>
        <v>0.000273315540289731</v>
      </c>
    </row>
    <row collapsed="false" customFormat="false" customHeight="true" hidden="false" ht="12.1" outlineLevel="0" r="1459">
      <c r="B1459" s="0" t="s">
        <v>135</v>
      </c>
      <c r="C1459" s="0" t="n">
        <f aca="false">0.001*C1373/0.0000022089*1.16618E-015</f>
        <v>5.80740640137625E-013</v>
      </c>
      <c r="D1459" s="0" t="n">
        <f aca="false">C1459*(39.2+8.4+9)*3600*24*365*3</f>
        <v>0.00310975741328915</v>
      </c>
      <c r="E1459" s="0" t="n">
        <f aca="false">96274*48</f>
        <v>4621152</v>
      </c>
      <c r="F1459" s="0" t="n">
        <v>28836</v>
      </c>
      <c r="G1459" s="0" t="n">
        <f aca="false">F1459*D1459/E1459</f>
        <v>1.94048940111916E-005</v>
      </c>
    </row>
    <row collapsed="false" customFormat="false" customHeight="true" hidden="false" ht="12.1" outlineLevel="0" r="1460">
      <c r="B1460" s="0" t="s">
        <v>136</v>
      </c>
      <c r="C1460" s="0" t="n">
        <f aca="false">0.001*C1377/0.000000000014*3.31127E-023</f>
        <v>5.84202635714286E-015</v>
      </c>
      <c r="D1460" s="0" t="n">
        <f aca="false">C1460*(39.2+8.4+9)*3600*24*365*3</f>
        <v>3.12829575151659E-005</v>
      </c>
      <c r="E1460" s="0" t="n">
        <f aca="false">96902*48</f>
        <v>4651296</v>
      </c>
      <c r="F1460" s="0" t="n">
        <v>52308</v>
      </c>
      <c r="G1460" s="0" t="n">
        <f aca="false">F1460*D1460/E1460</f>
        <v>3.51804946772534E-007</v>
      </c>
    </row>
    <row collapsed="false" customFormat="false" customHeight="true" hidden="false" ht="12.1" outlineLevel="0" r="1461">
      <c r="B1461" s="0" t="s">
        <v>137</v>
      </c>
      <c r="C1461" s="0" t="n">
        <f aca="false">0.001*C1375/0.175*0.00000000630828</f>
        <v>5.40709714285714E-010</v>
      </c>
      <c r="D1461" s="0" t="n">
        <f aca="false">C1461*(39.2+8.4+9)*3600*24*365*3</f>
        <v>2.89539929914149</v>
      </c>
      <c r="E1461" s="0" t="n">
        <f aca="false">96662*48</f>
        <v>4639776</v>
      </c>
      <c r="F1461" s="0" t="n">
        <v>43558</v>
      </c>
      <c r="G1461" s="0" t="n">
        <f aca="false">F1461*D1461/E1461</f>
        <v>0.0271818731490496</v>
      </c>
    </row>
    <row collapsed="false" customFormat="false" customHeight="true" hidden="false" ht="12.1" outlineLevel="0" r="1462">
      <c r="B1462" s="0" t="s">
        <v>138</v>
      </c>
      <c r="C1462" s="0" t="n">
        <f aca="false">0.001*C1373/0.0125*0.000000000107918</f>
        <v>9.496784E-012</v>
      </c>
      <c r="D1462" s="0" t="n">
        <f aca="false">C1462*(39.2+8.4+9)*3600*24*365*3</f>
        <v>0.0508535005220352</v>
      </c>
      <c r="E1462" s="0" t="n">
        <f aca="false">96463*48</f>
        <v>4630224</v>
      </c>
      <c r="F1462" s="0" t="n">
        <v>33169</v>
      </c>
      <c r="G1462" s="0" t="n">
        <f aca="false">F1462*D1462/E1462</f>
        <v>0.000364293338468157</v>
      </c>
    </row>
    <row collapsed="false" customFormat="false" customHeight="true" hidden="false" ht="12.1" outlineLevel="0" r="1463">
      <c r="B1463" s="0" t="s">
        <v>139</v>
      </c>
      <c r="C1463" s="0" t="n">
        <f aca="false">0.001*C1378/0.00000209824*1.65818E-016</f>
        <v>3.16108738752478E-014</v>
      </c>
      <c r="D1463" s="0" t="n">
        <f aca="false">C1463*(39.2+8.4+9)*3600*24*365*3</f>
        <v>0.000169270312046363</v>
      </c>
      <c r="E1463" s="0" t="n">
        <f aca="false">96600*48</f>
        <v>4636800</v>
      </c>
      <c r="F1463" s="0" t="n">
        <v>40289</v>
      </c>
      <c r="G1463" s="0" t="n">
        <f aca="false">F1463*D1463/E1463</f>
        <v>1.47078407566337E-006</v>
      </c>
    </row>
    <row collapsed="false" customFormat="false" customHeight="true" hidden="false" ht="12.1" outlineLevel="0" r="1464">
      <c r="B1464" s="0" t="s">
        <v>140</v>
      </c>
      <c r="C1464" s="0" t="n">
        <f aca="false">0.001*C1374/0.0000004296* 7.79096E-016</f>
        <v>2.08556890130354E-013</v>
      </c>
      <c r="D1464" s="0" t="n">
        <f aca="false">C1464*(39.2+8.4+9)*3600*24*365*3</f>
        <v>0.00111678310479821</v>
      </c>
      <c r="E1464" s="0" t="n">
        <f aca="false">96382*48</f>
        <v>4626336</v>
      </c>
      <c r="F1464" s="0" t="n">
        <v>26381</v>
      </c>
      <c r="G1464" s="0" t="n">
        <f aca="false">F1464*D1464/E1464</f>
        <v>6.36829125417645E-006</v>
      </c>
    </row>
    <row collapsed="false" customFormat="false" customHeight="true" hidden="false" ht="12.1" outlineLevel="0" r="1465">
      <c r="B1465" s="0" t="s">
        <v>141</v>
      </c>
      <c r="C1465" s="0" t="n">
        <f aca="false">0.001*C1373/0.000000011498*2.9138E-019</f>
        <v>2.78759784310315E-014</v>
      </c>
      <c r="D1465" s="0" t="n">
        <f aca="false">C1465*(39.2+8.4+9)*3600*24*365*3</f>
        <v>0.000149270646115011</v>
      </c>
      <c r="E1465" s="0" t="n">
        <f aca="false">96835*48</f>
        <v>4648080</v>
      </c>
      <c r="F1465" s="0" t="n">
        <v>52276</v>
      </c>
      <c r="G1465" s="0" t="n">
        <f aca="false">F1465*D1465/E1465</f>
        <v>1.67881626312549E-006</v>
      </c>
    </row>
    <row collapsed="false" customFormat="false" customHeight="true" hidden="false" ht="12.1" outlineLevel="0" r="1466">
      <c r="B1466" s="0" t="s">
        <v>142</v>
      </c>
      <c r="C1466" s="0" t="n">
        <f aca="false">0.001*C1377/0.0000000000002914*5.04877E-025</f>
        <v>4.27949962251201E-015</v>
      </c>
      <c r="D1466" s="0" t="n">
        <f aca="false">C1466*(39.2+8.4+9)*3600*24*365*3</f>
        <v>2.29159193562225E-005</v>
      </c>
      <c r="E1466" s="0" t="n">
        <f aca="false">96835*48</f>
        <v>4648080</v>
      </c>
      <c r="F1466" s="0" t="n">
        <v>51379</v>
      </c>
      <c r="G1466" s="0" t="n">
        <f aca="false">F1466*D1466/E1466</f>
        <v>2.53308252139239E-007</v>
      </c>
    </row>
    <row collapsed="false" customFormat="false" customHeight="true" hidden="false" ht="12.1" outlineLevel="0" r="1467">
      <c r="B1467" s="0" t="s">
        <v>143</v>
      </c>
      <c r="C1467" s="0" t="n">
        <f aca="false">0.001*C1373/1.57E-018*5.25999E-033</f>
        <v>3.68534331210191E-018</v>
      </c>
      <c r="D1467" s="0" t="n">
        <f aca="false">C1467*(39.2+8.4+9)*3600*24*365*3</f>
        <v>1.97343235400377E-008</v>
      </c>
      <c r="E1467" s="0" t="n">
        <f aca="false">96921*48</f>
        <v>4652208</v>
      </c>
      <c r="F1467" s="0" t="n">
        <v>60634</v>
      </c>
      <c r="G1467" s="0" t="n">
        <f aca="false">F1467*D1467/E1467</f>
        <v>2.57204960209571E-010</v>
      </c>
    </row>
    <row collapsed="false" customFormat="false" customHeight="true" hidden="false" ht="12.1" outlineLevel="0" r="1468">
      <c r="B1468" s="0" t="s">
        <v>144</v>
      </c>
      <c r="C1468" s="0" t="n">
        <f aca="false">0.001*C1377/0.0000000000000895300000000002*2.06438E-025</f>
        <v>5.69531844074611E-015</v>
      </c>
      <c r="D1468" s="0" t="n">
        <f aca="false">C1468*(39.2+8.4+9)*3600*24*365*3</f>
        <v>3.04973640865833E-005</v>
      </c>
      <c r="E1468" s="0" t="n">
        <f aca="false">96936*48</f>
        <v>4652928</v>
      </c>
      <c r="F1468" s="0" t="n">
        <v>52129</v>
      </c>
      <c r="G1468" s="0" t="n">
        <f aca="false">F1468*D1468/E1468</f>
        <v>3.41676701739099E-007</v>
      </c>
    </row>
    <row collapsed="false" customFormat="false" customHeight="true" hidden="false" ht="12.1" outlineLevel="0" r="1469">
      <c r="B1469" s="0" t="s">
        <v>145</v>
      </c>
      <c r="C1469" s="0" t="n">
        <f aca="false">0.001*C1374/3.12E-017*1.92929E-029</f>
        <v>7.11116506410256E-017</v>
      </c>
      <c r="D1469" s="0" t="n">
        <f aca="false">C1469*(39.2+8.4+9)*3600*24*365*3</f>
        <v>3.80789577081692E-007</v>
      </c>
      <c r="E1469" s="0" t="n">
        <f aca="false">96797*48</f>
        <v>4646256</v>
      </c>
      <c r="F1469" s="0" t="n">
        <v>50649</v>
      </c>
      <c r="G1469" s="0" t="n">
        <f aca="false">F1469*D1469/E1469</f>
        <v>4.15100056682426E-009</v>
      </c>
    </row>
    <row collapsed="false" customFormat="false" customHeight="true" hidden="false" ht="12.1" outlineLevel="0" r="1470">
      <c r="B1470" s="0" t="s">
        <v>146</v>
      </c>
      <c r="C1470" s="0" t="n">
        <f aca="false">0.001*C1377/4.916E-018*6.34901E-031</f>
        <v>3.19000299023596E-016</v>
      </c>
      <c r="D1470" s="0" t="n">
        <f aca="false">C1470*(39.2+8.4+9)*3600*24*365*3</f>
        <v>1.70818688441538E-006</v>
      </c>
      <c r="E1470" s="0" t="n">
        <f aca="false">96932*48</f>
        <v>4652736</v>
      </c>
      <c r="F1470" s="0" t="n">
        <v>52567</v>
      </c>
      <c r="G1470" s="0" t="n">
        <f aca="false">F1470*D1470/E1470</f>
        <v>1.92992381156084E-008</v>
      </c>
    </row>
    <row collapsed="false" customFormat="false" customHeight="true" hidden="false" ht="12.1" outlineLevel="0" r="1471">
      <c r="B1471" s="0" t="s">
        <v>147</v>
      </c>
      <c r="C1471" s="0" t="n">
        <f aca="false">0.001*0.99724*C1375/0.0054*0.000000000119</f>
        <v>3.29643222222222E-010</v>
      </c>
      <c r="D1471" s="0" t="n">
        <f aca="false">C1471*(39.2+8.4+9)*3600*24*365*3</f>
        <v>1.7651777457888</v>
      </c>
      <c r="E1471" s="0" t="n">
        <f aca="false">96612*48</f>
        <v>4637376</v>
      </c>
      <c r="F1471" s="0" t="n">
        <v>40217</v>
      </c>
      <c r="G1471" s="0" t="n">
        <f aca="false">F1471*D1471/E1471</f>
        <v>0.0153082591108394</v>
      </c>
    </row>
    <row collapsed="false" customFormat="false" customHeight="true" hidden="false" ht="12.1" outlineLevel="0" r="1472">
      <c r="B1472" s="0" t="s">
        <v>148</v>
      </c>
      <c r="C1472" s="0" t="n">
        <f aca="false">0.001*0.3594*C1373/0.0001908*0.0000000000003662</f>
        <v>7.58771006289308E-013</v>
      </c>
      <c r="D1472" s="0" t="n">
        <f aca="false">C1472*(39.2+8.4+9)*3600*24*365*3</f>
        <v>0.00406307669674687</v>
      </c>
      <c r="E1472" s="0" t="n">
        <f aca="false">96632*48</f>
        <v>4638336</v>
      </c>
      <c r="F1472" s="0" t="n">
        <v>40726</v>
      </c>
      <c r="G1472" s="0" t="n">
        <f aca="false">F1472*D1472/E1472</f>
        <v>3.56750484552462E-005</v>
      </c>
    </row>
    <row collapsed="false" customFormat="false" customHeight="true" hidden="false" ht="12.1" outlineLevel="0" r="1473">
      <c r="B1473" s="0" t="s">
        <v>149</v>
      </c>
      <c r="C1473" s="0" t="n">
        <f aca="false">0.001*C1375/389.3*0.00005711</f>
        <v>2.2004880554842E-009</v>
      </c>
      <c r="D1473" s="0" t="n">
        <f aca="false">C1473*(39.2+8.4+9)*3600*24*365*3</f>
        <v>11.7832016057539</v>
      </c>
      <c r="E1473" s="0" t="n">
        <f aca="false">96800*48</f>
        <v>4646400</v>
      </c>
      <c r="F1473" s="0" t="n">
        <v>49945</v>
      </c>
      <c r="G1473" s="0" t="n">
        <f aca="false">F1473*D1473/E1473</f>
        <v>0.126659780518117</v>
      </c>
      <c r="H1473" s="0" t="n">
        <f aca="false">SUM(G1450:G1473)</f>
        <v>0.887055335680476</v>
      </c>
    </row>
    <row collapsed="false" customFormat="false" customHeight="true" hidden="false" ht="12.1" outlineLevel="0" r="1474">
      <c r="B1474" s="0" t="s">
        <v>150</v>
      </c>
      <c r="C1474" s="0" t="n">
        <f aca="false">0.001*C1384/6940* 0.00341825</f>
        <v>7.38814841498559E-009</v>
      </c>
      <c r="D1474" s="0" t="n">
        <f aca="false">C1474*(68+13.9+3.5+10+10)*3600*24*365*3</f>
        <v>73.6722754288185</v>
      </c>
      <c r="E1474" s="0" t="n">
        <f aca="false">96987*48</f>
        <v>4655376</v>
      </c>
      <c r="F1474" s="0" t="n">
        <v>38761</v>
      </c>
      <c r="G1474" s="0" t="n">
        <f aca="false">F1474*D1474/E1474</f>
        <v>0.613400736674424</v>
      </c>
    </row>
    <row collapsed="false" customFormat="false" customHeight="true" hidden="false" ht="12.1" outlineLevel="0" r="1475">
      <c r="B1475" s="0" t="s">
        <v>151</v>
      </c>
      <c r="C1475" s="3" t="n">
        <f aca="false">0.001*C1383/0.0000000000006709*2.855E-024</f>
        <v>4.89379937397526E-016</v>
      </c>
      <c r="D1475" s="0" t="n">
        <f aca="false">C1475*(68+13.9+3.5+10+10)*3600*24*365*3</f>
        <v>4.87994170016396E-006</v>
      </c>
      <c r="E1475" s="0" t="n">
        <f aca="false">96875*48</f>
        <v>4650000</v>
      </c>
      <c r="F1475" s="0" t="n">
        <v>38422</v>
      </c>
      <c r="G1475" s="0" t="n">
        <f aca="false">F1475*D1475/E1475</f>
        <v>4.03219612911182E-008</v>
      </c>
    </row>
    <row collapsed="false" customFormat="false" customHeight="true" hidden="false" ht="12.1" outlineLevel="0" r="1476">
      <c r="B1476" s="0" t="s">
        <v>152</v>
      </c>
      <c r="C1476" s="0" t="n">
        <f aca="false">0.001*C1348/0.00000005798*9.79659E-019</f>
        <v>5.56981630629528E-024</v>
      </c>
      <c r="D1476" s="0" t="n">
        <f aca="false">C1476*(68+13.9+3.5+10+10)*3600*24*365*3</f>
        <v>5.55404436885707E-014</v>
      </c>
      <c r="E1476" s="0" t="n">
        <f aca="false">96950*48</f>
        <v>4653600</v>
      </c>
      <c r="F1476" s="0" t="n">
        <v>38445</v>
      </c>
      <c r="G1476" s="0" t="n">
        <f aca="false">F1476*D1476/E1476</f>
        <v>4.58838825341048E-016</v>
      </c>
    </row>
    <row collapsed="false" customFormat="false" customHeight="true" hidden="false" ht="12.1" outlineLevel="0" r="1477">
      <c r="B1477" s="0" t="s">
        <v>153</v>
      </c>
      <c r="C1477" s="3" t="n">
        <f aca="false">0.001*C1384/1.34*0.000000225566</f>
        <v>2.52499253731343E-009</v>
      </c>
      <c r="D1477" s="0" t="n">
        <f aca="false">C1477*(68+13.9+3.5+10+10)*3600*24*365*3</f>
        <v>25.1784256644537</v>
      </c>
      <c r="E1477" s="0" t="n">
        <f aca="false">96836*48</f>
        <v>4648128</v>
      </c>
      <c r="F1477" s="0" t="n">
        <v>36871</v>
      </c>
      <c r="G1477" s="0" t="n">
        <f aca="false">F1477*D1477/E1477</f>
        <v>0.199726369986815</v>
      </c>
    </row>
    <row collapsed="false" customFormat="false" customHeight="true" hidden="false" ht="12.1" outlineLevel="0" r="1478">
      <c r="B1478" s="0" t="s">
        <v>154</v>
      </c>
      <c r="C1478" s="0" t="n">
        <f aca="false">0.001*C1344/2320000*3.514</f>
        <v>5.58202430979574E-027</v>
      </c>
      <c r="D1478" s="0" t="n">
        <f aca="false">C1478*(68+13.9+3.5+10+10)*3600*24*365*3</f>
        <v>5.56621780319818E-017</v>
      </c>
      <c r="E1478" s="0" t="n">
        <f aca="false">97125*48</f>
        <v>4662000</v>
      </c>
      <c r="F1478" s="0" t="n">
        <v>40736</v>
      </c>
      <c r="G1478" s="0" t="n">
        <f aca="false">F1478*D1478/E1478</f>
        <v>4.86369473254142E-019</v>
      </c>
    </row>
    <row collapsed="false" customFormat="false" customHeight="true" hidden="false" ht="12.1" outlineLevel="0" r="1479">
      <c r="B1479" s="0" t="s">
        <v>155</v>
      </c>
      <c r="C1479" s="0" t="n">
        <f aca="false">0.001*C1387/4219* 0.000117071*10</f>
        <v>1.10994074425219E-010</v>
      </c>
      <c r="D1479" s="0" t="n">
        <f aca="false">C1479*(68+13.9+3.5+10+10)*3600*24*365*3</f>
        <v>1.10679774724551</v>
      </c>
      <c r="E1479" s="0" t="n">
        <f aca="false">96850*48</f>
        <v>4648800</v>
      </c>
      <c r="F1479" s="0" t="n">
        <v>38166</v>
      </c>
      <c r="G1479" s="0" t="n">
        <f aca="false">F1479*D1479/E1479</f>
        <v>0.00908665522745054</v>
      </c>
    </row>
    <row collapsed="false" customFormat="false" customHeight="true" hidden="false" ht="12.1" outlineLevel="0" r="1480">
      <c r="B1480" s="0" t="s">
        <v>156</v>
      </c>
      <c r="C1480" s="0" t="n">
        <f aca="false">0.001*C1382/4.78*0.000000169299</f>
        <v>3.89600209205021E-011</v>
      </c>
      <c r="D1480" s="0" t="n">
        <f aca="false">C1480*(68+13.9+3.5+10+10)*3600*24*365*3</f>
        <v>0.388496986084619</v>
      </c>
      <c r="E1480" s="0" t="n">
        <f aca="false">96686*48</f>
        <v>4640928</v>
      </c>
      <c r="F1480" s="0" t="n">
        <v>31277</v>
      </c>
      <c r="G1480" s="0" t="n">
        <f aca="false">F1480*D1480/E1480</f>
        <v>0.00261823071458308</v>
      </c>
    </row>
    <row collapsed="false" customFormat="false" customHeight="true" hidden="false" ht="12.1" outlineLevel="0" r="1481">
      <c r="B1481" s="0" t="s">
        <v>157</v>
      </c>
      <c r="C1481" s="0" t="n">
        <f aca="false">0.001*C1387/0.003729*0.0000000000100436</f>
        <v>1.07735049611156E-012</v>
      </c>
      <c r="D1481" s="0" t="n">
        <f aca="false">C1481*(68+13.9+3.5+10+10)*3600*24*365*3</f>
        <v>0.0107429978425873</v>
      </c>
      <c r="E1481" s="0" t="n">
        <f aca="false">96390*48</f>
        <v>4626720</v>
      </c>
      <c r="F1481" s="0" t="n">
        <v>19020</v>
      </c>
      <c r="G1481" s="0" t="n">
        <f aca="false">F1481*D1481/E1481</f>
        <v>4.41634287283454E-005</v>
      </c>
    </row>
    <row collapsed="false" customFormat="false" customHeight="true" hidden="false" ht="12.1" outlineLevel="0" r="1482">
      <c r="B1482" s="0" t="s">
        <v>158</v>
      </c>
      <c r="C1482" s="0" t="n">
        <f aca="false">0.001*C1384/0.0000007018*3.81087E-016</f>
        <v>8.14520518666287E-012</v>
      </c>
      <c r="D1482" s="0" t="n">
        <f aca="false">C1482*(68+13.9+3.5+10+10)*3600*24*365*3</f>
        <v>0.081221405720399</v>
      </c>
      <c r="E1482" s="0" t="n">
        <f aca="false">96513*48</f>
        <v>4632624</v>
      </c>
      <c r="F1482" s="0" t="n">
        <v>20695</v>
      </c>
      <c r="G1482" s="0" t="n">
        <f aca="false">F1482*D1482/E1482</f>
        <v>0.000362834754425064</v>
      </c>
    </row>
    <row collapsed="false" customFormat="false" customHeight="true" hidden="false" ht="12.1" outlineLevel="0" r="1483">
      <c r="B1483" s="0" t="s">
        <v>159</v>
      </c>
      <c r="C1483" s="0" t="n">
        <f aca="false">0.001*C1382/0.0000022089*1.16618E-015</f>
        <v>5.80740640137625E-013</v>
      </c>
      <c r="D1483" s="0" t="n">
        <f aca="false">C1483*(68+13.9+3.5+10+10)*3600*24*365*3</f>
        <v>0.0057909616848176</v>
      </c>
      <c r="E1483" s="0" t="n">
        <f aca="false">96345*48</f>
        <v>4624560</v>
      </c>
      <c r="F1483" s="0" t="n">
        <v>20810</v>
      </c>
      <c r="G1483" s="0" t="n">
        <f aca="false">F1483*D1483/E1483</f>
        <v>2.60586764278232E-005</v>
      </c>
    </row>
    <row collapsed="false" customFormat="false" customHeight="true" hidden="false" ht="12.1" outlineLevel="0" r="1484">
      <c r="B1484" s="0" t="s">
        <v>160</v>
      </c>
      <c r="C1484" s="3" t="n">
        <f aca="false">0.001*C1386/0.000000000014*3.31127E-023</f>
        <v>5.84202635714286E-015</v>
      </c>
      <c r="D1484" s="0" t="n">
        <f aca="false">C1484*(68+13.9+3.5+10+10)*3600*24*365*3</f>
        <v>5.82548360794786E-005</v>
      </c>
      <c r="E1484" s="0" t="n">
        <f aca="false">96972*48</f>
        <v>4654656</v>
      </c>
      <c r="F1484" s="0" t="n">
        <v>38450</v>
      </c>
      <c r="G1484" s="0" t="n">
        <f aca="false">F1484*D1484/E1484</f>
        <v>4.81216753129759E-007</v>
      </c>
    </row>
    <row collapsed="false" customFormat="false" customHeight="true" hidden="false" ht="12.1" outlineLevel="0" r="1485">
      <c r="B1485" s="0" t="s">
        <v>161</v>
      </c>
      <c r="C1485" s="3" t="n">
        <f aca="false">0.001*C1384/0.175*0.00000000630828</f>
        <v>5.40709714285714E-010</v>
      </c>
      <c r="D1485" s="0" t="n">
        <f aca="false">C1485*(68+13.9+3.5+10+10)*3600*24*365*3</f>
        <v>5.39178597401966</v>
      </c>
      <c r="E1485" s="0" t="n">
        <f aca="false">96751*48</f>
        <v>4644048</v>
      </c>
      <c r="F1485" s="0" t="n">
        <v>31410</v>
      </c>
      <c r="G1485" s="0" t="n">
        <f aca="false">F1485*D1485/E1485</f>
        <v>0.0364673227847682</v>
      </c>
    </row>
    <row collapsed="false" customFormat="false" customHeight="true" hidden="false" ht="12.1" outlineLevel="0" r="1486">
      <c r="B1486" s="0" t="s">
        <v>162</v>
      </c>
      <c r="C1486" s="0" t="n">
        <f aca="false">0.001*C1382/0.0125*0.000000000107918</f>
        <v>9.496784E-012</v>
      </c>
      <c r="D1486" s="0" t="n">
        <f aca="false">C1486*(68+13.9+3.5+10+10)*3600*24*365*3</f>
        <v>0.0946989214668288</v>
      </c>
      <c r="E1486" s="0" t="n">
        <f aca="false">96540*48</f>
        <v>4633920</v>
      </c>
      <c r="F1486" s="0" t="n">
        <v>24057</v>
      </c>
      <c r="G1486" s="0" t="n">
        <f aca="false">F1486*D1486/E1486</f>
        <v>0.000491629539078685</v>
      </c>
    </row>
    <row collapsed="false" customFormat="false" customHeight="true" hidden="false" ht="12.1" outlineLevel="0" r="1487">
      <c r="B1487" s="0" t="s">
        <v>163</v>
      </c>
      <c r="C1487" s="0" t="n">
        <f aca="false">0.001*C1387/0.00000209824*1.65818E-016</f>
        <v>3.16108738752478E-014</v>
      </c>
      <c r="D1487" s="0" t="n">
        <f aca="false">C1487*(68+13.9+3.5+10+10)*3600*24*365*3</f>
        <v>0.000315213619959128</v>
      </c>
      <c r="E1487" s="0" t="n">
        <f aca="false">96672*48</f>
        <v>4640256</v>
      </c>
      <c r="F1487" s="0" t="n">
        <v>29445</v>
      </c>
      <c r="G1487" s="0" t="n">
        <f aca="false">F1487*D1487/E1487</f>
        <v>2.00020538515472E-006</v>
      </c>
    </row>
    <row collapsed="false" customFormat="false" customHeight="true" hidden="false" ht="12.1" outlineLevel="0" r="1488">
      <c r="B1488" s="0" t="s">
        <v>164</v>
      </c>
      <c r="C1488" s="0" t="n">
        <f aca="false">0.001*C1383/0.0000004296* 7.79096E-016</f>
        <v>2.08556890130354E-013</v>
      </c>
      <c r="D1488" s="0" t="n">
        <f aca="false">C1488*(68+13.9+3.5+10+10)*3600*24*365*3</f>
        <v>0.0020796632375571</v>
      </c>
      <c r="E1488" s="0" t="n">
        <f aca="false">96379*48</f>
        <v>4626192</v>
      </c>
      <c r="F1488" s="0" t="n">
        <v>19128</v>
      </c>
      <c r="G1488" s="0" t="n">
        <f aca="false">F1488*D1488/E1488</f>
        <v>8.59882132172467E-006</v>
      </c>
    </row>
    <row collapsed="false" customFormat="false" customHeight="true" hidden="false" ht="12.1" outlineLevel="0" r="1489">
      <c r="B1489" s="0" t="s">
        <v>165</v>
      </c>
      <c r="C1489" s="0" t="n">
        <f aca="false">0.001*C1382/0.000000011498*2.9138E-019</f>
        <v>2.78759784310315E-014</v>
      </c>
      <c r="D1489" s="0" t="n">
        <f aca="false">C1489*(68+13.9+3.5+10+10)*3600*24*365*3</f>
        <v>0.000277970425804279</v>
      </c>
      <c r="E1489" s="0" t="n">
        <f aca="false">96905*48</f>
        <v>4651440</v>
      </c>
      <c r="F1489" s="0" t="n">
        <v>38667</v>
      </c>
      <c r="G1489" s="0" t="n">
        <f aca="false">F1489*D1489/E1489</f>
        <v>2.31074300745018E-006</v>
      </c>
    </row>
    <row collapsed="false" customFormat="false" customHeight="true" hidden="false" ht="12.1" outlineLevel="0" r="1490">
      <c r="B1490" s="0" t="s">
        <v>166</v>
      </c>
      <c r="C1490" s="0" t="n">
        <f aca="false">0.001*C1386/0.0000000000002914*5.04877E-025</f>
        <v>4.27949962251201E-015</v>
      </c>
      <c r="D1490" s="0" t="n">
        <f aca="false">C1490*(68+13.9+3.5+10+10)*3600*24*365*3</f>
        <v>4.26738144902094E-005</v>
      </c>
      <c r="E1490" s="0" t="n">
        <f aca="false">97011*48</f>
        <v>4656528</v>
      </c>
      <c r="F1490" s="0" t="n">
        <v>37802</v>
      </c>
      <c r="G1490" s="0" t="n">
        <f aca="false">F1490*D1490/E1490</f>
        <v>3.4642882752104E-007</v>
      </c>
    </row>
    <row collapsed="false" customFormat="false" customHeight="true" hidden="false" ht="12.1" outlineLevel="0" r="1491">
      <c r="B1491" s="0" t="s">
        <v>167</v>
      </c>
      <c r="C1491" s="0" t="n">
        <f aca="false">0.001*C1382/1.57E-018*5.25999E-033</f>
        <v>3.68534331210191E-018</v>
      </c>
      <c r="D1491" s="0" t="n">
        <f aca="false">C1491*(68+13.9+3.5+10+10)*3600*24*365*3</f>
        <v>3.6749075991519E-008</v>
      </c>
      <c r="E1491" s="0" t="n">
        <f aca="false">96987*48</f>
        <v>4655376</v>
      </c>
      <c r="F1491" s="0" t="n">
        <v>44964</v>
      </c>
      <c r="G1491" s="0" t="n">
        <f aca="false">F1491*D1491/E1491</f>
        <v>3.54941352295209E-010</v>
      </c>
    </row>
    <row collapsed="false" customFormat="false" customHeight="true" hidden="false" ht="12.1" outlineLevel="0" r="1492">
      <c r="B1492" s="0" t="s">
        <v>168</v>
      </c>
      <c r="C1492" s="0" t="n">
        <f aca="false">0.001*C1386/0.0000000000000895300000000002*2.06438E-025</f>
        <v>5.69531844074611E-015</v>
      </c>
      <c r="D1492" s="0" t="n">
        <f aca="false">C1492*(68+13.9+3.5+10+10)*3600*24*365*3</f>
        <v>5.67919112142382E-005</v>
      </c>
      <c r="E1492" s="0" t="n">
        <f aca="false">96913*48</f>
        <v>4651824</v>
      </c>
      <c r="F1492" s="0" t="n">
        <v>38141</v>
      </c>
      <c r="G1492" s="0" t="n">
        <f aca="false">F1492*D1492/E1492</f>
        <v>4.6564536526366E-007</v>
      </c>
    </row>
    <row collapsed="false" customFormat="false" customHeight="true" hidden="false" ht="12.1" outlineLevel="0" r="1493">
      <c r="B1493" s="0" t="s">
        <v>169</v>
      </c>
      <c r="C1493" s="0" t="n">
        <f aca="false">0.001*C1383/3.12E-017*1.92929E-029</f>
        <v>7.11116506410256E-017</v>
      </c>
      <c r="D1493" s="0" t="n">
        <f aca="false">C1493*(68+13.9+3.5+10+10)*3600*24*365*3</f>
        <v>7.09102852021385E-007</v>
      </c>
      <c r="E1493" s="0" t="n">
        <f aca="false">97009*48</f>
        <v>4656432</v>
      </c>
      <c r="F1493" s="0" t="n">
        <v>37583</v>
      </c>
      <c r="G1493" s="0" t="n">
        <f aca="false">F1493*D1493/E1493</f>
        <v>5.7233118592776E-009</v>
      </c>
    </row>
    <row collapsed="false" customFormat="false" customHeight="true" hidden="false" ht="12.1" outlineLevel="0" r="1494">
      <c r="B1494" s="0" t="s">
        <v>170</v>
      </c>
      <c r="C1494" s="0" t="n">
        <f aca="false">0.001*C1386/4.916E-018*6.34901E-031</f>
        <v>3.19000299023596E-016</v>
      </c>
      <c r="D1494" s="0" t="n">
        <f aca="false">C1494*(68+13.9+3.5+10+10)*3600*24*365*3</f>
        <v>3.18096992256857E-006</v>
      </c>
      <c r="E1494" s="0" t="n">
        <f aca="false">97004*48</f>
        <v>4656192</v>
      </c>
      <c r="F1494" s="0" t="n">
        <v>38760</v>
      </c>
      <c r="G1494" s="0" t="n">
        <f aca="false">F1494*D1494/E1494</f>
        <v>2.64796628229158E-008</v>
      </c>
    </row>
    <row collapsed="false" customFormat="false" customHeight="true" hidden="false" ht="12.1" outlineLevel="0" r="1495">
      <c r="B1495" s="0" t="s">
        <v>171</v>
      </c>
      <c r="C1495" s="0" t="n">
        <f aca="false">0.001*0.99724*C1384/0.0054*0.000000000119</f>
        <v>3.29643222222222E-010</v>
      </c>
      <c r="D1495" s="0" t="n">
        <f aca="false">C1495*(68+13.9+3.5+10+10)*3600*24*365*3</f>
        <v>3.2870977810272</v>
      </c>
      <c r="E1495" s="0" t="n">
        <f aca="false">96618*48</f>
        <v>4637664</v>
      </c>
      <c r="F1495" s="0" t="n">
        <v>29626</v>
      </c>
      <c r="G1495" s="0" t="n">
        <f aca="false">F1495*D1495/E1495</f>
        <v>0.020998407573449</v>
      </c>
    </row>
    <row collapsed="false" customFormat="false" customHeight="true" hidden="false" ht="12.1" outlineLevel="0" r="1496">
      <c r="B1496" s="0" t="s">
        <v>172</v>
      </c>
      <c r="C1496" s="0" t="n">
        <f aca="false">0.001*0.3594*C1382/0.0001908*0.0000000000003662</f>
        <v>7.58771006289308E-013</v>
      </c>
      <c r="D1496" s="0" t="n">
        <f aca="false">C1496*(68+13.9+3.5+10+10)*3600*24*365*3</f>
        <v>0.00756622409606219</v>
      </c>
      <c r="E1496" s="0" t="n">
        <f aca="false">96780*48</f>
        <v>4645440</v>
      </c>
      <c r="F1496" s="0" t="n">
        <v>29991</v>
      </c>
      <c r="G1496" s="0" t="n">
        <f aca="false">F1496*D1496/E1496</f>
        <v>4.88476068714699E-005</v>
      </c>
      <c r="I1496" s="0" t="n">
        <f aca="false">SUM(H1473,H1497)</f>
        <v>1.9445444040373</v>
      </c>
    </row>
    <row collapsed="false" customFormat="false" customHeight="true" hidden="false" ht="12.1" outlineLevel="0" r="1497">
      <c r="B1497" s="0" t="s">
        <v>173</v>
      </c>
      <c r="C1497" s="0" t="n">
        <f aca="false">0.001*C1384/389.3*0.00005711</f>
        <v>2.2004880554842E-009</v>
      </c>
      <c r="D1497" s="0" t="n">
        <f aca="false">C1497*(68+13.9+3.5+10+10)*3600*24*365*3</f>
        <v>21.9425697746725</v>
      </c>
      <c r="E1497" s="0" t="n">
        <f aca="false">96910*48</f>
        <v>4651680</v>
      </c>
      <c r="F1497" s="0" t="n">
        <v>36930</v>
      </c>
      <c r="G1497" s="0" t="n">
        <f aca="false">F1497*D1497/E1497</f>
        <v>0.174203535449269</v>
      </c>
      <c r="H1497" s="0" t="n">
        <f aca="false">SUM(G1474:G1497)</f>
        <v>1.05748906835683</v>
      </c>
      <c r="I1497" s="0" t="n">
        <f aca="false">SUM(H1473,H1497,G1397:G1400)</f>
        <v>2.3723109343201</v>
      </c>
    </row>
    <row collapsed="false" customFormat="false" customHeight="true" hidden="false" ht="12.1" outlineLevel="0" r="1498">
      <c r="B1498" s="2" t="s">
        <v>174</v>
      </c>
      <c r="D1498" s="0" t="n">
        <f aca="false">SUM(D1402:D1494)</f>
        <v>466.958222515718</v>
      </c>
      <c r="G1498" s="0" t="n">
        <f aca="false">SUM(G1402:G1497)</f>
        <v>12.4025846501092</v>
      </c>
    </row>
    <row collapsed="false" customFormat="false" customHeight="true" hidden="false" ht="12.1" outlineLevel="0" r="1499">
      <c r="B1499" s="2" t="s">
        <v>175</v>
      </c>
      <c r="G1499" s="0" t="n">
        <f aca="false">G1498+I1400</f>
        <v>13.0172107302213</v>
      </c>
    </row>
    <row collapsed="false" customFormat="false" customHeight="true" hidden="false" ht="13.4" outlineLevel="0" r="1502">
      <c r="A1502" s="0" t="s">
        <v>181</v>
      </c>
    </row>
    <row collapsed="false" customFormat="false" customHeight="true" hidden="false" ht="13.4" outlineLevel="0" r="1503">
      <c r="A1503" s="0" t="s">
        <v>199</v>
      </c>
      <c r="B1503" s="0" t="s">
        <v>1</v>
      </c>
      <c r="C1503" s="0" t="s">
        <v>2</v>
      </c>
      <c r="D1503" s="0" t="s">
        <v>3</v>
      </c>
      <c r="E1503" s="0" t="s">
        <v>4</v>
      </c>
      <c r="F1503" s="0" t="s">
        <v>5</v>
      </c>
      <c r="G1503" s="0" t="s">
        <v>6</v>
      </c>
      <c r="H1503" s="0" t="s">
        <v>7</v>
      </c>
    </row>
    <row collapsed="false" customFormat="false" customHeight="true" hidden="false" ht="13.4" outlineLevel="0" r="1504">
      <c r="A1504" s="0" t="s">
        <v>193</v>
      </c>
      <c r="B1504" s="2" t="s">
        <v>31</v>
      </c>
    </row>
    <row collapsed="false" customFormat="false" customHeight="true" hidden="false" ht="13.4" outlineLevel="0" r="1505">
      <c r="A1505" s="0" t="s">
        <v>194</v>
      </c>
      <c r="B1505" s="0" t="s">
        <v>9</v>
      </c>
      <c r="C1505" s="0" t="n">
        <v>5.4</v>
      </c>
      <c r="D1505" s="0" t="n">
        <f aca="false">C1505*0.001*19*94670800</f>
        <v>9713224.08</v>
      </c>
      <c r="E1505" s="0" t="n">
        <v>2688000</v>
      </c>
      <c r="F1505" s="0" t="n">
        <v>5969</v>
      </c>
      <c r="G1505" s="1" t="n">
        <f aca="false">F1505*D1505/E1505</f>
        <v>21569.283680625</v>
      </c>
      <c r="H1505" s="1" t="inlineStr">
        <f aca="false">SUM(G1505:G1512)</f>
        <is>
          <t/>
        </is>
      </c>
      <c r="I1505" s="0" t="s">
        <v>183</v>
      </c>
    </row>
    <row collapsed="false" customFormat="false" customHeight="true" hidden="false" ht="13.4" outlineLevel="0" r="1506">
      <c r="A1506" s="0" t="s">
        <v>195</v>
      </c>
      <c r="B1506" s="0" t="s">
        <v>10</v>
      </c>
      <c r="C1506" s="0" t="n">
        <v>5.4</v>
      </c>
      <c r="D1506" s="0" t="n">
        <f aca="false">C1506*0.001*19*94670800</f>
        <v>9713224.08</v>
      </c>
      <c r="E1506" s="0" t="n">
        <v>2688000</v>
      </c>
      <c r="F1506" s="0" t="n">
        <v>5668</v>
      </c>
      <c r="G1506" s="1" t="n">
        <f aca="false">F1506*D1506/E1506</f>
        <v>20481.6049425</v>
      </c>
      <c r="H1506" s="4" t="inlineStr">
        <f aca="false">SUM(G1505:G1510,G1513:G1516)</f>
        <is>
          <t/>
        </is>
      </c>
      <c r="I1506" s="0" t="s">
        <v>184</v>
      </c>
    </row>
    <row collapsed="false" customFormat="false" customHeight="true" hidden="false" ht="13.4" outlineLevel="0" r="1507">
      <c r="A1507" s="0" t="s">
        <v>202</v>
      </c>
      <c r="B1507" s="0" t="s">
        <v>11</v>
      </c>
      <c r="C1507" s="0" t="n">
        <v>17</v>
      </c>
      <c r="D1507" s="0" t="n">
        <f aca="false">C1507*0.001*19*94670800</f>
        <v>30578668.4</v>
      </c>
      <c r="E1507" s="0" t="n">
        <v>2688000</v>
      </c>
      <c r="F1507" s="0" t="n">
        <v>1062</v>
      </c>
      <c r="G1507" s="1" t="n">
        <f aca="false">F1507*D1507/E1507</f>
        <v>12081.30425625</v>
      </c>
    </row>
    <row collapsed="false" customFormat="false" customHeight="true" hidden="false" ht="13.4" outlineLevel="0" r="1508">
      <c r="A1508" s="0" t="s">
        <v>197</v>
      </c>
      <c r="B1508" s="0" t="s">
        <v>12</v>
      </c>
      <c r="C1508" s="0" t="n">
        <v>17</v>
      </c>
      <c r="D1508" s="0" t="n">
        <f aca="false">C1508*0.001*19*94670800</f>
        <v>30578668.4</v>
      </c>
      <c r="E1508" s="0" t="n">
        <v>2688000</v>
      </c>
      <c r="F1508" s="0" t="n">
        <v>1050</v>
      </c>
      <c r="G1508" s="1" t="n">
        <f aca="false">F1508*D1508/E1508</f>
        <v>11944.79234375</v>
      </c>
    </row>
    <row collapsed="false" customFormat="false" customHeight="true" hidden="false" ht="13.4" outlineLevel="0" r="1509">
      <c r="A1509" s="0" t="s">
        <v>198</v>
      </c>
      <c r="B1509" s="0" t="s">
        <v>13</v>
      </c>
      <c r="C1509" s="0" t="n">
        <v>2.2</v>
      </c>
      <c r="D1509" s="0" t="n">
        <f aca="false">C1509*0.001*19*94670800</f>
        <v>3957239.44</v>
      </c>
      <c r="E1509" s="0" t="n">
        <v>3984713</v>
      </c>
      <c r="F1509" s="0" t="n">
        <v>39139</v>
      </c>
      <c r="G1509" s="1" t="n">
        <f aca="false">F1509*D1509/E1509</f>
        <v>38869.1467722167</v>
      </c>
    </row>
    <row collapsed="false" customFormat="false" customHeight="true" hidden="false" ht="13.4" outlineLevel="0" r="1510">
      <c r="B1510" s="0" t="s">
        <v>14</v>
      </c>
      <c r="C1510" s="0" t="n">
        <v>2.2</v>
      </c>
      <c r="D1510" s="0" t="n">
        <f aca="false">C1510*0.001*19*94670800</f>
        <v>3957239.44</v>
      </c>
      <c r="E1510" s="0" t="n">
        <v>3984479</v>
      </c>
      <c r="F1510" s="0" t="n">
        <v>38877</v>
      </c>
      <c r="G1510" s="1" t="n">
        <f aca="false">F1510*D1510/E1510</f>
        <v>38611.2206160153</v>
      </c>
    </row>
    <row collapsed="false" customFormat="false" customHeight="true" hidden="false" ht="13.4" outlineLevel="0" r="1511">
      <c r="B1511" s="0" t="s">
        <v>15</v>
      </c>
      <c r="C1511" s="0" t="n">
        <v>4.2</v>
      </c>
      <c r="D1511" s="0" t="n">
        <f aca="false">C1511*0.001*19*94670800</f>
        <v>7554729.84</v>
      </c>
      <c r="E1511" s="0" t="n">
        <v>2586510</v>
      </c>
      <c r="F1511" s="0" t="n">
        <v>18740</v>
      </c>
      <c r="G1511" s="1" t="n">
        <f aca="false">F1511*D1511/E1511</f>
        <v>54736.1646394563</v>
      </c>
    </row>
    <row collapsed="false" customFormat="false" customHeight="true" hidden="false" ht="13.4" outlineLevel="0" r="1512">
      <c r="B1512" s="0" t="s">
        <v>16</v>
      </c>
      <c r="C1512" s="0" t="n">
        <v>4.2</v>
      </c>
      <c r="D1512" s="0" t="n">
        <f aca="false">C1512*0.001*19*94670800</f>
        <v>7554729.84</v>
      </c>
      <c r="E1512" s="0" t="n">
        <v>2586467</v>
      </c>
      <c r="F1512" s="0" t="n">
        <v>19138</v>
      </c>
      <c r="G1512" s="1" t="n">
        <f aca="false">F1512*D1512/E1512</f>
        <v>55899.5802683429</v>
      </c>
    </row>
    <row collapsed="false" customFormat="false" customHeight="true" hidden="false" ht="13.4" outlineLevel="0" r="1513">
      <c r="B1513" s="0" t="s">
        <v>185</v>
      </c>
      <c r="C1513" s="0" t="n">
        <v>0.14</v>
      </c>
      <c r="D1513" s="0" t="n">
        <f aca="false">C1513*0.001*19*94670800</f>
        <v>251824.328</v>
      </c>
      <c r="E1513" s="0" t="n">
        <v>2586510</v>
      </c>
      <c r="F1513" s="0" t="n">
        <v>66793</v>
      </c>
      <c r="G1513" s="1" t="n">
        <f aca="false">F1513*D1513/E1513</f>
        <v>6503.01075198008</v>
      </c>
    </row>
    <row collapsed="false" customFormat="false" customHeight="true" hidden="false" ht="13.4" outlineLevel="0" r="1514">
      <c r="B1514" s="0" t="s">
        <v>186</v>
      </c>
      <c r="C1514" s="0" t="n">
        <v>0.14</v>
      </c>
      <c r="D1514" s="0" t="n">
        <f aca="false">C1514*0.001*19*94670800</f>
        <v>251824.328</v>
      </c>
      <c r="E1514" s="0" t="n">
        <v>2586467</v>
      </c>
      <c r="F1514" s="0" t="n">
        <v>67189</v>
      </c>
      <c r="G1514" s="1" t="n">
        <f aca="false">F1514*D1514/E1514</f>
        <v>6541.67432795083</v>
      </c>
    </row>
    <row collapsed="false" customFormat="false" customHeight="true" hidden="false" ht="13.4" outlineLevel="0" r="1515">
      <c r="B1515" s="0" t="s">
        <v>187</v>
      </c>
      <c r="C1515" s="0" t="n">
        <v>0.86</v>
      </c>
      <c r="D1515" s="0" t="n">
        <f aca="false">C1515*0.001*19*94670800</f>
        <v>1546920.872</v>
      </c>
      <c r="E1515" s="0" t="n">
        <v>2586510</v>
      </c>
      <c r="F1515" s="0" t="n">
        <v>12948</v>
      </c>
      <c r="G1515" s="1" t="n">
        <f aca="false">F1515*D1515/E1515</f>
        <v>7743.84458233527</v>
      </c>
    </row>
    <row collapsed="false" customFormat="false" customHeight="true" hidden="false" ht="13.4" outlineLevel="0" r="1516">
      <c r="B1516" s="0" t="s">
        <v>188</v>
      </c>
      <c r="C1516" s="0" t="n">
        <v>0.86</v>
      </c>
      <c r="D1516" s="0" t="n">
        <f aca="false">C1516*0.001*19*94670800</f>
        <v>1546920.872</v>
      </c>
      <c r="E1516" s="0" t="n">
        <v>2586467</v>
      </c>
      <c r="F1516" s="0" t="n">
        <v>13652</v>
      </c>
      <c r="G1516" s="1" t="n">
        <f aca="false">F1516*D1516/E1516</f>
        <v>8165.0234642638</v>
      </c>
    </row>
    <row collapsed="false" customFormat="false" customHeight="true" hidden="false" ht="13.4" outlineLevel="0" r="1517">
      <c r="B1517" s="2" t="s">
        <v>40</v>
      </c>
      <c r="C1517" s="0" t="s">
        <v>41</v>
      </c>
    </row>
    <row collapsed="false" customFormat="false" customHeight="true" hidden="false" ht="12.1" outlineLevel="0" r="1518">
      <c r="B1518" s="0" t="s">
        <v>42</v>
      </c>
      <c r="C1518" s="0" t="n">
        <v>13.3</v>
      </c>
      <c r="D1518" s="0" t="n">
        <f aca="false">C1518*0.001*(39.2+8.4+9)*3600*24*365*3</f>
        <v>71219010.24</v>
      </c>
      <c r="E1518" s="0" t="n">
        <v>5376000</v>
      </c>
      <c r="F1518" s="0" t="n">
        <v>2324</v>
      </c>
      <c r="G1518" s="1" t="n">
        <f aca="false">D1518*F1518/E1518</f>
        <v>30787.384635</v>
      </c>
      <c r="H1518" s="1" t="inlineStr">
        <f aca="false">SUM(G1518:G1522,G1524:G1525)</f>
        <is>
          <t/>
        </is>
      </c>
      <c r="I1518" s="0" t="s">
        <v>189</v>
      </c>
    </row>
    <row collapsed="false" customFormat="false" customHeight="true" hidden="false" ht="12.1" outlineLevel="0" r="1519">
      <c r="B1519" s="0" t="s">
        <v>44</v>
      </c>
      <c r="C1519" s="0" t="n">
        <v>2.5</v>
      </c>
      <c r="D1519" s="0" t="n">
        <f aca="false">C1519*0.001*(39.2+8.4+9)*3600*24*365*3</f>
        <v>13387032</v>
      </c>
      <c r="E1519" s="0" t="n">
        <v>5376000</v>
      </c>
      <c r="F1519" s="0" t="n">
        <v>519</v>
      </c>
      <c r="G1519" s="1" t="n">
        <f aca="false">D1519*F1519/E1519</f>
        <v>1292.38645982143</v>
      </c>
      <c r="H1519" s="1" t="inlineStr">
        <f aca="false">SUM(G1518:G1520,G1523:G1525)</f>
        <is>
          <t/>
        </is>
      </c>
      <c r="I1519" s="0" t="s">
        <v>190</v>
      </c>
    </row>
    <row collapsed="false" customFormat="false" customHeight="true" hidden="false" ht="12.1" outlineLevel="0" r="1520">
      <c r="B1520" s="0" t="s">
        <v>46</v>
      </c>
      <c r="C1520" s="0" t="n">
        <v>1.1</v>
      </c>
      <c r="D1520" s="0" t="n">
        <f aca="false">C1520*0.001*(39.2+8.4+9)*3600*24*365*3</f>
        <v>5890294.08</v>
      </c>
      <c r="E1520" s="0" t="n">
        <v>14333127</v>
      </c>
      <c r="F1520" s="0" t="n">
        <v>24121</v>
      </c>
      <c r="G1520" s="1" t="n">
        <f aca="false">D1520*F1520/E1520</f>
        <v>9912.68573170949</v>
      </c>
    </row>
    <row collapsed="false" customFormat="false" customHeight="true" hidden="false" ht="12.1" outlineLevel="0" r="1521">
      <c r="B1521" s="0" t="s">
        <v>65</v>
      </c>
      <c r="C1521" s="0" t="n">
        <v>0.115</v>
      </c>
      <c r="D1521" s="0" t="n">
        <f aca="false">C1521*0.001*(39.2+8.4+9)*3600*24*365*3</f>
        <v>615803.472</v>
      </c>
      <c r="E1521" s="0" t="n">
        <v>16965475</v>
      </c>
      <c r="F1521" s="0" t="n">
        <v>17725</v>
      </c>
      <c r="G1521" s="1" t="n">
        <f aca="false">F1521*D1521/E1521</f>
        <v>643.37229232898</v>
      </c>
    </row>
    <row collapsed="false" customFormat="false" customHeight="true" hidden="false" ht="12.1" outlineLevel="0" r="1522">
      <c r="B1522" s="0" t="s">
        <v>66</v>
      </c>
      <c r="C1522" s="0" t="n">
        <v>15</v>
      </c>
      <c r="D1522" s="0" t="n">
        <f aca="false">C1522*0.001*(39.2+8.4+9)*3600*24*365*3</f>
        <v>80322192</v>
      </c>
      <c r="E1522" s="0" t="n">
        <v>16965475</v>
      </c>
      <c r="F1522" s="0" t="n">
        <v>5625</v>
      </c>
      <c r="G1522" s="1" t="n">
        <f aca="false">D1522*F1522/E1522</f>
        <v>26631.2808807298</v>
      </c>
    </row>
    <row collapsed="false" customFormat="false" customHeight="true" hidden="false" ht="12.1" outlineLevel="0" r="1523">
      <c r="B1523" s="0" t="s">
        <v>48</v>
      </c>
      <c r="C1523" s="0" t="n">
        <v>15</v>
      </c>
      <c r="D1523" s="0" t="n">
        <f aca="false">C1523*0.001*(39.2+8.4+9)*3600*24*365*3</f>
        <v>80322192</v>
      </c>
      <c r="E1523" s="0" t="n">
        <v>16965475</v>
      </c>
      <c r="F1523" s="0" t="n">
        <v>23350</v>
      </c>
      <c r="G1523" s="1" t="n">
        <f aca="false">D1523*F1523/E1523</f>
        <v>110549.405967119</v>
      </c>
      <c r="H1523" s="1"/>
    </row>
    <row collapsed="false" customFormat="false" customHeight="true" hidden="false" ht="12.1" outlineLevel="0" r="1524">
      <c r="B1524" s="0" t="s">
        <v>50</v>
      </c>
      <c r="C1524" s="0" t="n">
        <v>2.47</v>
      </c>
      <c r="D1524" s="0" t="n">
        <f aca="false">C1524*0.001*(39.2+8.4+9)*3600*24*365*3</f>
        <v>13226387.616</v>
      </c>
      <c r="E1524" s="0" t="n">
        <v>9303449</v>
      </c>
      <c r="F1524" s="0" t="n">
        <v>665</v>
      </c>
      <c r="G1524" s="1" t="n">
        <f aca="false">D1524*F1524/E1524</f>
        <v>945.407210233538</v>
      </c>
      <c r="H1524" s="1"/>
    </row>
    <row collapsed="false" customFormat="false" customHeight="true" hidden="false" ht="12.1" outlineLevel="0" r="1525">
      <c r="B1525" s="0" t="s">
        <v>51</v>
      </c>
      <c r="C1525" s="0" t="n">
        <v>0.4</v>
      </c>
      <c r="D1525" s="0" t="n">
        <f aca="false">C1525*0.001*(39.2+8.4+9)*3600*24*365*3</f>
        <v>2141925.12</v>
      </c>
      <c r="E1525" s="0" t="n">
        <v>9303449</v>
      </c>
      <c r="F1525" s="0" t="n">
        <v>10892</v>
      </c>
      <c r="G1525" s="1" t="n">
        <f aca="false">D1525*F1525/E1525</f>
        <v>2507.65586042768</v>
      </c>
      <c r="H1525" s="1"/>
    </row>
    <row collapsed="false" customFormat="false" customHeight="true" hidden="false" ht="12.1" outlineLevel="0" r="1526">
      <c r="B1526" s="2" t="s">
        <v>52</v>
      </c>
      <c r="G1526" s="1"/>
      <c r="H1526" s="1"/>
    </row>
    <row collapsed="false" customFormat="false" customHeight="true" hidden="false" ht="12.1" outlineLevel="0" r="1527">
      <c r="B1527" s="0" t="s">
        <v>53</v>
      </c>
      <c r="C1527" s="0" t="n">
        <v>13.3</v>
      </c>
      <c r="D1527" s="0" t="n">
        <f aca="false">C1527*0.001*(68+13.9+3.5+10+10)*3600*24*365*3</f>
        <v>132623386.56</v>
      </c>
      <c r="E1527" s="0" t="n">
        <v>5376000</v>
      </c>
      <c r="F1527" s="0" t="n">
        <v>1044</v>
      </c>
      <c r="G1527" s="1" t="n">
        <f aca="false">F1527*D1527/E1527</f>
        <v>25754.988015</v>
      </c>
      <c r="H1527" s="1" t="inlineStr">
        <f aca="false">SUM(G1527:G1531,G1533:G1534)</f>
        <is>
          <t/>
        </is>
      </c>
      <c r="I1527" s="0" t="s">
        <v>189</v>
      </c>
    </row>
    <row collapsed="false" customFormat="false" customHeight="true" hidden="false" ht="12.1" outlineLevel="0" r="1528">
      <c r="B1528" s="0" t="s">
        <v>54</v>
      </c>
      <c r="C1528" s="0" t="n">
        <v>2.5</v>
      </c>
      <c r="D1528" s="0" t="n">
        <f aca="false">C1528*0.001*(68+13.9+3.5+10+10)*3600*24*365*3</f>
        <v>24929208</v>
      </c>
      <c r="E1528" s="0" t="n">
        <v>5376000</v>
      </c>
      <c r="F1528" s="0" t="n">
        <v>344</v>
      </c>
      <c r="G1528" s="1" t="n">
        <f aca="false">F1528*D1528/E1528</f>
        <v>1595.17253571429</v>
      </c>
      <c r="H1528" s="1" t="inlineStr">
        <f aca="false">SUM(G1527:G1529,G1532:G1534)</f>
        <is>
          <t/>
        </is>
      </c>
      <c r="I1528" s="0" t="s">
        <v>190</v>
      </c>
    </row>
    <row collapsed="false" customFormat="false" customHeight="true" hidden="false" ht="12.1" outlineLevel="0" r="1529">
      <c r="B1529" s="0" t="s">
        <v>55</v>
      </c>
      <c r="C1529" s="0" t="n">
        <v>1.1</v>
      </c>
      <c r="D1529" s="0" t="n">
        <f aca="false">C1529*0.001*(68+13.9+3.5+10+10)*3600*24*365*3</f>
        <v>10968851.52</v>
      </c>
      <c r="E1529" s="0" t="n">
        <v>14333058</v>
      </c>
      <c r="F1529" s="0" t="n">
        <v>13076</v>
      </c>
      <c r="G1529" s="1" t="n">
        <f aca="false">F1529*D1529/E1529</f>
        <v>10006.8458856107</v>
      </c>
    </row>
    <row collapsed="false" customFormat="false" customHeight="true" hidden="false" ht="12.1" outlineLevel="0" r="1530">
      <c r="B1530" s="0" t="s">
        <v>67</v>
      </c>
      <c r="C1530" s="0" t="n">
        <v>0.115</v>
      </c>
      <c r="D1530" s="0" t="n">
        <f aca="false">C1530*0.001*(68+13.9+3.5+10+10)*3600*24*365*3</f>
        <v>1146743.568</v>
      </c>
      <c r="E1530" s="0" t="n">
        <v>16966427</v>
      </c>
      <c r="F1530" s="0" t="n">
        <v>9273</v>
      </c>
      <c r="G1530" s="1" t="n">
        <f aca="false">D1530*F1530/E1530</f>
        <v>626.752651342796</v>
      </c>
    </row>
    <row collapsed="false" customFormat="false" customHeight="true" hidden="false" ht="12.1" outlineLevel="0" r="1531">
      <c r="B1531" s="0" t="s">
        <v>68</v>
      </c>
      <c r="C1531" s="0" t="n">
        <v>15</v>
      </c>
      <c r="D1531" s="0" t="n">
        <f aca="false">C1531*0.001*(68+13.9+3.5+10+10)*3600*24*365*3</f>
        <v>149575248</v>
      </c>
      <c r="E1531" s="0" t="n">
        <v>16966427</v>
      </c>
      <c r="F1531" s="0" t="n">
        <v>3311</v>
      </c>
      <c r="G1531" s="1" t="n">
        <f aca="false">D1531*F1531/E1531</f>
        <v>29189.6252598146</v>
      </c>
    </row>
    <row collapsed="false" customFormat="false" customHeight="true" hidden="false" ht="12.1" outlineLevel="0" r="1532">
      <c r="B1532" s="0" t="s">
        <v>56</v>
      </c>
      <c r="C1532" s="0" t="n">
        <v>15</v>
      </c>
      <c r="D1532" s="0" t="n">
        <f aca="false">C1532*0.001*(68+13.9+3.5+10+10)*3600*24*365*3</f>
        <v>149575248</v>
      </c>
      <c r="E1532" s="0" t="n">
        <v>16966427</v>
      </c>
      <c r="F1532" s="0" t="n">
        <v>12584</v>
      </c>
      <c r="G1532" s="1" t="n">
        <f aca="false">F1532*D1532/E1532</f>
        <v>110939.971087136</v>
      </c>
      <c r="H1532" s="1"/>
    </row>
    <row collapsed="false" customFormat="false" customHeight="true" hidden="false" ht="12.1" outlineLevel="0" r="1533">
      <c r="B1533" s="0" t="s">
        <v>58</v>
      </c>
      <c r="C1533" s="0" t="n">
        <v>2.47</v>
      </c>
      <c r="D1533" s="0" t="n">
        <f aca="false">C1533*0.001*(68+13.9+3.5+10+10)*3600*24*365*3</f>
        <v>24630057.504</v>
      </c>
      <c r="E1533" s="0" t="n">
        <v>9303730</v>
      </c>
      <c r="F1533" s="0" t="n">
        <v>368</v>
      </c>
      <c r="G1533" s="1" t="n">
        <f aca="false">F1533*D1533/E1533</f>
        <v>974.217992296853</v>
      </c>
      <c r="H1533" s="1"/>
    </row>
    <row collapsed="false" customFormat="false" customHeight="true" hidden="false" ht="12.1" outlineLevel="0" r="1534">
      <c r="B1534" s="0" t="s">
        <v>59</v>
      </c>
      <c r="C1534" s="0" t="n">
        <v>0.4</v>
      </c>
      <c r="D1534" s="0" t="n">
        <f aca="false">C1534*0.001*(68+13.9+3.5+10+10)*3600*24*365*3</f>
        <v>3988673.28</v>
      </c>
      <c r="E1534" s="0" t="n">
        <v>9303730</v>
      </c>
      <c r="F1534" s="0" t="n">
        <v>6227</v>
      </c>
      <c r="G1534" s="1" t="n">
        <f aca="false">F1534*D1534/E1534</f>
        <v>2669.6248187082</v>
      </c>
      <c r="H1534" s="1"/>
    </row>
    <row collapsed="false" customFormat="false" customHeight="true" hidden="false" ht="12.1" outlineLevel="0" r="1535">
      <c r="B1535" s="2" t="s">
        <v>60</v>
      </c>
      <c r="H1535" s="1" t="inlineStr">
        <f aca="false">SUM(H1518,H1527)</f>
        <is>
          <t/>
        </is>
      </c>
      <c r="I1535" s="0" t="s">
        <v>189</v>
      </c>
    </row>
    <row collapsed="false" customFormat="false" customHeight="true" hidden="false" ht="12.1" outlineLevel="0" r="1536">
      <c r="H1536" s="1" t="inlineStr">
        <f aca="false">SUM(H1519,H1528)</f>
        <is>
          <t/>
        </is>
      </c>
      <c r="I1536" s="0" t="s">
        <v>190</v>
      </c>
    </row>
    <row collapsed="false" customFormat="false" customHeight="true" hidden="false" ht="13.4" outlineLevel="0" r="1537">
      <c r="B1537" s="2" t="s">
        <v>61</v>
      </c>
      <c r="H1537" s="1"/>
    </row>
    <row collapsed="false" customFormat="false" customHeight="true" hidden="false" ht="13.4" outlineLevel="0" r="1538">
      <c r="B1538" s="0" t="s">
        <v>62</v>
      </c>
      <c r="C1538" s="0" t="n">
        <f aca="false">(0.84+0.1+0.59)*0.7</f>
        <v>1.071</v>
      </c>
      <c r="D1538" s="1" t="n">
        <f aca="false">C1538*110*3600*24*365*3</f>
        <v>11145768480</v>
      </c>
      <c r="E1538" s="1" t="n">
        <v>240000000</v>
      </c>
      <c r="F1538" s="0" t="n">
        <v>5</v>
      </c>
      <c r="G1538" s="0" t="n">
        <f aca="false">SQRT(5)*F1538*D1538/E1538*2</f>
        <v>1038.4456659481</v>
      </c>
    </row>
    <row collapsed="false" customFormat="false" customHeight="true" hidden="false" ht="12.1" outlineLevel="0" r="1539">
      <c r="B1539" s="2" t="s">
        <v>69</v>
      </c>
      <c r="H1539" s="1" t="inlineStr">
        <f aca="false">SUM(H1535,H1505)</f>
        <is>
          <t/>
        </is>
      </c>
      <c r="I1539" s="0" t="s">
        <v>189</v>
      </c>
    </row>
    <row collapsed="false" customFormat="false" customHeight="true" hidden="false" ht="12.1" outlineLevel="0" r="1540">
      <c r="B1540" s="2"/>
      <c r="H1540" s="1" t="inlineStr">
        <f aca="false">SUM(H1536,H1505)</f>
        <is>
          <t/>
        </is>
      </c>
      <c r="I1540" s="0" t="s">
        <v>190</v>
      </c>
    </row>
    <row collapsed="false" customFormat="false" customHeight="true" hidden="false" ht="12.1" outlineLevel="0" r="1541">
      <c r="B1541" s="2" t="s">
        <v>70</v>
      </c>
    </row>
    <row collapsed="false" customFormat="false" customHeight="true" hidden="false" ht="12.1" outlineLevel="0" r="1542">
      <c r="B1542" s="0" t="s">
        <v>71</v>
      </c>
      <c r="C1542" s="0" t="n">
        <f aca="false">0.00000054*2.07*C1511</f>
        <v>4.69476E-006</v>
      </c>
      <c r="D1542" s="0" t="n">
        <f aca="false">C1542*0.001*19*3600*24*365*3</f>
        <v>8.43907522752</v>
      </c>
      <c r="E1542" s="0" t="n">
        <v>2687856</v>
      </c>
      <c r="F1542" s="0" t="n">
        <v>805</v>
      </c>
      <c r="G1542" s="0" t="n">
        <f aca="false">F1542*D1542/E1542</f>
        <v>0.00252746261635802</v>
      </c>
    </row>
    <row collapsed="false" customFormat="false" customHeight="true" hidden="false" ht="12.1" outlineLevel="0" r="1543">
      <c r="B1543" s="0" t="s">
        <v>72</v>
      </c>
      <c r="C1543" s="3" t="n">
        <f aca="false">0.00000054*2.07*C1512</f>
        <v>4.69476E-006</v>
      </c>
      <c r="D1543" s="0" t="n">
        <f aca="false">C1543*0.001*19*3600*24*365*3</f>
        <v>8.43907522752</v>
      </c>
      <c r="E1543" s="0" t="n">
        <v>2687856</v>
      </c>
      <c r="F1543" s="0" t="n">
        <v>481</v>
      </c>
      <c r="G1543" s="0" t="n">
        <f aca="false">F1543*D1543/E1543</f>
        <v>0.00151019815958784</v>
      </c>
      <c r="H1543" s="0" t="n">
        <f aca="false">SUM(G1542:G1543)</f>
        <v>0.00403766077594586</v>
      </c>
    </row>
    <row collapsed="false" customFormat="false" customHeight="true" hidden="false" ht="12.1" outlineLevel="0" r="1544">
      <c r="B1544" s="0" t="s">
        <v>73</v>
      </c>
      <c r="C1544" s="0" t="n">
        <f aca="false">0.00000000007*1.86*C1523</f>
        <v>1.953E-009</v>
      </c>
      <c r="D1544" s="0" t="n">
        <f aca="false">C1544*0.001*(39.2+8.4+9)*3600*24*365*3</f>
        <v>0.0104579493984</v>
      </c>
      <c r="E1544" s="4" t="n">
        <v>4799904</v>
      </c>
      <c r="F1544" s="0" t="n">
        <v>736</v>
      </c>
      <c r="G1544" s="0" t="n">
        <f aca="false">F1544*D1544/E1544</f>
        <v>1.60358431277426E-006</v>
      </c>
    </row>
    <row collapsed="false" customFormat="false" customHeight="true" hidden="false" ht="12.1" outlineLevel="0" r="1545">
      <c r="B1545" s="0" t="s">
        <v>74</v>
      </c>
      <c r="C1545" s="0" t="n">
        <f aca="false">0.00000054*2.07*C1524</f>
        <v>2.760966E-006</v>
      </c>
      <c r="D1545" s="0" t="n">
        <f aca="false">C1545*0.001*(39.2+8.4+9)*3600*24*365*3</f>
        <v>14.7844560771648</v>
      </c>
      <c r="E1545" s="4" t="n">
        <v>4799904</v>
      </c>
      <c r="F1545" s="0" t="n">
        <v>545</v>
      </c>
      <c r="G1545" s="0" t="n">
        <f aca="false">F1545*D1545/E1545</f>
        <v>0.00167868535746857</v>
      </c>
    </row>
    <row collapsed="false" customFormat="false" customHeight="true" hidden="false" ht="12.1" outlineLevel="0" r="1546">
      <c r="B1546" s="0" t="s">
        <v>75</v>
      </c>
      <c r="C1546" s="0" t="n">
        <f aca="false">0.00000000007*1.86*C1532</f>
        <v>1.953E-009</v>
      </c>
      <c r="D1546" s="0" t="n">
        <f aca="false">C1546*0.001*(68+13.9+3.5+10+10)*3600*24*365*3</f>
        <v>0.0194746972896</v>
      </c>
      <c r="E1546" s="4" t="n">
        <v>4799904</v>
      </c>
      <c r="F1546" s="0" t="n">
        <v>547</v>
      </c>
      <c r="G1546" s="0" t="n">
        <f aca="false">F1546*D1546/E1546</f>
        <v>2.21934843226265E-006</v>
      </c>
    </row>
    <row collapsed="false" customFormat="false" customHeight="true" hidden="false" ht="12.1" outlineLevel="0" r="1547">
      <c r="B1547" s="0" t="s">
        <v>76</v>
      </c>
      <c r="C1547" s="0" t="n">
        <f aca="false">0.00000054*2.07*C1533</f>
        <v>2.760966E-006</v>
      </c>
      <c r="D1547" s="0" t="n">
        <f aca="false">C1547*0.001*(68+13.9+3.5+10+10)*3600*24*365*3</f>
        <v>27.5314782779712</v>
      </c>
      <c r="E1547" s="4" t="n">
        <v>4799904</v>
      </c>
      <c r="F1547" s="0" t="n">
        <v>449</v>
      </c>
      <c r="G1547" s="0" t="n">
        <f aca="false">F1547*D1547/E1547</f>
        <v>0.00257539187175599</v>
      </c>
      <c r="H1547" s="0" t="n">
        <f aca="false">SUM(G1544:G1547)</f>
        <v>0.0042579001619696</v>
      </c>
      <c r="I1547" s="0" t="n">
        <f aca="false">SUM(H1543,H1547)</f>
        <v>0.00829556093791545</v>
      </c>
    </row>
    <row collapsed="false" customFormat="false" customHeight="true" hidden="false" ht="12.1" outlineLevel="0" r="1548">
      <c r="B1548" s="2" t="s">
        <v>77</v>
      </c>
      <c r="C1548" s="0" t="s">
        <v>78</v>
      </c>
      <c r="D1548" s="0" t="s">
        <v>79</v>
      </c>
    </row>
    <row collapsed="false" customFormat="false" customHeight="true" hidden="false" ht="12.1" outlineLevel="0" r="1549">
      <c r="B1549" s="0" t="s">
        <v>80</v>
      </c>
      <c r="C1549" s="3" t="n">
        <f aca="false">0.001*0.0072*C1512/6940*0.0403454</f>
        <v>1.75798976368876E-010</v>
      </c>
      <c r="D1549" s="0" t="n">
        <f aca="false">C1549*19*94670800</f>
        <v>0.316217564908429</v>
      </c>
      <c r="E1549" s="0" t="n">
        <f aca="false">48366*48</f>
        <v>2321568</v>
      </c>
      <c r="F1549" s="0" t="n">
        <v>1333</v>
      </c>
      <c r="G1549" s="0" t="n">
        <f aca="false">F1549*D1549/E1549</f>
        <v>0.000181566085517605</v>
      </c>
    </row>
    <row collapsed="false" customFormat="false" customHeight="true" hidden="false" ht="12.1" outlineLevel="0" r="1550">
      <c r="B1550" s="0" t="s">
        <v>81</v>
      </c>
      <c r="C1550" s="0" t="n">
        <f aca="false">0.001*0.0072*C1512/0.0000000000006709*1.05101E-019</f>
        <v>4.73729950812342E-012</v>
      </c>
      <c r="D1550" s="0" t="n">
        <f aca="false">C1550*19*94670800</f>
        <v>0.00852119475119936</v>
      </c>
      <c r="E1550" s="0" t="n">
        <f aca="false">48316*48</f>
        <v>2319168</v>
      </c>
      <c r="F1550" s="0" t="n">
        <v>1474</v>
      </c>
      <c r="G1550" s="0" t="n">
        <f aca="false">F1550*D1550/E1550</f>
        <v>5.41583924203329E-006</v>
      </c>
    </row>
    <row collapsed="false" customFormat="false" customHeight="true" hidden="false" ht="12.1" outlineLevel="0" r="1551">
      <c r="B1551" s="0" t="s">
        <v>82</v>
      </c>
      <c r="C1551" s="0" t="n">
        <f aca="false">0.001*0.99274*C1512/0.00000005798*0.0000000000000160359</f>
        <v>1.15318753599862E-009</v>
      </c>
      <c r="D1551" s="0" t="n">
        <f aca="false">C1551*19*94670800</f>
        <v>2.07429054507735</v>
      </c>
      <c r="E1551" s="0" t="n">
        <f aca="false">48414*48</f>
        <v>2323872</v>
      </c>
      <c r="F1551" s="0" t="n">
        <v>1520</v>
      </c>
      <c r="G1551" s="0" t="n">
        <f aca="false">F1551*D1551/E1551</f>
        <v>0.00135675356840547</v>
      </c>
    </row>
    <row collapsed="false" customFormat="false" customHeight="true" hidden="false" ht="12.1" outlineLevel="0" r="1552">
      <c r="B1552" s="0" t="s">
        <v>83</v>
      </c>
      <c r="C1552" s="0" t="n">
        <f aca="false">0.001*0.0072*C1512/1.34*0.00000515675</f>
        <v>1.16373223880597E-010</v>
      </c>
      <c r="D1552" s="0" t="n">
        <f aca="false">C1552*19*94670800</f>
        <v>0.209325777863749</v>
      </c>
      <c r="E1552" s="0" t="n">
        <f aca="false">48394*48</f>
        <v>2322912</v>
      </c>
      <c r="F1552" s="0" t="n">
        <v>1324</v>
      </c>
      <c r="G1552" s="0" t="n">
        <f aca="false">F1552*D1552/E1552</f>
        <v>0.000119310300989277</v>
      </c>
    </row>
    <row collapsed="false" customFormat="false" customHeight="true" hidden="false" ht="12.1" outlineLevel="0" r="1553">
      <c r="B1553" s="0" t="s">
        <v>84</v>
      </c>
      <c r="C1553" s="0" t="n">
        <f aca="false">0.001*C1510/2320000*21.595</f>
        <v>2.04780172413793E-008</v>
      </c>
      <c r="D1553" s="0" t="n">
        <f aca="false">C1553*19*94670800</f>
        <v>36.8347352184483</v>
      </c>
      <c r="E1553" s="0" t="n">
        <f aca="false">48306*48</f>
        <v>2318688</v>
      </c>
      <c r="F1553" s="0" t="n">
        <v>1386</v>
      </c>
      <c r="G1553" s="0" t="n">
        <f aca="false">F1553*D1553/E1553</f>
        <v>0.0220180304606611</v>
      </c>
    </row>
    <row collapsed="false" customFormat="false" customHeight="true" hidden="false" ht="12.1" outlineLevel="0" r="1554">
      <c r="B1554" s="0" t="s">
        <v>85</v>
      </c>
      <c r="C1554" s="0" t="n">
        <f aca="false">0.001*0.99274*C1512/4219*0.00195758*10</f>
        <v>1.93461613430671E-008</v>
      </c>
      <c r="D1554" s="0" t="n">
        <f aca="false">C1554*19*94670800</f>
        <v>34.7988148542675</v>
      </c>
      <c r="E1554" s="0" t="n">
        <f aca="false">48401*48</f>
        <v>2323248</v>
      </c>
      <c r="F1554" s="0" t="n">
        <v>1381</v>
      </c>
      <c r="G1554" s="0" t="n">
        <f aca="false">F1554*D1554/E1554</f>
        <v>0.0206853350626981</v>
      </c>
    </row>
    <row collapsed="false" customFormat="false" customHeight="true" hidden="false" ht="12.1" outlineLevel="0" r="1555">
      <c r="B1555" s="0" t="s">
        <v>86</v>
      </c>
      <c r="C1555" s="0" t="n">
        <f aca="false">0.001*C1510/4.78*0.00000927984</f>
        <v>4.27105606694561E-009</v>
      </c>
      <c r="D1555" s="0" t="n">
        <f aca="false">C1555*19*94670800</f>
        <v>7.68254159934929</v>
      </c>
      <c r="E1555" s="0" t="n">
        <f aca="false">48370*48</f>
        <v>2321760</v>
      </c>
      <c r="F1555" s="0" t="n">
        <v>1387</v>
      </c>
      <c r="G1555" s="0" t="n">
        <f aca="false">F1555*D1555/E1555</f>
        <v>0.00458948607879258</v>
      </c>
    </row>
    <row collapsed="false" customFormat="false" customHeight="true" hidden="false" ht="12.1" outlineLevel="0" r="1556">
      <c r="B1556" s="0" t="s">
        <v>87</v>
      </c>
      <c r="C1556" s="0" t="n">
        <f aca="false">0.001*0.99274*C1512/0.003729*0.00000000292019</f>
        <v>3.26515300791633E-009</v>
      </c>
      <c r="D1556" s="0" t="n">
        <f aca="false">C1556*19*94670800</f>
        <v>5.87317830025506</v>
      </c>
      <c r="E1556" s="0" t="n">
        <f aca="false">48*48330</f>
        <v>2319840</v>
      </c>
      <c r="F1556" s="0" t="n">
        <v>1456</v>
      </c>
      <c r="G1556" s="0" t="n">
        <f aca="false">F1556*D1556/E1556</f>
        <v>0.00368617991118843</v>
      </c>
    </row>
    <row collapsed="false" customFormat="false" customHeight="true" hidden="false" ht="12.1" outlineLevel="0" r="1557">
      <c r="B1557" s="0" t="s">
        <v>88</v>
      </c>
      <c r="C1557" s="0" t="n">
        <f aca="false">0.001*0.0072*C1512/0.0000007018*0.000000000000344642000000001</f>
        <v>1.48503477913936E-011</v>
      </c>
      <c r="D1557" s="0" t="n">
        <f aca="false">C1557*19*94670800</f>
        <v>0.0267119918080998</v>
      </c>
      <c r="E1557" s="0" t="n">
        <f aca="false">48381*48</f>
        <v>2322288</v>
      </c>
      <c r="F1557" s="0" t="n">
        <v>1480</v>
      </c>
      <c r="G1557" s="0" t="n">
        <f aca="false">F1557*D1557/E1557</f>
        <v>1.70236197560284E-005</v>
      </c>
    </row>
    <row collapsed="false" customFormat="false" customHeight="true" hidden="false" ht="12.1" outlineLevel="0" r="1558">
      <c r="B1558" s="0" t="s">
        <v>89</v>
      </c>
      <c r="C1558" s="0" t="n">
        <f aca="false">0.001*C1510/0.0000022089*0.00000000000107439</f>
        <v>1.07006111639277E-009</v>
      </c>
      <c r="D1558" s="0" t="n">
        <f aca="false">C1558*19*94670800</f>
        <v>1.92476729681814</v>
      </c>
      <c r="E1558" s="0" t="n">
        <f aca="false">48307*48</f>
        <v>2318736</v>
      </c>
      <c r="F1558" s="0" t="n">
        <v>1453</v>
      </c>
      <c r="G1558" s="0" t="n">
        <f aca="false">F1558*D1558/E1558</f>
        <v>0.00120612561424706</v>
      </c>
    </row>
    <row collapsed="false" customFormat="false" customHeight="true" hidden="false" ht="12.1" outlineLevel="0" r="1559">
      <c r="B1559" s="0" t="s">
        <v>90</v>
      </c>
      <c r="C1559" s="0" t="n">
        <f aca="false">0.001*0.99274*C1512/0.000000000014*1.44088E-018</f>
        <v>4.2912576336E-010</v>
      </c>
      <c r="D1559" s="0" t="n">
        <f aca="false">C1559*19*94670800</f>
        <v>0.771887907040136</v>
      </c>
      <c r="E1559" s="0" t="n">
        <f aca="false">48281*48</f>
        <v>2317488</v>
      </c>
      <c r="F1559" s="0" t="n">
        <v>1512</v>
      </c>
      <c r="G1559" s="0" t="n">
        <f aca="false">F1559*D1559/E1559</f>
        <v>0.000503603261567993</v>
      </c>
    </row>
    <row collapsed="false" customFormat="false" customHeight="true" hidden="false" ht="12.1" outlineLevel="0" r="1560">
      <c r="B1560" s="0" t="s">
        <v>91</v>
      </c>
      <c r="C1560" s="0" t="n">
        <f aca="false">0.001*0.0072*C1512/0.175*0.000000346765</f>
        <v>5.9920992E-011</v>
      </c>
      <c r="D1560" s="0" t="n">
        <f aca="false">C1560*19*94670800</f>
        <v>0.107782596739238</v>
      </c>
      <c r="E1560" s="0" t="n">
        <f aca="false">48429*48</f>
        <v>2324592</v>
      </c>
      <c r="F1560" s="0" t="n">
        <v>1462</v>
      </c>
      <c r="G1560" s="0" t="n">
        <f aca="false">F1560*D1560/E1560</f>
        <v>6.77874467574381E-005</v>
      </c>
    </row>
    <row collapsed="false" customFormat="false" customHeight="true" hidden="false" ht="12.1" outlineLevel="0" r="1561">
      <c r="B1561" s="0" t="s">
        <v>92</v>
      </c>
      <c r="C1561" s="0" t="n">
        <f aca="false">0.001*C1510/0.0125*0.0000000140215</f>
        <v>2.467784E-009</v>
      </c>
      <c r="D1561" s="0" t="n">
        <f aca="false">C1561*19*94670800</f>
        <v>4.4389146246368</v>
      </c>
      <c r="E1561" s="0" t="n">
        <f aca="false">48364*48</f>
        <v>2321472</v>
      </c>
      <c r="F1561" s="0" t="n">
        <v>1510</v>
      </c>
      <c r="G1561" s="0" t="n">
        <f aca="false">F1561*D1561/E1561</f>
        <v>0.00288728922132232</v>
      </c>
    </row>
    <row collapsed="false" customFormat="false" customHeight="true" hidden="false" ht="12.1" outlineLevel="0" r="1562">
      <c r="B1562" s="0" t="s">
        <v>93</v>
      </c>
      <c r="C1562" s="0" t="n">
        <f aca="false">0.001*0.99274*C1512/0.00000209824*0.000000000000780354000000001</f>
        <v>1.55067687482462E-009</v>
      </c>
      <c r="D1562" s="0" t="n">
        <f aca="false">C1562*19*94670800</f>
        <v>2.78927258534178</v>
      </c>
      <c r="E1562" s="0" t="n">
        <f aca="false">48336*48</f>
        <v>2320128</v>
      </c>
      <c r="F1562" s="0" t="n">
        <v>1474</v>
      </c>
      <c r="G1562" s="0" t="n">
        <f aca="false">F1562*D1562/E1562</f>
        <v>0.0017720521414309</v>
      </c>
    </row>
    <row collapsed="false" customFormat="false" customHeight="true" hidden="false" ht="12.1" outlineLevel="0" r="1563">
      <c r="B1563" s="0" t="s">
        <v>94</v>
      </c>
      <c r="C1563" s="0" t="n">
        <f aca="false">0.001*0.0072*C1512/0.0000004296*0.000000000000285365</f>
        <v>2.00871452513966E-011</v>
      </c>
      <c r="D1563" s="0" t="n">
        <f aca="false">C1563*19*94670800</f>
        <v>0.0361316561026525</v>
      </c>
      <c r="E1563" s="0" t="n">
        <f aca="false">48365*48</f>
        <v>2321520</v>
      </c>
      <c r="F1563" s="0" t="n">
        <v>1486</v>
      </c>
      <c r="G1563" s="0" t="n">
        <f aca="false">F1563*D1563/E1563</f>
        <v>2.31277959994063E-005</v>
      </c>
    </row>
    <row collapsed="false" customFormat="false" customHeight="true" hidden="false" ht="12.1" outlineLevel="0" r="1564">
      <c r="B1564" s="0" t="s">
        <v>95</v>
      </c>
      <c r="C1564" s="0" t="n">
        <f aca="false">0.001*C1510/0.000000011498*3.71403E-015</f>
        <v>7.10633675421813E-010</v>
      </c>
      <c r="D1564" s="0" t="n">
        <f aca="false">C1564*19*94670800</f>
        <v>1.27824891262334</v>
      </c>
      <c r="E1564" s="0" t="n">
        <f aca="false">48295*48</f>
        <v>2318160</v>
      </c>
      <c r="F1564" s="0" t="n">
        <v>1503</v>
      </c>
      <c r="G1564" s="0" t="n">
        <f aca="false">F1564*D1564/E1564</f>
        <v>0.000828764242189014</v>
      </c>
    </row>
    <row collapsed="false" customFormat="false" customHeight="true" hidden="false" ht="12.1" outlineLevel="0" r="1565">
      <c r="B1565" s="0" t="s">
        <v>96</v>
      </c>
      <c r="C1565" s="0" t="n">
        <f aca="false">0.001*0.99274*C1512/0.0000000000002914*2.40754E-020</f>
        <v>3.4448377797941E-010</v>
      </c>
      <c r="D1565" s="0" t="n">
        <f aca="false">C1565*19*94670800</f>
        <v>0.619638542118329</v>
      </c>
      <c r="E1565" s="0" t="n">
        <f aca="false">48408*48</f>
        <v>2323584</v>
      </c>
      <c r="F1565" s="0" t="n">
        <v>1488</v>
      </c>
      <c r="G1565" s="0" t="n">
        <f aca="false">F1565*D1565/E1565</f>
        <v>0.00039681033725145</v>
      </c>
    </row>
    <row collapsed="false" customFormat="false" customHeight="true" hidden="false" ht="12.1" outlineLevel="0" r="1566">
      <c r="B1566" s="0" t="s">
        <v>97</v>
      </c>
      <c r="C1566" s="0" t="n">
        <f aca="false">0.001*C1510/1.57E-018*2.68518E-026</f>
        <v>3.76267261146497E-011</v>
      </c>
      <c r="D1566" s="0" t="n">
        <f aca="false">C1566*19*94670800</f>
        <v>0.0676808929904408</v>
      </c>
      <c r="E1566" s="0" t="n">
        <f aca="false">48282*48</f>
        <v>2317536</v>
      </c>
      <c r="F1566" s="0" t="n">
        <v>1489</v>
      </c>
      <c r="G1566" s="0" t="n">
        <f aca="false">F1566*D1566/E1566</f>
        <v>4.34844807859581E-005</v>
      </c>
    </row>
    <row collapsed="false" customFormat="false" customHeight="true" hidden="false" ht="12.1" outlineLevel="0" r="1567">
      <c r="B1567" s="0" t="s">
        <v>98</v>
      </c>
      <c r="C1567" s="0" t="n">
        <f aca="false">0.001*0.99274*C1512/0.0000000000000895300000000002*9.10636E-021</f>
        <v>4.24092939471461E-010</v>
      </c>
      <c r="D1567" s="0" t="n">
        <f aca="false">C1567*19*94670800</f>
        <v>0.762835139228181</v>
      </c>
      <c r="E1567" s="0" t="n">
        <f aca="false">48330*48</f>
        <v>2319840</v>
      </c>
      <c r="F1567" s="0" t="n">
        <v>1494</v>
      </c>
      <c r="G1567" s="0" t="n">
        <f aca="false">F1567*D1567/E1567</f>
        <v>0.000491273405927522</v>
      </c>
    </row>
    <row collapsed="false" customFormat="false" customHeight="true" hidden="false" ht="12.1" outlineLevel="0" r="1568">
      <c r="B1568" s="0" t="s">
        <v>99</v>
      </c>
      <c r="C1568" s="0" t="n">
        <f aca="false">0.001*0.0072*C1512/3.12E-017*1.43864E-024</f>
        <v>1.39437415384615E-012</v>
      </c>
      <c r="D1568" s="0" t="n">
        <f aca="false">C1568*19*94670800</f>
        <v>0.00250812381623483</v>
      </c>
      <c r="E1568" s="0" t="n">
        <f aca="false">48313*48</f>
        <v>2319024</v>
      </c>
      <c r="F1568" s="0" t="n">
        <v>1496</v>
      </c>
      <c r="G1568" s="0" t="n">
        <f aca="false">F1568*D1568/E1568</f>
        <v>1.61798809718541E-006</v>
      </c>
    </row>
    <row collapsed="false" customFormat="false" customHeight="true" hidden="false" ht="12.1" outlineLevel="0" r="1569">
      <c r="B1569" s="0" t="s">
        <v>72</v>
      </c>
      <c r="C1569" s="0" t="n">
        <f aca="false">0.001*0.99274*C1512/4.916E-018*1.30457E-025</f>
        <v>1.10647173546786E-010</v>
      </c>
      <c r="D1569" s="0" t="n">
        <f aca="false">C1569*19*94670800</f>
        <v>0.199026072310848</v>
      </c>
      <c r="E1569" s="0" t="n">
        <f aca="false">48309*48</f>
        <v>2318832</v>
      </c>
      <c r="F1569" s="0" t="n">
        <v>1503</v>
      </c>
      <c r="G1569" s="0" t="n">
        <f aca="false">F1569*D1569/E1569</f>
        <v>0.000129002957818076</v>
      </c>
    </row>
    <row collapsed="false" customFormat="false" customHeight="true" hidden="false" ht="12.1" outlineLevel="0" r="1570">
      <c r="B1570" s="0" t="s">
        <v>100</v>
      </c>
      <c r="C1570" s="0" t="n">
        <f aca="false">0.001*0.99724*C1512/0.0054*0.000000008537</f>
        <v>6.62156279555556E-009</v>
      </c>
      <c r="D1570" s="0" t="n">
        <f aca="false">C1570*19*94670800</f>
        <v>11.9105042950041</v>
      </c>
      <c r="E1570" s="0" t="n">
        <f aca="false">48559*48</f>
        <v>2330832</v>
      </c>
      <c r="F1570" s="0" t="n">
        <v>272</v>
      </c>
      <c r="G1570" s="0" t="n">
        <f aca="false">F1570*D1570/E1570</f>
        <v>0.00138991448900698</v>
      </c>
    </row>
    <row collapsed="false" customFormat="false" customHeight="true" hidden="false" ht="12.1" outlineLevel="0" r="1571">
      <c r="B1571" s="0" t="s">
        <v>101</v>
      </c>
      <c r="C1571" s="0" t="n">
        <f aca="false">0.001*0.3594*C1510/0.0001908*0.00000000005714</f>
        <v>2.36789597484277E-010</v>
      </c>
      <c r="D1571" s="0" t="n">
        <f aca="false">C1571*19*94670800</f>
        <v>0.425924151884775</v>
      </c>
      <c r="E1571" s="0" t="n">
        <f aca="false">48594*48</f>
        <v>2332512</v>
      </c>
      <c r="F1571" s="0" t="n">
        <v>1469</v>
      </c>
      <c r="G1571" s="0" t="n">
        <f aca="false">F1571*D1571/E1571</f>
        <v>0.00026824409868791</v>
      </c>
    </row>
    <row collapsed="false" customFormat="false" customHeight="true" hidden="false" ht="12.1" outlineLevel="0" r="1572">
      <c r="B1572" s="0" t="s">
        <v>102</v>
      </c>
      <c r="C1572" s="0" t="n">
        <f aca="false">0.001*C1512/389.3*0.001426</f>
        <v>1.538453634729E-008</v>
      </c>
      <c r="D1572" s="0" t="n">
        <f aca="false">C1572*19*94670800</f>
        <v>27.6728609089134</v>
      </c>
      <c r="E1572" s="0" t="n">
        <f aca="false">48607*48</f>
        <v>2333136</v>
      </c>
      <c r="F1572" s="0" t="n">
        <v>1365</v>
      </c>
      <c r="G1572" s="0" t="n">
        <f aca="false">F1572*D1572/E1572</f>
        <v>0.0161899928425376</v>
      </c>
      <c r="H1572" s="0" t="n">
        <f aca="false">SUM(G1549:G1572)</f>
        <v>0.0788581912508775</v>
      </c>
    </row>
    <row collapsed="false" customFormat="false" customHeight="true" hidden="false" ht="12.1" outlineLevel="0" r="1573">
      <c r="B1573" s="0" t="s">
        <v>103</v>
      </c>
      <c r="C1573" s="0" t="n">
        <f aca="false">0.001*0.0072*C1511/6940*0.0403454</f>
        <v>1.75798976368876E-010</v>
      </c>
      <c r="D1573" s="0" t="n">
        <f aca="false">C1573*19*94670800</f>
        <v>0.316217564908429</v>
      </c>
      <c r="E1573" s="0" t="n">
        <f aca="false">48366*48</f>
        <v>2321568</v>
      </c>
      <c r="F1573" s="0" t="n">
        <v>1454</v>
      </c>
      <c r="G1573" s="0" t="n">
        <f aca="false">F1573*D1573/E1573</f>
        <v>0.000198047328088971</v>
      </c>
    </row>
    <row collapsed="false" customFormat="false" customHeight="true" hidden="false" ht="12.1" outlineLevel="0" r="1574">
      <c r="B1574" s="0" t="s">
        <v>104</v>
      </c>
      <c r="C1574" s="0" t="n">
        <f aca="false">0.001*0.0072*C1511/0.0000000000006709*1.05101E-019</f>
        <v>4.73729950812342E-012</v>
      </c>
      <c r="D1574" s="0" t="n">
        <f aca="false">C1574*19*94670800</f>
        <v>0.00852119475119936</v>
      </c>
      <c r="E1574" s="0" t="n">
        <f aca="false">48316*48</f>
        <v>2319168</v>
      </c>
      <c r="F1574" s="0" t="n">
        <v>1707</v>
      </c>
      <c r="G1574" s="0" t="n">
        <f aca="false">F1574*D1574/E1574</f>
        <v>6.27193866088929E-006</v>
      </c>
    </row>
    <row collapsed="false" customFormat="false" customHeight="true" hidden="false" ht="12.1" outlineLevel="0" r="1575">
      <c r="B1575" s="0" t="s">
        <v>105</v>
      </c>
      <c r="C1575" s="0" t="n">
        <f aca="false">0.001*0.99274*C1511/0.00000005798*0.0000000000000160359</f>
        <v>1.15318753599862E-009</v>
      </c>
      <c r="D1575" s="0" t="n">
        <f aca="false">C1575*19*94670800</f>
        <v>2.07429054507735</v>
      </c>
      <c r="E1575" s="0" t="n">
        <f aca="false">48414*48</f>
        <v>2323872</v>
      </c>
      <c r="F1575" s="0" t="n">
        <v>1666</v>
      </c>
      <c r="G1575" s="0" t="n">
        <f aca="false">F1575*D1575/E1575</f>
        <v>0.00148707331905495</v>
      </c>
    </row>
    <row collapsed="false" customFormat="false" customHeight="true" hidden="false" ht="12.1" outlineLevel="0" r="1576">
      <c r="B1576" s="0" t="s">
        <v>106</v>
      </c>
      <c r="C1576" s="0" t="n">
        <f aca="false">0.001*0.0072*C1511/1.34*0.00000515675</f>
        <v>1.16373223880597E-010</v>
      </c>
      <c r="D1576" s="0" t="n">
        <f aca="false">C1576*19*94670800</f>
        <v>0.209325777863749</v>
      </c>
      <c r="E1576" s="0" t="n">
        <f aca="false">48394*48</f>
        <v>2322912</v>
      </c>
      <c r="F1576" s="0" t="n">
        <v>1473</v>
      </c>
      <c r="G1576" s="0" t="n">
        <f aca="false">F1576*D1576/E1576</f>
        <v>0.00013273721552659</v>
      </c>
    </row>
    <row collapsed="false" customFormat="false" customHeight="true" hidden="false" ht="12.1" outlineLevel="0" r="1577">
      <c r="B1577" s="0" t="s">
        <v>107</v>
      </c>
      <c r="C1577" s="0" t="n">
        <f aca="false">0.001*C1509/2320000*21.595</f>
        <v>2.04780172413793E-008</v>
      </c>
      <c r="D1577" s="0" t="n">
        <f aca="false">C1577*19*94670800</f>
        <v>36.8347352184483</v>
      </c>
      <c r="E1577" s="0" t="n">
        <f aca="false">48306*48</f>
        <v>2318688</v>
      </c>
      <c r="F1577" s="0" t="n">
        <v>1442</v>
      </c>
      <c r="G1577" s="0" t="n">
        <f aca="false">F1577*D1577/E1577</f>
        <v>0.022907647853011</v>
      </c>
    </row>
    <row collapsed="false" customFormat="false" customHeight="true" hidden="false" ht="12.1" outlineLevel="0" r="1578">
      <c r="B1578" s="0" t="s">
        <v>108</v>
      </c>
      <c r="C1578" s="0" t="n">
        <f aca="false">0.001*0.99274*C1511/4219*0.00195758*10</f>
        <v>1.93461613430671E-008</v>
      </c>
      <c r="D1578" s="0" t="n">
        <f aca="false">C1578*19*94670800</f>
        <v>34.7988148542675</v>
      </c>
      <c r="E1578" s="0" t="n">
        <f aca="false">48401*48</f>
        <v>2323248</v>
      </c>
      <c r="F1578" s="0" t="n">
        <v>1493</v>
      </c>
      <c r="G1578" s="0" t="n">
        <f aca="false">F1578*D1578/E1578</f>
        <v>0.0223629292169503</v>
      </c>
    </row>
    <row collapsed="false" customFormat="false" customHeight="true" hidden="false" ht="12.1" outlineLevel="0" r="1579">
      <c r="B1579" s="0" t="s">
        <v>109</v>
      </c>
      <c r="C1579" s="3" t="n">
        <f aca="false">0.001*C1509/4.78*0.00000927984</f>
        <v>4.27105606694561E-009</v>
      </c>
      <c r="D1579" s="0" t="n">
        <f aca="false">C1579*19*94670800</f>
        <v>7.68254159934929</v>
      </c>
      <c r="E1579" s="0" t="n">
        <f aca="false">48370*48</f>
        <v>2321760</v>
      </c>
      <c r="F1579" s="0" t="n">
        <v>1588</v>
      </c>
      <c r="G1579" s="0" t="n">
        <f aca="false">F1579*D1579/E1579</f>
        <v>0.00525458103325351</v>
      </c>
    </row>
    <row collapsed="false" customFormat="false" customHeight="true" hidden="false" ht="12.1" outlineLevel="0" r="1580">
      <c r="B1580" s="0" t="s">
        <v>110</v>
      </c>
      <c r="C1580" s="0" t="n">
        <f aca="false">0.001*0.99274*C1511/0.003729*0.00000000292019</f>
        <v>3.26515300791633E-009</v>
      </c>
      <c r="D1580" s="0" t="n">
        <f aca="false">C1580*19*94670800</f>
        <v>5.87317830025506</v>
      </c>
      <c r="E1580" s="0" t="n">
        <f aca="false">48*48330</f>
        <v>2319840</v>
      </c>
      <c r="F1580" s="0" t="n">
        <v>1649</v>
      </c>
      <c r="G1580" s="0" t="n">
        <f aca="false">F1580*D1580/E1580</f>
        <v>0.00417480128677866</v>
      </c>
    </row>
    <row collapsed="false" customFormat="false" customHeight="true" hidden="false" ht="12.1" outlineLevel="0" r="1581">
      <c r="B1581" s="0" t="s">
        <v>111</v>
      </c>
      <c r="C1581" s="0" t="n">
        <f aca="false">0.001*0.0072*C1511/0.0000007018*0.000000000000344642000000001</f>
        <v>1.48503477913936E-011</v>
      </c>
      <c r="D1581" s="0" t="n">
        <f aca="false">C1581*19*94670800</f>
        <v>0.0267119918080998</v>
      </c>
      <c r="E1581" s="0" t="n">
        <f aca="false">48381*48</f>
        <v>2322288</v>
      </c>
      <c r="F1581" s="0" t="n">
        <v>1640</v>
      </c>
      <c r="G1581" s="0" t="n">
        <f aca="false">F1581*D1581/E1581</f>
        <v>1.88640110810045E-005</v>
      </c>
    </row>
    <row collapsed="false" customFormat="false" customHeight="true" hidden="false" ht="12.1" outlineLevel="0" r="1582">
      <c r="B1582" s="3" t="s">
        <v>112</v>
      </c>
      <c r="C1582" s="0" t="n">
        <f aca="false">0.001*C1509/0.0000022089*0.00000000000107439</f>
        <v>1.07006111639277E-009</v>
      </c>
      <c r="D1582" s="0" t="n">
        <f aca="false">C1582*19*94670800</f>
        <v>1.92476729681814</v>
      </c>
      <c r="E1582" s="0" t="n">
        <f aca="false">48307*48</f>
        <v>2318736</v>
      </c>
      <c r="F1582" s="0" t="n">
        <v>1606</v>
      </c>
      <c r="G1582" s="0" t="n">
        <f aca="false">F1582*D1582/E1582</f>
        <v>0.00133312989434327</v>
      </c>
    </row>
    <row collapsed="false" customFormat="false" customHeight="true" hidden="false" ht="12.1" outlineLevel="0" r="1583">
      <c r="B1583" s="0" t="s">
        <v>113</v>
      </c>
      <c r="C1583" s="0" t="n">
        <f aca="false">0.001*0.99274*C1511/0.000000000014*1.44088E-018</f>
        <v>4.2912576336E-010</v>
      </c>
      <c r="D1583" s="0" t="n">
        <f aca="false">C1583*19*94670800</f>
        <v>0.771887907040136</v>
      </c>
      <c r="E1583" s="0" t="n">
        <f aca="false">48281*48</f>
        <v>2317488</v>
      </c>
      <c r="F1583" s="0" t="n">
        <v>1673</v>
      </c>
      <c r="G1583" s="0" t="n">
        <f aca="false">F1583*D1583/E1583</f>
        <v>0.000557227682938659</v>
      </c>
    </row>
    <row collapsed="false" customFormat="false" customHeight="true" hidden="false" ht="12.1" outlineLevel="0" r="1584">
      <c r="B1584" s="0" t="s">
        <v>114</v>
      </c>
      <c r="C1584" s="0" t="n">
        <f aca="false">0.001*0.0072*C1511/0.175*0.000000346765</f>
        <v>5.9920992E-011</v>
      </c>
      <c r="D1584" s="0" t="n">
        <f aca="false">C1584*19*94670800</f>
        <v>0.107782596739238</v>
      </c>
      <c r="E1584" s="0" t="n">
        <f aca="false">48429*48</f>
        <v>2324592</v>
      </c>
      <c r="F1584" s="0" t="n">
        <v>1555</v>
      </c>
      <c r="G1584" s="0" t="n">
        <f aca="false">F1584*D1584/E1584</f>
        <v>7.20995073240877E-005</v>
      </c>
    </row>
    <row collapsed="false" customFormat="false" customHeight="true" hidden="false" ht="12.1" outlineLevel="0" r="1585">
      <c r="B1585" s="0" t="s">
        <v>115</v>
      </c>
      <c r="C1585" s="0" t="n">
        <f aca="false">0.001*C1509/0.0125*0.0000000140215</f>
        <v>2.467784E-009</v>
      </c>
      <c r="D1585" s="0" t="n">
        <f aca="false">C1585*19*94670800</f>
        <v>4.4389146246368</v>
      </c>
      <c r="E1585" s="0" t="n">
        <f aca="false">48364*48</f>
        <v>2321472</v>
      </c>
      <c r="F1585" s="0" t="n">
        <v>1600</v>
      </c>
      <c r="G1585" s="0" t="n">
        <f aca="false">F1585*D1585/E1585</f>
        <v>0.0030593793073614</v>
      </c>
    </row>
    <row collapsed="false" customFormat="false" customHeight="true" hidden="false" ht="12.1" outlineLevel="0" r="1586">
      <c r="B1586" s="0" t="s">
        <v>116</v>
      </c>
      <c r="C1586" s="0" t="n">
        <f aca="false">0.001*0.99274*C1511/0.00000209824*0.000000000000780354000000001</f>
        <v>1.55067687482462E-009</v>
      </c>
      <c r="D1586" s="0" t="n">
        <f aca="false">C1586*19*94670800</f>
        <v>2.78927258534178</v>
      </c>
      <c r="E1586" s="0" t="n">
        <f aca="false">48336*48</f>
        <v>2320128</v>
      </c>
      <c r="F1586" s="0" t="n">
        <v>1697</v>
      </c>
      <c r="G1586" s="0" t="n">
        <f aca="false">F1586*D1586/E1586</f>
        <v>0.00204014415468672</v>
      </c>
    </row>
    <row collapsed="false" customFormat="false" customHeight="true" hidden="false" ht="12.1" outlineLevel="0" r="1587">
      <c r="B1587" s="0" t="s">
        <v>117</v>
      </c>
      <c r="C1587" s="0" t="n">
        <f aca="false">0.001*0.0072*C1511/0.0000004296*0.000000000000285365</f>
        <v>2.00871452513966E-011</v>
      </c>
      <c r="D1587" s="0" t="n">
        <f aca="false">C1587*19*94670800</f>
        <v>0.0361316561026525</v>
      </c>
      <c r="E1587" s="0" t="n">
        <f aca="false">48365*48</f>
        <v>2321520</v>
      </c>
      <c r="F1587" s="0" t="n">
        <v>1621</v>
      </c>
      <c r="G1587" s="0" t="n">
        <f aca="false">F1587*D1587/E1587</f>
        <v>2.52289080181949E-005</v>
      </c>
    </row>
    <row collapsed="false" customFormat="false" customHeight="true" hidden="false" ht="12.1" outlineLevel="0" r="1588">
      <c r="B1588" s="0" t="s">
        <v>118</v>
      </c>
      <c r="C1588" s="0" t="n">
        <f aca="false">0.001*C1509/0.000000011498*3.71403E-015</f>
        <v>7.10633675421813E-010</v>
      </c>
      <c r="D1588" s="0" t="n">
        <f aca="false">C1588*19*94670800</f>
        <v>1.27824891262334</v>
      </c>
      <c r="E1588" s="0" t="n">
        <f aca="false">48295*48</f>
        <v>2318160</v>
      </c>
      <c r="F1588" s="0" t="n">
        <v>1682</v>
      </c>
      <c r="G1588" s="0" t="n">
        <f aca="false">F1588*D1588/E1588</f>
        <v>0.000927466038164951</v>
      </c>
    </row>
    <row collapsed="false" customFormat="false" customHeight="true" hidden="false" ht="12.1" outlineLevel="0" r="1589">
      <c r="B1589" s="0" t="s">
        <v>119</v>
      </c>
      <c r="C1589" s="0" t="n">
        <f aca="false">0.001*0.99274*C1511/0.0000000000002914*2.40754E-020</f>
        <v>3.4448377797941E-010</v>
      </c>
      <c r="D1589" s="0" t="n">
        <f aca="false">C1589*19*94670800</f>
        <v>0.619638542118329</v>
      </c>
      <c r="E1589" s="0" t="n">
        <f aca="false">48408*48</f>
        <v>2323584</v>
      </c>
      <c r="F1589" s="0" t="n">
        <v>1684</v>
      </c>
      <c r="G1589" s="0" t="n">
        <f aca="false">F1589*D1589/E1589</f>
        <v>0.000449078365545324</v>
      </c>
    </row>
    <row collapsed="false" customFormat="false" customHeight="true" hidden="false" ht="12.1" outlineLevel="0" r="1590">
      <c r="B1590" s="0" t="s">
        <v>120</v>
      </c>
      <c r="C1590" s="0" t="n">
        <f aca="false">0.001*C1509/1.57E-018*2.68518E-026</f>
        <v>3.76267261146497E-011</v>
      </c>
      <c r="D1590" s="0" t="n">
        <f aca="false">C1590*19*94670800</f>
        <v>0.0676808929904408</v>
      </c>
      <c r="E1590" s="0" t="n">
        <f aca="false">48282*48</f>
        <v>2317536</v>
      </c>
      <c r="F1590" s="0" t="n">
        <v>1568</v>
      </c>
      <c r="G1590" s="0" t="n">
        <f aca="false">F1590*D1590/E1590</f>
        <v>4.57915821842729E-005</v>
      </c>
    </row>
    <row collapsed="false" customFormat="false" customHeight="true" hidden="false" ht="12.1" outlineLevel="0" r="1591">
      <c r="B1591" s="0" t="s">
        <v>121</v>
      </c>
      <c r="C1591" s="0" t="n">
        <f aca="false">0.001*0.99274*C1511/0.0000000000000895300000000002*9.10636E-021</f>
        <v>4.24092939471461E-010</v>
      </c>
      <c r="D1591" s="0" t="n">
        <f aca="false">C1591*19*94670800</f>
        <v>0.762835139228181</v>
      </c>
      <c r="E1591" s="0" t="n">
        <f aca="false">48330*48</f>
        <v>2319840</v>
      </c>
      <c r="F1591" s="0" t="n">
        <v>1721</v>
      </c>
      <c r="G1591" s="0" t="n">
        <f aca="false">F1591*D1591/E1591</f>
        <v>0.000565918026506871</v>
      </c>
    </row>
    <row collapsed="false" customFormat="false" customHeight="true" hidden="false" ht="12.1" outlineLevel="0" r="1592">
      <c r="B1592" s="0" t="s">
        <v>122</v>
      </c>
      <c r="C1592" s="0" t="n">
        <f aca="false">0.001*0.0072*C1511/3.12E-017*1.43864E-024</f>
        <v>1.39437415384615E-012</v>
      </c>
      <c r="D1592" s="0" t="n">
        <f aca="false">C1592*19*94670800</f>
        <v>0.00250812381623483</v>
      </c>
      <c r="E1592" s="0" t="n">
        <f aca="false">48313*48</f>
        <v>2319024</v>
      </c>
      <c r="F1592" s="0" t="n">
        <v>1700</v>
      </c>
      <c r="G1592" s="0" t="n">
        <f aca="false">F1592*D1592/E1592</f>
        <v>1.8386228377107E-006</v>
      </c>
    </row>
    <row collapsed="false" customFormat="false" customHeight="true" hidden="false" ht="12.1" outlineLevel="0" r="1593">
      <c r="B1593" s="0" t="s">
        <v>71</v>
      </c>
      <c r="C1593" s="0" t="n">
        <f aca="false">0.001*0.99274*C1511/4.916E-018*1.30457E-025</f>
        <v>1.10647173546786E-010</v>
      </c>
      <c r="D1593" s="0" t="n">
        <f aca="false">C1593*19*94670800</f>
        <v>0.199026072310848</v>
      </c>
      <c r="E1593" s="0" t="n">
        <f aca="false">48309*48</f>
        <v>2318832</v>
      </c>
      <c r="F1593" s="0" t="n">
        <v>1569</v>
      </c>
      <c r="G1593" s="0" t="n">
        <f aca="false">F1593*D1593/E1593</f>
        <v>0.000134667758360986</v>
      </c>
    </row>
    <row collapsed="false" customFormat="false" customHeight="true" hidden="false" ht="12.1" outlineLevel="0" r="1594">
      <c r="B1594" s="0" t="s">
        <v>123</v>
      </c>
      <c r="C1594" s="0" t="n">
        <f aca="false">0.001*0.99724*C1511/0.0054*0.000000008537</f>
        <v>6.62156279555556E-009</v>
      </c>
      <c r="D1594" s="0" t="n">
        <f aca="false">C1594*19*94670800</f>
        <v>11.9105042950041</v>
      </c>
      <c r="E1594" s="0" t="n">
        <f aca="false">48369*48</f>
        <v>2321712</v>
      </c>
      <c r="F1594" s="0" t="n">
        <v>1548</v>
      </c>
      <c r="G1594" s="0" t="n">
        <f aca="false">F1594*D1594/E1594</f>
        <v>0.00794132116673662</v>
      </c>
    </row>
    <row collapsed="false" customFormat="false" customHeight="true" hidden="false" ht="12.1" outlineLevel="0" r="1595">
      <c r="B1595" s="0" t="s">
        <v>124</v>
      </c>
      <c r="C1595" s="0" t="n">
        <f aca="false">0.001*0.3594*C1509/0.0001908*0.00000000005714</f>
        <v>2.36789597484277E-010</v>
      </c>
      <c r="D1595" s="0" t="n">
        <f aca="false">C1595*19*94670800</f>
        <v>0.425924151884775</v>
      </c>
      <c r="E1595" s="0" t="n">
        <f aca="false">48352*48</f>
        <v>2320896</v>
      </c>
      <c r="F1595" s="0" t="n">
        <v>1715</v>
      </c>
      <c r="G1595" s="0" t="n">
        <f aca="false">F1595*D1595/E1595</f>
        <v>0.000314731862385212</v>
      </c>
      <c r="I1595" s="0" t="n">
        <f aca="false">SUM(H1572,H1596)</f>
        <v>0.170565886572688</v>
      </c>
    </row>
    <row collapsed="false" customFormat="false" customHeight="true" hidden="false" ht="12.1" outlineLevel="0" r="1596">
      <c r="B1596" s="0" t="s">
        <v>125</v>
      </c>
      <c r="C1596" s="0" t="n">
        <f aca="false">0.001*C1511/389.3*0.001426</f>
        <v>1.538453634729E-008</v>
      </c>
      <c r="D1596" s="0" t="n">
        <f aca="false">C1596*19*94670800</f>
        <v>27.6728609089134</v>
      </c>
      <c r="E1596" s="0" t="n">
        <f aca="false">48443*48</f>
        <v>2325264</v>
      </c>
      <c r="F1596" s="0" t="n">
        <v>1487</v>
      </c>
      <c r="G1596" s="0" t="n">
        <f aca="false">F1596*D1596/E1596</f>
        <v>0.0176967192420105</v>
      </c>
      <c r="H1596" s="0" t="n">
        <f aca="false">SUM(G1573:G1596)</f>
        <v>0.0917076953218106</v>
      </c>
      <c r="I1596" s="0" t="n">
        <f aca="false">SUM(H1596,H1572,G1542:G1543)</f>
        <v>0.174603547348634</v>
      </c>
    </row>
    <row collapsed="false" customFormat="false" customHeight="true" hidden="false" ht="12.1" outlineLevel="0" r="1597">
      <c r="B1597" s="0" t="s">
        <v>126</v>
      </c>
      <c r="C1597" s="0" t="n">
        <f aca="false">0.001*C1522/6940* 0.00341825</f>
        <v>7.38814841498559E-009</v>
      </c>
      <c r="D1597" s="0" t="n">
        <f aca="false">C1597*(39.2+8.4+9)*3600*24*365*3</f>
        <v>39.5621517008646</v>
      </c>
      <c r="E1597" s="0" t="n">
        <f aca="false">96841*48</f>
        <v>4648368</v>
      </c>
      <c r="F1597" s="0" t="n">
        <v>1298</v>
      </c>
      <c r="G1597" s="0" t="n">
        <f aca="false">F1597*D1597/E1597</f>
        <v>0.0110472477453855</v>
      </c>
    </row>
    <row collapsed="false" customFormat="false" customHeight="true" hidden="false" ht="12.1" outlineLevel="0" r="1598">
      <c r="B1598" s="0" t="s">
        <v>127</v>
      </c>
      <c r="C1598" s="0" t="n">
        <f aca="false">0.001*C1521/0.0000000000006709*2.855E-024</f>
        <v>4.89379937397526E-016</v>
      </c>
      <c r="D1598" s="0" t="n">
        <f aca="false">C1598*(39.2+8.4+9)*3600*24*365*3</f>
        <v>2.62053795283947E-006</v>
      </c>
      <c r="E1598" s="0" t="n">
        <f aca="false">96827*48</f>
        <v>4647696</v>
      </c>
      <c r="F1598" s="0" t="n">
        <v>1246</v>
      </c>
      <c r="G1598" s="0" t="n">
        <f aca="false">F1598*D1598/E1598</f>
        <v>7.02539557070423E-010</v>
      </c>
    </row>
    <row collapsed="false" customFormat="false" customHeight="true" hidden="false" ht="12.1" outlineLevel="0" r="1599">
      <c r="B1599" s="0" t="s">
        <v>128</v>
      </c>
      <c r="C1599" s="0" t="n">
        <f aca="false">0.001*C1525/0.00000005798*9.79659E-019</f>
        <v>6.75859951707485E-015</v>
      </c>
      <c r="D1599" s="0" t="n">
        <f aca="false">C1599*(39.2+8.4+9)*3600*24*365*3</f>
        <v>3.61910352041062E-005</v>
      </c>
      <c r="E1599" s="0" t="n">
        <f aca="false">96932*48</f>
        <v>4652736</v>
      </c>
      <c r="F1599" s="0" t="n">
        <v>1228</v>
      </c>
      <c r="G1599" s="0" t="n">
        <f aca="false">F1599*D1599/E1599</f>
        <v>9.55192627104621E-009</v>
      </c>
    </row>
    <row collapsed="false" customFormat="false" customHeight="true" hidden="false" ht="12.1" outlineLevel="0" r="1600">
      <c r="B1600" s="0" t="s">
        <v>129</v>
      </c>
      <c r="C1600" s="0" t="n">
        <f aca="false">0.001*C1522/1.34*0.000000225566</f>
        <v>2.52499253731343E-009</v>
      </c>
      <c r="D1600" s="0" t="n">
        <f aca="false">C1600*(39.2+8.4+9)*3600*24*365*3</f>
        <v>13.5208623587104</v>
      </c>
      <c r="E1600" s="0" t="n">
        <f aca="false">96843*48</f>
        <v>4648464</v>
      </c>
      <c r="F1600" s="0" t="n">
        <v>1375</v>
      </c>
      <c r="G1600" s="0" t="n">
        <f aca="false">F1600*D1600/E1600</f>
        <v>0.00399942556148157</v>
      </c>
    </row>
    <row collapsed="false" customFormat="false" customHeight="true" hidden="false" ht="12.1" outlineLevel="0" r="1601">
      <c r="B1601" s="0" t="s">
        <v>130</v>
      </c>
      <c r="C1601" s="0" t="n">
        <f aca="false">0.001*C1529/2320000*3.514</f>
        <v>1.66612068965517E-009</v>
      </c>
      <c r="D1601" s="0" t="n">
        <f aca="false">C1601*(39.2+8.4+9)*3600*24*365*3</f>
        <v>8.92176439531035</v>
      </c>
      <c r="E1601" s="0" t="n">
        <f aca="false">96975*48</f>
        <v>4654800</v>
      </c>
      <c r="F1601" s="0" t="n">
        <v>1223</v>
      </c>
      <c r="G1601" s="0" t="n">
        <f aca="false">F1601*D1601/E1601</f>
        <v>0.0023441002525274</v>
      </c>
    </row>
    <row collapsed="false" customFormat="false" customHeight="true" hidden="false" ht="12.1" outlineLevel="0" r="1602">
      <c r="B1602" s="0" t="s">
        <v>131</v>
      </c>
      <c r="C1602" s="0" t="n">
        <f aca="false">0.001*C1525/4219* 0.000117071*10</f>
        <v>1.10994074425219E-010</v>
      </c>
      <c r="D1602" s="0" t="n">
        <f aca="false">C1602*(39.2+8.4+9)*3600*24*365*3</f>
        <v>0.594352490456317</v>
      </c>
      <c r="E1602" s="0" t="n">
        <f aca="false">96785*48</f>
        <v>4645680</v>
      </c>
      <c r="F1602" s="0" t="n">
        <v>1207</v>
      </c>
      <c r="G1602" s="0" t="n">
        <f aca="false">F1602*D1602/E1602</f>
        <v>0.000154419472710297</v>
      </c>
    </row>
    <row collapsed="false" customFormat="false" customHeight="true" hidden="false" ht="12.1" outlineLevel="0" r="1603">
      <c r="B1603" s="0" t="s">
        <v>132</v>
      </c>
      <c r="C1603" s="0" t="n">
        <f aca="false">0.001*C1520/4.78*0.000000169299</f>
        <v>3.89600209205021E-011</v>
      </c>
      <c r="D1603" s="0" t="n">
        <f aca="false">C1603*(39.2+8.4+9)*3600*24*365*3</f>
        <v>0.208623618713372</v>
      </c>
      <c r="E1603" s="0" t="n">
        <f aca="false">96629*48</f>
        <v>4638192</v>
      </c>
      <c r="F1603" s="0" t="n">
        <v>1404</v>
      </c>
      <c r="G1603" s="0" t="n">
        <f aca="false">F1603*D1603/E1603</f>
        <v>6.31512366615213E-005</v>
      </c>
    </row>
    <row collapsed="false" customFormat="false" customHeight="true" hidden="false" ht="12.1" outlineLevel="0" r="1604">
      <c r="B1604" s="0" t="s">
        <v>133</v>
      </c>
      <c r="C1604" s="0" t="n">
        <f aca="false">0.001*C1525/0.003729*0.0000000000100436</f>
        <v>1.07735049611156E-012</v>
      </c>
      <c r="D1604" s="0" t="n">
        <f aca="false">C1604*(39.2+8.4+9)*3600*24*365*3</f>
        <v>0.00576901022666452</v>
      </c>
      <c r="E1604" s="0" t="n">
        <f aca="false">96279*48</f>
        <v>4621392</v>
      </c>
      <c r="F1604" s="0" t="n">
        <v>1462</v>
      </c>
      <c r="G1604" s="0" t="n">
        <f aca="false">F1604*D1604/E1604</f>
        <v>1.82505464833616E-006</v>
      </c>
    </row>
    <row collapsed="false" customFormat="false" customHeight="true" hidden="false" ht="12.1" outlineLevel="0" r="1605">
      <c r="B1605" s="0" t="s">
        <v>134</v>
      </c>
      <c r="C1605" s="0" t="n">
        <f aca="false">0.001*C1522/0.0000007018*3.81087E-016</f>
        <v>8.14520518666287E-012</v>
      </c>
      <c r="D1605" s="0" t="n">
        <f aca="false">C1605*(39.2+8.4+9)*3600*24*365*3</f>
        <v>0.0436160489921687</v>
      </c>
      <c r="E1605" s="0" t="n">
        <f aca="false">96427*48</f>
        <v>4628496</v>
      </c>
      <c r="F1605" s="0" t="n">
        <v>1363</v>
      </c>
      <c r="G1605" s="0" t="n">
        <f aca="false">F1605*D1605/E1605</f>
        <v>1.28440587993002E-005</v>
      </c>
    </row>
    <row collapsed="false" customFormat="false" customHeight="true" hidden="false" ht="12.1" outlineLevel="0" r="1606">
      <c r="B1606" s="0" t="s">
        <v>135</v>
      </c>
      <c r="C1606" s="0" t="n">
        <f aca="false">0.001*C1520/0.0000022089*1.16618E-015</f>
        <v>5.80740640137625E-013</v>
      </c>
      <c r="D1606" s="0" t="n">
        <f aca="false">C1606*(39.2+8.4+9)*3600*24*365*3</f>
        <v>0.00310975741328915</v>
      </c>
      <c r="E1606" s="0" t="n">
        <f aca="false">96274*48</f>
        <v>4621152</v>
      </c>
      <c r="F1606" s="0" t="n">
        <v>1363</v>
      </c>
      <c r="G1606" s="0" t="n">
        <f aca="false">F1606*D1606/E1606</f>
        <v>9.17217039022545E-007</v>
      </c>
    </row>
    <row collapsed="false" customFormat="false" customHeight="true" hidden="false" ht="12.1" outlineLevel="0" r="1607">
      <c r="B1607" s="0" t="s">
        <v>136</v>
      </c>
      <c r="C1607" s="0" t="n">
        <f aca="false">0.001*C1524/0.000000000014*3.31127E-023</f>
        <v>5.84202635714286E-015</v>
      </c>
      <c r="D1607" s="0" t="n">
        <f aca="false">C1607*(39.2+8.4+9)*3600*24*365*3</f>
        <v>3.12829575151659E-005</v>
      </c>
      <c r="E1607" s="0" t="n">
        <f aca="false">96902*48</f>
        <v>4651296</v>
      </c>
      <c r="F1607" s="0" t="n">
        <v>1158</v>
      </c>
      <c r="G1607" s="0" t="n">
        <f aca="false">F1607*D1607/E1607</f>
        <v>7.78829487578562E-009</v>
      </c>
    </row>
    <row collapsed="false" customFormat="false" customHeight="true" hidden="false" ht="12.1" outlineLevel="0" r="1608">
      <c r="B1608" s="0" t="s">
        <v>137</v>
      </c>
      <c r="C1608" s="0" t="n">
        <f aca="false">0.001*C1522/0.175*0.00000000630828</f>
        <v>5.40709714285714E-010</v>
      </c>
      <c r="D1608" s="0" t="n">
        <f aca="false">C1608*(39.2+8.4+9)*3600*24*365*3</f>
        <v>2.89539929914149</v>
      </c>
      <c r="E1608" s="0" t="n">
        <f aca="false">96662*48</f>
        <v>4639776</v>
      </c>
      <c r="F1608" s="0" t="n">
        <v>1457</v>
      </c>
      <c r="G1608" s="0" t="n">
        <f aca="false">F1608*D1608/E1608</f>
        <v>0.000909224233852915</v>
      </c>
    </row>
    <row collapsed="false" customFormat="false" customHeight="true" hidden="false" ht="12.1" outlineLevel="0" r="1609">
      <c r="B1609" s="0" t="s">
        <v>138</v>
      </c>
      <c r="C1609" s="0" t="n">
        <f aca="false">0.001*C1520/0.0125*0.000000000107918</f>
        <v>9.496784E-012</v>
      </c>
      <c r="D1609" s="0" t="n">
        <f aca="false">C1609*(39.2+8.4+9)*3600*24*365*3</f>
        <v>0.0508535005220352</v>
      </c>
      <c r="E1609" s="0" t="n">
        <f aca="false">96463*48</f>
        <v>4630224</v>
      </c>
      <c r="F1609" s="0" t="n">
        <v>1437</v>
      </c>
      <c r="G1609" s="0" t="n">
        <f aca="false">F1609*D1609/E1609</f>
        <v>1.57824935143882E-005</v>
      </c>
    </row>
    <row collapsed="false" customFormat="false" customHeight="true" hidden="false" ht="12.1" outlineLevel="0" r="1610">
      <c r="B1610" s="0" t="s">
        <v>139</v>
      </c>
      <c r="C1610" s="0" t="n">
        <f aca="false">0.001*C1525/0.00000209824*1.65818E-016</f>
        <v>3.16108738752478E-014</v>
      </c>
      <c r="D1610" s="0" t="n">
        <f aca="false">C1610*(39.2+8.4+9)*3600*24*365*3</f>
        <v>0.000169270312046363</v>
      </c>
      <c r="E1610" s="0" t="n">
        <f aca="false">96600*48</f>
        <v>4636800</v>
      </c>
      <c r="F1610" s="0" t="n">
        <v>1277</v>
      </c>
      <c r="G1610" s="0" t="n">
        <f aca="false">F1610*D1610/E1610</f>
        <v>4.66179668053841E-008</v>
      </c>
    </row>
    <row collapsed="false" customFormat="false" customHeight="true" hidden="false" ht="12.1" outlineLevel="0" r="1611">
      <c r="B1611" s="0" t="s">
        <v>140</v>
      </c>
      <c r="C1611" s="0" t="n">
        <f aca="false">0.001*C1521/0.0000004296* 7.79096E-016</f>
        <v>2.08556890130354E-013</v>
      </c>
      <c r="D1611" s="0" t="n">
        <f aca="false">C1611*(39.2+8.4+9)*3600*24*365*3</f>
        <v>0.00111678310479821</v>
      </c>
      <c r="E1611" s="0" t="n">
        <f aca="false">96382*48</f>
        <v>4626336</v>
      </c>
      <c r="F1611" s="0" t="n">
        <v>1383</v>
      </c>
      <c r="G1611" s="0" t="n">
        <f aca="false">F1611*D1611/E1611</f>
        <v>3.33851893579698E-007</v>
      </c>
    </row>
    <row collapsed="false" customFormat="false" customHeight="true" hidden="false" ht="12.1" outlineLevel="0" r="1612">
      <c r="B1612" s="0" t="s">
        <v>141</v>
      </c>
      <c r="C1612" s="0" t="n">
        <f aca="false">0.001*C1520/0.000000011498*2.9138E-019</f>
        <v>2.78759784310315E-014</v>
      </c>
      <c r="D1612" s="0" t="n">
        <f aca="false">C1612*(39.2+8.4+9)*3600*24*365*3</f>
        <v>0.000149270646115011</v>
      </c>
      <c r="E1612" s="0" t="n">
        <f aca="false">96835*48</f>
        <v>4648080</v>
      </c>
      <c r="F1612" s="0" t="n">
        <v>1216</v>
      </c>
      <c r="G1612" s="0" t="n">
        <f aca="false">F1612*D1612/E1612</f>
        <v>3.90512008562361E-008</v>
      </c>
    </row>
    <row collapsed="false" customFormat="false" customHeight="true" hidden="false" ht="12.1" outlineLevel="0" r="1613">
      <c r="B1613" s="0" t="s">
        <v>142</v>
      </c>
      <c r="C1613" s="0" t="n">
        <f aca="false">0.001*C1524/0.0000000000002914*5.04877E-025</f>
        <v>4.27949962251201E-015</v>
      </c>
      <c r="D1613" s="0" t="n">
        <f aca="false">C1613*(39.2+8.4+9)*3600*24*365*3</f>
        <v>2.29159193562225E-005</v>
      </c>
      <c r="E1613" s="0" t="n">
        <f aca="false">96835*48</f>
        <v>4648080</v>
      </c>
      <c r="F1613" s="0" t="n">
        <v>1171</v>
      </c>
      <c r="G1613" s="0" t="n">
        <f aca="false">F1613*D1613/E1613</f>
        <v>5.7732529487738E-009</v>
      </c>
    </row>
    <row collapsed="false" customFormat="false" customHeight="true" hidden="false" ht="12.1" outlineLevel="0" r="1614">
      <c r="B1614" s="0" t="s">
        <v>143</v>
      </c>
      <c r="C1614" s="0" t="n">
        <f aca="false">0.001*C1520/1.57E-018*5.25999E-033</f>
        <v>3.68534331210191E-018</v>
      </c>
      <c r="D1614" s="0" t="n">
        <f aca="false">C1614*(39.2+8.4+9)*3600*24*365*3</f>
        <v>1.97343235400377E-008</v>
      </c>
      <c r="E1614" s="0" t="n">
        <f aca="false">96921*48</f>
        <v>4652208</v>
      </c>
      <c r="F1614" s="0" t="n">
        <v>1095</v>
      </c>
      <c r="G1614" s="0" t="n">
        <f aca="false">F1614*D1614/E1614</f>
        <v>4.64490931539202E-012</v>
      </c>
    </row>
    <row collapsed="false" customFormat="false" customHeight="true" hidden="false" ht="12.1" outlineLevel="0" r="1615">
      <c r="B1615" s="0" t="s">
        <v>144</v>
      </c>
      <c r="C1615" s="0" t="n">
        <f aca="false">0.001*C1524/0.0000000000000895300000000002*2.06438E-025</f>
        <v>5.69531844074611E-015</v>
      </c>
      <c r="D1615" s="0" t="n">
        <f aca="false">C1615*(39.2+8.4+9)*3600*24*365*3</f>
        <v>3.04973640865833E-005</v>
      </c>
      <c r="E1615" s="0" t="n">
        <f aca="false">96936*48</f>
        <v>4652928</v>
      </c>
      <c r="F1615" s="0" t="n">
        <v>1165</v>
      </c>
      <c r="G1615" s="0" t="n">
        <f aca="false">F1615*D1615/E1615</f>
        <v>7.63592928170596E-009</v>
      </c>
    </row>
    <row collapsed="false" customFormat="false" customHeight="true" hidden="false" ht="12.1" outlineLevel="0" r="1616">
      <c r="B1616" s="0" t="s">
        <v>145</v>
      </c>
      <c r="C1616" s="0" t="n">
        <f aca="false">0.001*C1521/3.12E-017*1.92929E-029</f>
        <v>7.11116506410256E-017</v>
      </c>
      <c r="D1616" s="0" t="n">
        <f aca="false">C1616*(39.2+8.4+9)*3600*24*365*3</f>
        <v>3.80789577081692E-007</v>
      </c>
      <c r="E1616" s="0" t="n">
        <f aca="false">96797*48</f>
        <v>4646256</v>
      </c>
      <c r="F1616" s="0" t="n">
        <v>1126</v>
      </c>
      <c r="G1616" s="0" t="n">
        <f aca="false">F1616*D1616/E1616</f>
        <v>9.22827032763553E-011</v>
      </c>
    </row>
    <row collapsed="false" customFormat="false" customHeight="true" hidden="false" ht="12.1" outlineLevel="0" r="1617">
      <c r="B1617" s="0" t="s">
        <v>146</v>
      </c>
      <c r="C1617" s="0" t="n">
        <f aca="false">0.001*C1524/4.916E-018*6.34901E-031</f>
        <v>3.19000299023596E-016</v>
      </c>
      <c r="D1617" s="0" t="n">
        <f aca="false">C1617*(39.2+8.4+9)*3600*24*365*3</f>
        <v>1.70818688441538E-006</v>
      </c>
      <c r="E1617" s="0" t="n">
        <f aca="false">96932*48</f>
        <v>4652736</v>
      </c>
      <c r="F1617" s="0" t="n">
        <v>1077</v>
      </c>
      <c r="G1617" s="0" t="n">
        <f aca="false">F1617*D1617/E1617</f>
        <v>3.95405472073929E-010</v>
      </c>
    </row>
    <row collapsed="false" customFormat="false" customHeight="true" hidden="false" ht="12.1" outlineLevel="0" r="1618">
      <c r="B1618" s="0" t="s">
        <v>147</v>
      </c>
      <c r="C1618" s="0" t="n">
        <f aca="false">0.001*0.99724*C1522/0.0054*0.000000000119</f>
        <v>3.29643222222222E-010</v>
      </c>
      <c r="D1618" s="0" t="n">
        <f aca="false">C1618*(39.2+8.4+9)*3600*24*365*3</f>
        <v>1.7651777457888</v>
      </c>
      <c r="E1618" s="0" t="n">
        <f aca="false">96612*48</f>
        <v>4637376</v>
      </c>
      <c r="F1618" s="0" t="n">
        <v>1421</v>
      </c>
      <c r="G1618" s="0" t="n">
        <f aca="false">F1618*D1618/E1618</f>
        <v>0.000540891568155329</v>
      </c>
    </row>
    <row collapsed="false" customFormat="false" customHeight="true" hidden="false" ht="12.1" outlineLevel="0" r="1619">
      <c r="B1619" s="0" t="s">
        <v>148</v>
      </c>
      <c r="C1619" s="0" t="n">
        <f aca="false">0.001*0.3594*C1520/0.0001908*0.0000000000003662</f>
        <v>7.58771006289308E-013</v>
      </c>
      <c r="D1619" s="0" t="n">
        <f aca="false">C1619*(39.2+8.4+9)*3600*24*365*3</f>
        <v>0.00406307669674687</v>
      </c>
      <c r="E1619" s="0" t="n">
        <f aca="false">96632*48</f>
        <v>4638336</v>
      </c>
      <c r="F1619" s="0" t="n">
        <v>1268</v>
      </c>
      <c r="G1619" s="0" t="n">
        <f aca="false">F1619*D1619/E1619</f>
        <v>1.11073912098542E-006</v>
      </c>
    </row>
    <row collapsed="false" customFormat="false" customHeight="true" hidden="false" ht="12.1" outlineLevel="0" r="1620">
      <c r="B1620" s="0" t="s">
        <v>149</v>
      </c>
      <c r="C1620" s="0" t="n">
        <f aca="false">0.001*C1522/389.3*0.00005711</f>
        <v>2.2004880554842E-009</v>
      </c>
      <c r="D1620" s="0" t="n">
        <f aca="false">C1620*(39.2+8.4+9)*3600*24*365*3</f>
        <v>11.7832016057539</v>
      </c>
      <c r="E1620" s="0" t="n">
        <f aca="false">96800*48</f>
        <v>4646400</v>
      </c>
      <c r="F1620" s="0" t="n">
        <v>1342</v>
      </c>
      <c r="G1620" s="0" t="n">
        <f aca="false">F1620*D1620/E1620</f>
        <v>0.00340329213044976</v>
      </c>
      <c r="H1620" s="0" t="n">
        <f aca="false">SUM(G1597:G1620)</f>
        <v>0.0224946832296836</v>
      </c>
    </row>
    <row collapsed="false" customFormat="false" customHeight="true" hidden="false" ht="12.1" outlineLevel="0" r="1621">
      <c r="B1621" s="0" t="s">
        <v>150</v>
      </c>
      <c r="C1621" s="0" t="n">
        <f aca="false">0.001*C1531/6940* 0.00341825</f>
        <v>7.38814841498559E-009</v>
      </c>
      <c r="D1621" s="0" t="n">
        <f aca="false">C1621*(68+13.9+3.5+10+10)*3600*24*365*3</f>
        <v>73.6722754288185</v>
      </c>
      <c r="E1621" s="0" t="n">
        <f aca="false">96987*48</f>
        <v>4655376</v>
      </c>
      <c r="F1621" s="0" t="n">
        <v>1065</v>
      </c>
      <c r="G1621" s="0" t="n">
        <f aca="false">F1621*D1621/E1621</f>
        <v>0.0168538423817306</v>
      </c>
    </row>
    <row collapsed="false" customFormat="false" customHeight="true" hidden="false" ht="12.1" outlineLevel="0" r="1622">
      <c r="B1622" s="0" t="s">
        <v>151</v>
      </c>
      <c r="C1622" s="3" t="n">
        <f aca="false">0.001*C1530/0.0000000000006709*2.855E-024</f>
        <v>4.89379937397526E-016</v>
      </c>
      <c r="D1622" s="0" t="n">
        <f aca="false">C1622*(68+13.9+3.5+10+10)*3600*24*365*3</f>
        <v>4.87994170016396E-006</v>
      </c>
      <c r="E1622" s="0" t="n">
        <f aca="false">96875*48</f>
        <v>4650000</v>
      </c>
      <c r="F1622" s="0" t="n">
        <v>1002</v>
      </c>
      <c r="G1622" s="0" t="n">
        <f aca="false">F1622*D1622/E1622</f>
        <v>1.05154872764823E-009</v>
      </c>
    </row>
    <row collapsed="false" customFormat="false" customHeight="true" hidden="false" ht="12.1" outlineLevel="0" r="1623">
      <c r="B1623" s="0" t="s">
        <v>152</v>
      </c>
      <c r="C1623" s="0" t="n">
        <f aca="false">0.001*C1495/0.00000005798*9.79659E-019</f>
        <v>5.56981630629528E-024</v>
      </c>
      <c r="D1623" s="0" t="n">
        <f aca="false">C1623*(68+13.9+3.5+10+10)*3600*24*365*3</f>
        <v>5.55404436885707E-014</v>
      </c>
      <c r="E1623" s="0" t="n">
        <f aca="false">96950*48</f>
        <v>4653600</v>
      </c>
      <c r="F1623" s="0" t="n">
        <v>995</v>
      </c>
      <c r="G1623" s="0" t="n">
        <f aca="false">F1623*D1623/E1623</f>
        <v>1.18752667762867E-017</v>
      </c>
    </row>
    <row collapsed="false" customFormat="false" customHeight="true" hidden="false" ht="12.1" outlineLevel="0" r="1624">
      <c r="B1624" s="0" t="s">
        <v>153</v>
      </c>
      <c r="C1624" s="3" t="n">
        <f aca="false">0.001*C1531/1.34*0.000000225566</f>
        <v>2.52499253731343E-009</v>
      </c>
      <c r="D1624" s="0" t="n">
        <f aca="false">C1624*(68+13.9+3.5+10+10)*3600*24*365*3</f>
        <v>25.1784256644537</v>
      </c>
      <c r="E1624" s="0" t="n">
        <f aca="false">96836*48</f>
        <v>4648128</v>
      </c>
      <c r="F1624" s="0" t="n">
        <v>1055</v>
      </c>
      <c r="G1624" s="0" t="n">
        <f aca="false">F1624*D1624/E1624</f>
        <v>0.00571482521049306</v>
      </c>
    </row>
    <row collapsed="false" customFormat="false" customHeight="true" hidden="false" ht="12.1" outlineLevel="0" r="1625">
      <c r="B1625" s="0" t="s">
        <v>154</v>
      </c>
      <c r="C1625" s="0" t="n">
        <f aca="false">0.001*C1491/2320000*3.514</f>
        <v>5.58202430979574E-027</v>
      </c>
      <c r="D1625" s="0" t="n">
        <f aca="false">C1625*(68+13.9+3.5+10+10)*3600*24*365*3</f>
        <v>5.56621780319818E-017</v>
      </c>
      <c r="E1625" s="0" t="n">
        <f aca="false">97125*48</f>
        <v>4662000</v>
      </c>
      <c r="F1625" s="0" t="n">
        <v>1100</v>
      </c>
      <c r="G1625" s="0" t="n">
        <f aca="false">F1625*D1625/E1625</f>
        <v>1.31335040401501E-020</v>
      </c>
    </row>
    <row collapsed="false" customFormat="false" customHeight="true" hidden="false" ht="12.1" outlineLevel="0" r="1626">
      <c r="B1626" s="0" t="s">
        <v>155</v>
      </c>
      <c r="C1626" s="0" t="n">
        <f aca="false">0.001*C1534/4219* 0.000117071*10</f>
        <v>1.10994074425219E-010</v>
      </c>
      <c r="D1626" s="0" t="n">
        <f aca="false">C1626*(68+13.9+3.5+10+10)*3600*24*365*3</f>
        <v>1.10679774724551</v>
      </c>
      <c r="E1626" s="0" t="n">
        <f aca="false">96850*48</f>
        <v>4648800</v>
      </c>
      <c r="F1626" s="0" t="n">
        <v>1082</v>
      </c>
      <c r="G1626" s="0" t="n">
        <f aca="false">F1626*D1626/E1626</f>
        <v>0.000257605223395207</v>
      </c>
    </row>
    <row collapsed="false" customFormat="false" customHeight="true" hidden="false" ht="12.1" outlineLevel="0" r="1627">
      <c r="B1627" s="0" t="s">
        <v>156</v>
      </c>
      <c r="C1627" s="0" t="n">
        <f aca="false">0.001*C1529/4.78*0.000000169299</f>
        <v>3.89600209205021E-011</v>
      </c>
      <c r="D1627" s="0" t="n">
        <f aca="false">C1627*(68+13.9+3.5+10+10)*3600*24*365*3</f>
        <v>0.388496986084619</v>
      </c>
      <c r="E1627" s="0" t="n">
        <f aca="false">96686*48</f>
        <v>4640928</v>
      </c>
      <c r="F1627" s="0" t="n">
        <v>1117</v>
      </c>
      <c r="G1627" s="0" t="n">
        <f aca="false">F1627*D1627/E1627</f>
        <v>9.35052501259489E-005</v>
      </c>
    </row>
    <row collapsed="false" customFormat="false" customHeight="true" hidden="false" ht="12.1" outlineLevel="0" r="1628">
      <c r="B1628" s="0" t="s">
        <v>157</v>
      </c>
      <c r="C1628" s="0" t="n">
        <f aca="false">0.001*C1534/0.003729*0.0000000000100436</f>
        <v>1.07735049611156E-012</v>
      </c>
      <c r="D1628" s="0" t="n">
        <f aca="false">C1628*(68+13.9+3.5+10+10)*3600*24*365*3</f>
        <v>0.0107429978425873</v>
      </c>
      <c r="E1628" s="0" t="n">
        <f aca="false">96390*48</f>
        <v>4626720</v>
      </c>
      <c r="F1628" s="0" t="n">
        <v>1210</v>
      </c>
      <c r="G1628" s="0" t="n">
        <f aca="false">F1628*D1628/E1628</f>
        <v>2.80955566568338E-006</v>
      </c>
    </row>
    <row collapsed="false" customFormat="false" customHeight="true" hidden="false" ht="12.1" outlineLevel="0" r="1629">
      <c r="B1629" s="0" t="s">
        <v>158</v>
      </c>
      <c r="C1629" s="0" t="n">
        <f aca="false">0.001*C1531/0.0000007018*3.81087E-016</f>
        <v>8.14520518666287E-012</v>
      </c>
      <c r="D1629" s="0" t="n">
        <f aca="false">C1629*(68+13.9+3.5+10+10)*3600*24*365*3</f>
        <v>0.081221405720399</v>
      </c>
      <c r="E1629" s="0" t="n">
        <f aca="false">96513*48</f>
        <v>4632624</v>
      </c>
      <c r="F1629" s="0" t="n">
        <v>1120</v>
      </c>
      <c r="G1629" s="0" t="n">
        <f aca="false">F1629*D1629/E1629</f>
        <v>1.96363819742001E-005</v>
      </c>
    </row>
    <row collapsed="false" customFormat="false" customHeight="true" hidden="false" ht="12.1" outlineLevel="0" r="1630">
      <c r="B1630" s="0" t="s">
        <v>159</v>
      </c>
      <c r="C1630" s="0" t="n">
        <f aca="false">0.001*C1529/0.0000022089*1.16618E-015</f>
        <v>5.80740640137625E-013</v>
      </c>
      <c r="D1630" s="0" t="n">
        <f aca="false">C1630*(68+13.9+3.5+10+10)*3600*24*365*3</f>
        <v>0.0057909616848176</v>
      </c>
      <c r="E1630" s="0" t="n">
        <f aca="false">96345*48</f>
        <v>4624560</v>
      </c>
      <c r="F1630" s="0" t="n">
        <v>1110</v>
      </c>
      <c r="G1630" s="0" t="n">
        <f aca="false">F1630*D1630/E1630</f>
        <v>1.38996303867774E-006</v>
      </c>
    </row>
    <row collapsed="false" customFormat="false" customHeight="true" hidden="false" ht="12.1" outlineLevel="0" r="1631">
      <c r="B1631" s="0" t="s">
        <v>160</v>
      </c>
      <c r="C1631" s="3" t="n">
        <f aca="false">0.001*C1533/0.000000000014*3.31127E-023</f>
        <v>5.84202635714286E-015</v>
      </c>
      <c r="D1631" s="0" t="n">
        <f aca="false">C1631*(68+13.9+3.5+10+10)*3600*24*365*3</f>
        <v>5.82548360794786E-005</v>
      </c>
      <c r="E1631" s="0" t="n">
        <f aca="false">96972*48</f>
        <v>4654656</v>
      </c>
      <c r="F1631" s="0" t="n">
        <v>906</v>
      </c>
      <c r="G1631" s="0" t="n">
        <f aca="false">F1631*D1631/E1631</f>
        <v>1.13389435197805E-008</v>
      </c>
    </row>
    <row collapsed="false" customFormat="false" customHeight="true" hidden="false" ht="12.1" outlineLevel="0" r="1632">
      <c r="B1632" s="0" t="s">
        <v>161</v>
      </c>
      <c r="C1632" s="3" t="n">
        <f aca="false">0.001*C1531/0.175*0.00000000630828</f>
        <v>5.40709714285714E-010</v>
      </c>
      <c r="D1632" s="0" t="n">
        <f aca="false">C1632*(68+13.9+3.5+10+10)*3600*24*365*3</f>
        <v>5.39178597401966</v>
      </c>
      <c r="E1632" s="0" t="n">
        <f aca="false">96751*48</f>
        <v>4644048</v>
      </c>
      <c r="F1632" s="0" t="n">
        <v>1140</v>
      </c>
      <c r="G1632" s="0" t="n">
        <f aca="false">F1632*D1632/E1632</f>
        <v>0.00132355135226475</v>
      </c>
    </row>
    <row collapsed="false" customFormat="false" customHeight="true" hidden="false" ht="12.1" outlineLevel="0" r="1633">
      <c r="B1633" s="0" t="s">
        <v>162</v>
      </c>
      <c r="C1633" s="0" t="n">
        <f aca="false">0.001*C1529/0.0125*0.000000000107918</f>
        <v>9.496784E-012</v>
      </c>
      <c r="D1633" s="0" t="n">
        <f aca="false">C1633*(68+13.9+3.5+10+10)*3600*24*365*3</f>
        <v>0.0946989214668288</v>
      </c>
      <c r="E1633" s="0" t="n">
        <f aca="false">96540*48</f>
        <v>4633920</v>
      </c>
      <c r="F1633" s="0" t="n">
        <v>1140</v>
      </c>
      <c r="G1633" s="0" t="n">
        <f aca="false">F1633*D1633/E1633</f>
        <v>2.32970725589101E-005</v>
      </c>
    </row>
    <row collapsed="false" customFormat="false" customHeight="true" hidden="false" ht="12.1" outlineLevel="0" r="1634">
      <c r="B1634" s="0" t="s">
        <v>163</v>
      </c>
      <c r="C1634" s="0" t="n">
        <f aca="false">0.001*C1534/0.00000209824*1.65818E-016</f>
        <v>3.16108738752478E-014</v>
      </c>
      <c r="D1634" s="0" t="n">
        <f aca="false">C1634*(68+13.9+3.5+10+10)*3600*24*365*3</f>
        <v>0.000315213619959128</v>
      </c>
      <c r="E1634" s="0" t="n">
        <f aca="false">96672*48</f>
        <v>4640256</v>
      </c>
      <c r="F1634" s="0" t="n">
        <v>1100</v>
      </c>
      <c r="G1634" s="0" t="n">
        <f aca="false">F1634*D1634/E1634</f>
        <v>7.47232441389097E-008</v>
      </c>
    </row>
    <row collapsed="false" customFormat="false" customHeight="true" hidden="false" ht="12.1" outlineLevel="0" r="1635">
      <c r="B1635" s="0" t="s">
        <v>164</v>
      </c>
      <c r="C1635" s="0" t="n">
        <f aca="false">0.001*C1530/0.0000004296* 7.79096E-016</f>
        <v>2.08556890130354E-013</v>
      </c>
      <c r="D1635" s="0" t="n">
        <f aca="false">C1635*(68+13.9+3.5+10+10)*3600*24*365*3</f>
        <v>0.0020796632375571</v>
      </c>
      <c r="E1635" s="0" t="n">
        <f aca="false">96379*48</f>
        <v>4626192</v>
      </c>
      <c r="F1635" s="0" t="n">
        <v>1150</v>
      </c>
      <c r="G1635" s="0" t="n">
        <f aca="false">F1635*D1635/E1635</f>
        <v>5.16972214553711E-007</v>
      </c>
    </row>
    <row collapsed="false" customFormat="false" customHeight="true" hidden="false" ht="12.1" outlineLevel="0" r="1636">
      <c r="B1636" s="0" t="s">
        <v>165</v>
      </c>
      <c r="C1636" s="0" t="n">
        <f aca="false">0.001*C1529/0.000000011498*2.9138E-019</f>
        <v>2.78759784310315E-014</v>
      </c>
      <c r="D1636" s="0" t="n">
        <f aca="false">C1636*(68+13.9+3.5+10+10)*3600*24*365*3</f>
        <v>0.000277970425804279</v>
      </c>
      <c r="E1636" s="0" t="n">
        <f aca="false">96905*48</f>
        <v>4651440</v>
      </c>
      <c r="F1636" s="0" t="n">
        <v>1046</v>
      </c>
      <c r="G1636" s="0" t="n">
        <f aca="false">F1636*D1636/E1636</f>
        <v>6.25090435201305E-008</v>
      </c>
    </row>
    <row collapsed="false" customFormat="false" customHeight="true" hidden="false" ht="12.1" outlineLevel="0" r="1637">
      <c r="B1637" s="0" t="s">
        <v>166</v>
      </c>
      <c r="C1637" s="0" t="n">
        <f aca="false">0.001*C1533/0.0000000000002914*5.04877E-025</f>
        <v>4.27949962251201E-015</v>
      </c>
      <c r="D1637" s="0" t="n">
        <f aca="false">C1637*(68+13.9+3.5+10+10)*3600*24*365*3</f>
        <v>4.26738144902094E-005</v>
      </c>
      <c r="E1637" s="0" t="n">
        <f aca="false">97011*48</f>
        <v>4656528</v>
      </c>
      <c r="F1637" s="0" t="n">
        <v>985</v>
      </c>
      <c r="G1637" s="0" t="n">
        <f aca="false">F1637*D1637/E1637</f>
        <v>9.02683442961284E-009</v>
      </c>
    </row>
    <row collapsed="false" customFormat="false" customHeight="true" hidden="false" ht="12.1" outlineLevel="0" r="1638">
      <c r="B1638" s="0" t="s">
        <v>167</v>
      </c>
      <c r="C1638" s="0" t="n">
        <f aca="false">0.001*C1529/1.57E-018*5.25999E-033</f>
        <v>3.68534331210191E-018</v>
      </c>
      <c r="D1638" s="0" t="n">
        <f aca="false">C1638*(68+13.9+3.5+10+10)*3600*24*365*3</f>
        <v>3.6749075991519E-008</v>
      </c>
      <c r="E1638" s="0" t="n">
        <f aca="false">96987*48</f>
        <v>4655376</v>
      </c>
      <c r="F1638" s="0" t="n">
        <v>897</v>
      </c>
      <c r="G1638" s="0" t="n">
        <f aca="false">F1638*D1638/E1638</f>
        <v>7.08082895224629E-012</v>
      </c>
    </row>
    <row collapsed="false" customFormat="false" customHeight="true" hidden="false" ht="12.1" outlineLevel="0" r="1639">
      <c r="B1639" s="0" t="s">
        <v>168</v>
      </c>
      <c r="C1639" s="0" t="n">
        <f aca="false">0.001*C1533/0.0000000000000895300000000002*2.06438E-025</f>
        <v>5.69531844074611E-015</v>
      </c>
      <c r="D1639" s="0" t="n">
        <f aca="false">C1639*(68+13.9+3.5+10+10)*3600*24*365*3</f>
        <v>5.67919112142382E-005</v>
      </c>
      <c r="E1639" s="0" t="n">
        <f aca="false">96913*48</f>
        <v>4651824</v>
      </c>
      <c r="F1639" s="0" t="n">
        <v>951</v>
      </c>
      <c r="G1639" s="0" t="n">
        <f aca="false">F1639*D1639/E1639</f>
        <v>1.16103076050901E-008</v>
      </c>
    </row>
    <row collapsed="false" customFormat="false" customHeight="true" hidden="false" ht="12.1" outlineLevel="0" r="1640">
      <c r="B1640" s="0" t="s">
        <v>169</v>
      </c>
      <c r="C1640" s="0" t="n">
        <f aca="false">0.001*C1530/3.12E-017*1.92929E-029</f>
        <v>7.11116506410256E-017</v>
      </c>
      <c r="D1640" s="0" t="n">
        <f aca="false">C1640*(68+13.9+3.5+10+10)*3600*24*365*3</f>
        <v>7.09102852021385E-007</v>
      </c>
      <c r="E1640" s="0" t="n">
        <f aca="false">97009*48</f>
        <v>4656432</v>
      </c>
      <c r="F1640" s="0" t="n">
        <v>934</v>
      </c>
      <c r="G1640" s="0" t="n">
        <f aca="false">F1640*D1640/E1640</f>
        <v>1.42233809875882E-010</v>
      </c>
    </row>
    <row collapsed="false" customFormat="false" customHeight="true" hidden="false" ht="12.1" outlineLevel="0" r="1641">
      <c r="B1641" s="0" t="s">
        <v>170</v>
      </c>
      <c r="C1641" s="0" t="n">
        <f aca="false">0.001*C1533/4.916E-018*6.34901E-031</f>
        <v>3.19000299023596E-016</v>
      </c>
      <c r="D1641" s="0" t="n">
        <f aca="false">C1641*(68+13.9+3.5+10+10)*3600*24*365*3</f>
        <v>3.18096992256857E-006</v>
      </c>
      <c r="E1641" s="0" t="n">
        <f aca="false">97004*48</f>
        <v>4656192</v>
      </c>
      <c r="F1641" s="0" t="n">
        <v>938</v>
      </c>
      <c r="G1641" s="0" t="n">
        <f aca="false">F1641*D1641/E1641</f>
        <v>6.40813305673246E-010</v>
      </c>
    </row>
    <row collapsed="false" customFormat="false" customHeight="true" hidden="false" ht="12.1" outlineLevel="0" r="1642">
      <c r="B1642" s="0" t="s">
        <v>171</v>
      </c>
      <c r="C1642" s="0" t="n">
        <f aca="false">0.001*0.99724*C1531/0.0054*0.000000000119</f>
        <v>3.29643222222222E-010</v>
      </c>
      <c r="D1642" s="0" t="n">
        <f aca="false">C1642*(68+13.9+3.5+10+10)*3600*24*365*3</f>
        <v>3.2870977810272</v>
      </c>
      <c r="E1642" s="0" t="n">
        <f aca="false">96618*48</f>
        <v>4637664</v>
      </c>
      <c r="F1642" s="0" t="n">
        <v>1105</v>
      </c>
      <c r="G1642" s="0" t="n">
        <f aca="false">F1642*D1642/E1642</f>
        <v>0.000783205305092188</v>
      </c>
    </row>
    <row collapsed="false" customFormat="false" customHeight="true" hidden="false" ht="12.1" outlineLevel="0" r="1643">
      <c r="B1643" s="0" t="s">
        <v>172</v>
      </c>
      <c r="C1643" s="0" t="n">
        <f aca="false">0.001*0.3594*C1529/0.0001908*0.0000000000003662</f>
        <v>7.58771006289308E-013</v>
      </c>
      <c r="D1643" s="0" t="n">
        <f aca="false">C1643*(68+13.9+3.5+10+10)*3600*24*365*3</f>
        <v>0.00756622409606219</v>
      </c>
      <c r="E1643" s="0" t="n">
        <f aca="false">96780*48</f>
        <v>4645440</v>
      </c>
      <c r="F1643" s="0" t="n">
        <v>1114</v>
      </c>
      <c r="G1643" s="0" t="n">
        <f aca="false">F1643*D1643/E1643</f>
        <v>1.81441879413216E-006</v>
      </c>
      <c r="I1643" s="0" t="n">
        <f aca="false">SUM(H1620,H1644)</f>
        <v>0.0526889372003459</v>
      </c>
    </row>
    <row collapsed="false" customFormat="false" customHeight="true" hidden="false" ht="12.1" outlineLevel="0" r="1644">
      <c r="B1644" s="0" t="s">
        <v>173</v>
      </c>
      <c r="C1644" s="0" t="n">
        <f aca="false">0.001*C1531/389.3*0.00005711</f>
        <v>2.2004880554842E-009</v>
      </c>
      <c r="D1644" s="0" t="n">
        <f aca="false">C1644*(68+13.9+3.5+10+10)*3600*24*365*3</f>
        <v>21.9425697746725</v>
      </c>
      <c r="E1644" s="0" t="n">
        <f aca="false">96910*48</f>
        <v>4651680</v>
      </c>
      <c r="F1644" s="0" t="n">
        <v>1085</v>
      </c>
      <c r="G1644" s="0" t="n">
        <f aca="false">F1644*D1644/E1644</f>
        <v>0.00511808383326447</v>
      </c>
      <c r="H1644" s="0" t="n">
        <f aca="false">SUM(G1621:G1644)</f>
        <v>0.0301942539706623</v>
      </c>
      <c r="I1644" s="0" t="n">
        <f aca="false">SUM(H1620,H1644,G1544:G1547)</f>
        <v>0.0569468373623155</v>
      </c>
    </row>
    <row collapsed="false" customFormat="false" customHeight="true" hidden="false" ht="12.1" outlineLevel="0" r="1645">
      <c r="B1645" s="2" t="s">
        <v>174</v>
      </c>
      <c r="D1645" s="0" t="n">
        <f aca="false">SUM(D1549:D1641)</f>
        <v>466.958222515718</v>
      </c>
      <c r="G1645" s="0" t="n">
        <f aca="false">SUM(G1549:G1644)</f>
        <v>0.223254823773034</v>
      </c>
    </row>
    <row collapsed="false" customFormat="false" customHeight="true" hidden="false" ht="12.1" outlineLevel="0" r="1646">
      <c r="B1646" s="2" t="s">
        <v>175</v>
      </c>
      <c r="G1646" s="0" t="n">
        <f aca="false">G1645+I1547</f>
        <v>0.231550384710949</v>
      </c>
    </row>
    <row collapsed="false" customFormat="false" customHeight="true" hidden="false" ht="13.4" outlineLevel="0" r="1649">
      <c r="A1649" s="0" t="s">
        <v>181</v>
      </c>
    </row>
    <row collapsed="false" customFormat="false" customHeight="true" hidden="false" ht="13.4" outlineLevel="0" r="1650">
      <c r="A1650" s="0" t="s">
        <v>192</v>
      </c>
      <c r="B1650" s="0" t="s">
        <v>1</v>
      </c>
      <c r="C1650" s="0" t="s">
        <v>2</v>
      </c>
      <c r="D1650" s="0" t="s">
        <v>3</v>
      </c>
      <c r="E1650" s="0" t="s">
        <v>4</v>
      </c>
      <c r="F1650" s="0" t="s">
        <v>5</v>
      </c>
      <c r="G1650" s="0" t="s">
        <v>6</v>
      </c>
      <c r="H1650" s="0" t="s">
        <v>7</v>
      </c>
    </row>
    <row collapsed="false" customFormat="false" customHeight="true" hidden="false" ht="13.4" outlineLevel="0" r="1651">
      <c r="A1651" s="0" t="s">
        <v>178</v>
      </c>
      <c r="B1651" s="2" t="s">
        <v>31</v>
      </c>
    </row>
    <row collapsed="false" customFormat="false" customHeight="true" hidden="false" ht="13.4" outlineLevel="0" r="1652">
      <c r="A1652" s="0" t="s">
        <v>201</v>
      </c>
      <c r="B1652" s="0" t="s">
        <v>9</v>
      </c>
      <c r="C1652" s="0" t="n">
        <v>5.4</v>
      </c>
      <c r="D1652" s="0" t="n">
        <f aca="false">C1652*0.001*19*94670800</f>
        <v>9713224.08</v>
      </c>
      <c r="E1652" s="0" t="n">
        <v>2688000</v>
      </c>
      <c r="F1652" s="0" t="n">
        <v>5969</v>
      </c>
      <c r="G1652" s="1" t="n">
        <f aca="false">F1652*D1652/E1652</f>
        <v>21569.283680625</v>
      </c>
      <c r="H1652" s="1" t="inlineStr">
        <f aca="false">SUM(G1652:G1659)</f>
        <is>
          <t/>
        </is>
      </c>
      <c r="I1652" s="0" t="s">
        <v>183</v>
      </c>
    </row>
    <row collapsed="false" customFormat="false" customHeight="true" hidden="false" ht="13.4" outlineLevel="0" r="1653">
      <c r="A1653" s="0" t="s">
        <v>200</v>
      </c>
      <c r="B1653" s="0" t="s">
        <v>10</v>
      </c>
      <c r="C1653" s="0" t="n">
        <v>5.4</v>
      </c>
      <c r="D1653" s="0" t="n">
        <f aca="false">C1653*0.001*19*94670800</f>
        <v>9713224.08</v>
      </c>
      <c r="E1653" s="0" t="n">
        <v>2688000</v>
      </c>
      <c r="F1653" s="0" t="n">
        <v>5668</v>
      </c>
      <c r="G1653" s="1" t="n">
        <f aca="false">F1653*D1653/E1653</f>
        <v>20481.6049425</v>
      </c>
      <c r="H1653" s="4" t="inlineStr">
        <f aca="false">SUM(G1652:G1657,G1660:G1663)</f>
        <is>
          <t/>
        </is>
      </c>
      <c r="I1653" s="0" t="s">
        <v>184</v>
      </c>
    </row>
    <row collapsed="false" customFormat="false" customHeight="true" hidden="false" ht="13.4" outlineLevel="0" r="1654">
      <c r="A1654" s="0" t="s">
        <v>202</v>
      </c>
      <c r="B1654" s="0" t="s">
        <v>11</v>
      </c>
      <c r="C1654" s="0" t="n">
        <v>17</v>
      </c>
      <c r="D1654" s="0" t="n">
        <f aca="false">C1654*0.001*19*94670800</f>
        <v>30578668.4</v>
      </c>
      <c r="E1654" s="0" t="n">
        <v>2688000</v>
      </c>
      <c r="F1654" s="0" t="n">
        <v>1062</v>
      </c>
      <c r="G1654" s="1" t="n">
        <f aca="false">F1654*D1654/E1654</f>
        <v>12081.30425625</v>
      </c>
    </row>
    <row collapsed="false" customFormat="false" customHeight="true" hidden="false" ht="13.4" outlineLevel="0" r="1655">
      <c r="A1655" s="0" t="s">
        <v>197</v>
      </c>
      <c r="B1655" s="0" t="s">
        <v>12</v>
      </c>
      <c r="C1655" s="0" t="n">
        <v>17</v>
      </c>
      <c r="D1655" s="0" t="n">
        <f aca="false">C1655*0.001*19*94670800</f>
        <v>30578668.4</v>
      </c>
      <c r="E1655" s="0" t="n">
        <v>2688000</v>
      </c>
      <c r="F1655" s="0" t="n">
        <v>1050</v>
      </c>
      <c r="G1655" s="1" t="n">
        <f aca="false">F1655*D1655/E1655</f>
        <v>11944.79234375</v>
      </c>
    </row>
    <row collapsed="false" customFormat="false" customHeight="true" hidden="false" ht="13.4" outlineLevel="0" r="1656">
      <c r="A1656" s="0" t="s">
        <v>198</v>
      </c>
      <c r="B1656" s="0" t="s">
        <v>13</v>
      </c>
      <c r="C1656" s="0" t="n">
        <v>2.2</v>
      </c>
      <c r="D1656" s="0" t="n">
        <f aca="false">C1656*0.001*19*94670800</f>
        <v>3957239.44</v>
      </c>
      <c r="E1656" s="0" t="n">
        <v>3984713</v>
      </c>
      <c r="F1656" s="0" t="n">
        <v>39139</v>
      </c>
      <c r="G1656" s="1" t="n">
        <f aca="false">F1656*D1656/E1656</f>
        <v>38869.1467722167</v>
      </c>
    </row>
    <row collapsed="false" customFormat="false" customHeight="true" hidden="false" ht="13.4" outlineLevel="0" r="1657">
      <c r="B1657" s="0" t="s">
        <v>14</v>
      </c>
      <c r="C1657" s="0" t="n">
        <v>2.2</v>
      </c>
      <c r="D1657" s="0" t="n">
        <f aca="false">C1657*0.001*19*94670800</f>
        <v>3957239.44</v>
      </c>
      <c r="E1657" s="0" t="n">
        <v>3984479</v>
      </c>
      <c r="F1657" s="0" t="n">
        <v>38877</v>
      </c>
      <c r="G1657" s="1" t="n">
        <f aca="false">F1657*D1657/E1657</f>
        <v>38611.2206160153</v>
      </c>
    </row>
    <row collapsed="false" customFormat="false" customHeight="true" hidden="false" ht="13.4" outlineLevel="0" r="1658">
      <c r="B1658" s="0" t="s">
        <v>15</v>
      </c>
      <c r="C1658" s="0" t="n">
        <v>4.2</v>
      </c>
      <c r="D1658" s="0" t="n">
        <f aca="false">C1658*0.001*19*94670800</f>
        <v>7554729.84</v>
      </c>
      <c r="E1658" s="0" t="n">
        <v>2586510</v>
      </c>
      <c r="F1658" s="0" t="n">
        <v>18740</v>
      </c>
      <c r="G1658" s="1" t="n">
        <f aca="false">F1658*D1658/E1658</f>
        <v>54736.1646394563</v>
      </c>
    </row>
    <row collapsed="false" customFormat="false" customHeight="true" hidden="false" ht="13.4" outlineLevel="0" r="1659">
      <c r="B1659" s="0" t="s">
        <v>16</v>
      </c>
      <c r="C1659" s="0" t="n">
        <v>4.2</v>
      </c>
      <c r="D1659" s="0" t="n">
        <f aca="false">C1659*0.001*19*94670800</f>
        <v>7554729.84</v>
      </c>
      <c r="E1659" s="0" t="n">
        <v>2586467</v>
      </c>
      <c r="F1659" s="0" t="n">
        <v>19138</v>
      </c>
      <c r="G1659" s="1" t="n">
        <f aca="false">F1659*D1659/E1659</f>
        <v>55899.5802683429</v>
      </c>
    </row>
    <row collapsed="false" customFormat="false" customHeight="true" hidden="false" ht="13.4" outlineLevel="0" r="1660">
      <c r="B1660" s="0" t="s">
        <v>185</v>
      </c>
      <c r="C1660" s="0" t="n">
        <v>0.14</v>
      </c>
      <c r="D1660" s="0" t="n">
        <f aca="false">C1660*0.001*19*94670800</f>
        <v>251824.328</v>
      </c>
      <c r="E1660" s="0" t="n">
        <v>2586510</v>
      </c>
      <c r="F1660" s="0" t="n">
        <v>66793</v>
      </c>
      <c r="G1660" s="1" t="n">
        <f aca="false">F1660*D1660/E1660</f>
        <v>6503.01075198008</v>
      </c>
    </row>
    <row collapsed="false" customFormat="false" customHeight="true" hidden="false" ht="13.4" outlineLevel="0" r="1661">
      <c r="B1661" s="0" t="s">
        <v>186</v>
      </c>
      <c r="C1661" s="0" t="n">
        <v>0.14</v>
      </c>
      <c r="D1661" s="0" t="n">
        <f aca="false">C1661*0.001*19*94670800</f>
        <v>251824.328</v>
      </c>
      <c r="E1661" s="0" t="n">
        <v>2586467</v>
      </c>
      <c r="F1661" s="0" t="n">
        <v>67189</v>
      </c>
      <c r="G1661" s="1" t="n">
        <f aca="false">F1661*D1661/E1661</f>
        <v>6541.67432795083</v>
      </c>
    </row>
    <row collapsed="false" customFormat="false" customHeight="true" hidden="false" ht="13.4" outlineLevel="0" r="1662">
      <c r="B1662" s="0" t="s">
        <v>187</v>
      </c>
      <c r="C1662" s="0" t="n">
        <v>0.86</v>
      </c>
      <c r="D1662" s="0" t="n">
        <f aca="false">C1662*0.001*19*94670800</f>
        <v>1546920.872</v>
      </c>
      <c r="E1662" s="0" t="n">
        <v>2586510</v>
      </c>
      <c r="F1662" s="0" t="n">
        <v>12948</v>
      </c>
      <c r="G1662" s="1" t="n">
        <f aca="false">F1662*D1662/E1662</f>
        <v>7743.84458233527</v>
      </c>
    </row>
    <row collapsed="false" customFormat="false" customHeight="true" hidden="false" ht="13.4" outlineLevel="0" r="1663">
      <c r="B1663" s="0" t="s">
        <v>188</v>
      </c>
      <c r="C1663" s="0" t="n">
        <v>0.86</v>
      </c>
      <c r="D1663" s="0" t="n">
        <f aca="false">C1663*0.001*19*94670800</f>
        <v>1546920.872</v>
      </c>
      <c r="E1663" s="0" t="n">
        <v>2586467</v>
      </c>
      <c r="F1663" s="0" t="n">
        <v>13652</v>
      </c>
      <c r="G1663" s="1" t="n">
        <f aca="false">F1663*D1663/E1663</f>
        <v>8165.0234642638</v>
      </c>
    </row>
    <row collapsed="false" customFormat="false" customHeight="true" hidden="false" ht="13.4" outlineLevel="0" r="1664">
      <c r="B1664" s="2" t="s">
        <v>40</v>
      </c>
      <c r="C1664" s="0" t="s">
        <v>41</v>
      </c>
    </row>
    <row collapsed="false" customFormat="false" customHeight="true" hidden="false" ht="12.1" outlineLevel="0" r="1665">
      <c r="B1665" s="0" t="s">
        <v>42</v>
      </c>
      <c r="C1665" s="0" t="n">
        <v>13.3</v>
      </c>
      <c r="D1665" s="0" t="n">
        <f aca="false">C1665*0.001*(39.2+8.4+9)*3600*24*365*3</f>
        <v>71219010.24</v>
      </c>
      <c r="E1665" s="0" t="n">
        <v>5376000</v>
      </c>
      <c r="F1665" s="0" t="n">
        <v>2324</v>
      </c>
      <c r="G1665" s="1" t="n">
        <f aca="false">D1665*F1665/E1665</f>
        <v>30787.384635</v>
      </c>
      <c r="H1665" s="1" t="inlineStr">
        <f aca="false">SUM(G1665:G1669,G1671:G1672)</f>
        <is>
          <t/>
        </is>
      </c>
      <c r="I1665" s="0" t="s">
        <v>189</v>
      </c>
    </row>
    <row collapsed="false" customFormat="false" customHeight="true" hidden="false" ht="12.1" outlineLevel="0" r="1666">
      <c r="B1666" s="0" t="s">
        <v>44</v>
      </c>
      <c r="C1666" s="0" t="n">
        <v>2.5</v>
      </c>
      <c r="D1666" s="0" t="n">
        <f aca="false">C1666*0.001*(39.2+8.4+9)*3600*24*365*3</f>
        <v>13387032</v>
      </c>
      <c r="E1666" s="0" t="n">
        <v>5376000</v>
      </c>
      <c r="F1666" s="0" t="n">
        <v>519</v>
      </c>
      <c r="G1666" s="1" t="n">
        <f aca="false">D1666*F1666/E1666</f>
        <v>1292.38645982143</v>
      </c>
      <c r="H1666" s="1" t="inlineStr">
        <f aca="false">SUM(G1665:G1667,G1670:G1672)</f>
        <is>
          <t/>
        </is>
      </c>
      <c r="I1666" s="0" t="s">
        <v>190</v>
      </c>
    </row>
    <row collapsed="false" customFormat="false" customHeight="true" hidden="false" ht="12.1" outlineLevel="0" r="1667">
      <c r="B1667" s="0" t="s">
        <v>46</v>
      </c>
      <c r="C1667" s="0" t="n">
        <v>1.1</v>
      </c>
      <c r="D1667" s="0" t="n">
        <f aca="false">C1667*0.001*(39.2+8.4+9)*3600*24*365*3</f>
        <v>5890294.08</v>
      </c>
      <c r="E1667" s="0" t="n">
        <v>14333127</v>
      </c>
      <c r="F1667" s="0" t="n">
        <v>24121</v>
      </c>
      <c r="G1667" s="1" t="n">
        <f aca="false">D1667*F1667/E1667</f>
        <v>9912.68573170949</v>
      </c>
    </row>
    <row collapsed="false" customFormat="false" customHeight="true" hidden="false" ht="12.1" outlineLevel="0" r="1668">
      <c r="B1668" s="0" t="s">
        <v>65</v>
      </c>
      <c r="C1668" s="0" t="n">
        <v>0.115</v>
      </c>
      <c r="D1668" s="0" t="n">
        <f aca="false">C1668*0.001*(39.2+8.4+9)*3600*24*365*3</f>
        <v>615803.472</v>
      </c>
      <c r="E1668" s="0" t="n">
        <v>16965475</v>
      </c>
      <c r="F1668" s="0" t="n">
        <v>17725</v>
      </c>
      <c r="G1668" s="1" t="n">
        <f aca="false">F1668*D1668/E1668</f>
        <v>643.37229232898</v>
      </c>
    </row>
    <row collapsed="false" customFormat="false" customHeight="true" hidden="false" ht="12.1" outlineLevel="0" r="1669">
      <c r="B1669" s="0" t="s">
        <v>66</v>
      </c>
      <c r="C1669" s="0" t="n">
        <v>15</v>
      </c>
      <c r="D1669" s="0" t="n">
        <f aca="false">C1669*0.001*(39.2+8.4+9)*3600*24*365*3</f>
        <v>80322192</v>
      </c>
      <c r="E1669" s="0" t="n">
        <v>16965475</v>
      </c>
      <c r="F1669" s="0" t="n">
        <v>5625</v>
      </c>
      <c r="G1669" s="1" t="n">
        <f aca="false">D1669*F1669/E1669</f>
        <v>26631.2808807298</v>
      </c>
    </row>
    <row collapsed="false" customFormat="false" customHeight="true" hidden="false" ht="12.1" outlineLevel="0" r="1670">
      <c r="B1670" s="0" t="s">
        <v>48</v>
      </c>
      <c r="C1670" s="0" t="n">
        <v>15</v>
      </c>
      <c r="D1670" s="0" t="n">
        <f aca="false">C1670*0.001*(39.2+8.4+9)*3600*24*365*3</f>
        <v>80322192</v>
      </c>
      <c r="E1670" s="0" t="n">
        <v>16965475</v>
      </c>
      <c r="F1670" s="0" t="n">
        <v>23350</v>
      </c>
      <c r="G1670" s="1" t="n">
        <f aca="false">D1670*F1670/E1670</f>
        <v>110549.405967119</v>
      </c>
      <c r="H1670" s="1"/>
    </row>
    <row collapsed="false" customFormat="false" customHeight="true" hidden="false" ht="12.1" outlineLevel="0" r="1671">
      <c r="B1671" s="0" t="s">
        <v>50</v>
      </c>
      <c r="C1671" s="0" t="n">
        <v>2.47</v>
      </c>
      <c r="D1671" s="0" t="n">
        <f aca="false">C1671*0.001*(39.2+8.4+9)*3600*24*365*3</f>
        <v>13226387.616</v>
      </c>
      <c r="E1671" s="0" t="n">
        <v>9303449</v>
      </c>
      <c r="F1671" s="0" t="n">
        <v>665</v>
      </c>
      <c r="G1671" s="1" t="n">
        <f aca="false">D1671*F1671/E1671</f>
        <v>945.407210233538</v>
      </c>
      <c r="H1671" s="1"/>
    </row>
    <row collapsed="false" customFormat="false" customHeight="true" hidden="false" ht="12.1" outlineLevel="0" r="1672">
      <c r="B1672" s="0" t="s">
        <v>51</v>
      </c>
      <c r="C1672" s="0" t="n">
        <v>0.4</v>
      </c>
      <c r="D1672" s="0" t="n">
        <f aca="false">C1672*0.001*(39.2+8.4+9)*3600*24*365*3</f>
        <v>2141925.12</v>
      </c>
      <c r="E1672" s="0" t="n">
        <v>9303449</v>
      </c>
      <c r="F1672" s="0" t="n">
        <v>10892</v>
      </c>
      <c r="G1672" s="1" t="n">
        <f aca="false">D1672*F1672/E1672</f>
        <v>2507.65586042768</v>
      </c>
      <c r="H1672" s="1"/>
    </row>
    <row collapsed="false" customFormat="false" customHeight="true" hidden="false" ht="12.1" outlineLevel="0" r="1673">
      <c r="B1673" s="2" t="s">
        <v>52</v>
      </c>
      <c r="G1673" s="1"/>
      <c r="H1673" s="1"/>
    </row>
    <row collapsed="false" customFormat="false" customHeight="true" hidden="false" ht="12.1" outlineLevel="0" r="1674">
      <c r="B1674" s="0" t="s">
        <v>53</v>
      </c>
      <c r="C1674" s="0" t="n">
        <v>13.3</v>
      </c>
      <c r="D1674" s="0" t="n">
        <f aca="false">C1674*0.001*(68+13.9+3.5+10+10)*3600*24*365*3</f>
        <v>132623386.56</v>
      </c>
      <c r="E1674" s="0" t="n">
        <v>5376000</v>
      </c>
      <c r="F1674" s="0" t="n">
        <v>1044</v>
      </c>
      <c r="G1674" s="1" t="n">
        <f aca="false">F1674*D1674/E1674</f>
        <v>25754.988015</v>
      </c>
      <c r="H1674" s="1" t="inlineStr">
        <f aca="false">SUM(G1674:G1678,G1680:G1681)</f>
        <is>
          <t/>
        </is>
      </c>
      <c r="I1674" s="0" t="s">
        <v>189</v>
      </c>
    </row>
    <row collapsed="false" customFormat="false" customHeight="true" hidden="false" ht="12.1" outlineLevel="0" r="1675">
      <c r="B1675" s="0" t="s">
        <v>54</v>
      </c>
      <c r="C1675" s="0" t="n">
        <v>2.5</v>
      </c>
      <c r="D1675" s="0" t="n">
        <f aca="false">C1675*0.001*(68+13.9+3.5+10+10)*3600*24*365*3</f>
        <v>24929208</v>
      </c>
      <c r="E1675" s="0" t="n">
        <v>5376000</v>
      </c>
      <c r="F1675" s="0" t="n">
        <v>344</v>
      </c>
      <c r="G1675" s="1" t="n">
        <f aca="false">F1675*D1675/E1675</f>
        <v>1595.17253571429</v>
      </c>
      <c r="H1675" s="1" t="inlineStr">
        <f aca="false">SUM(G1674:G1676,G1679:G1681)</f>
        <is>
          <t/>
        </is>
      </c>
      <c r="I1675" s="0" t="s">
        <v>190</v>
      </c>
    </row>
    <row collapsed="false" customFormat="false" customHeight="true" hidden="false" ht="12.1" outlineLevel="0" r="1676">
      <c r="B1676" s="0" t="s">
        <v>55</v>
      </c>
      <c r="C1676" s="0" t="n">
        <v>1.1</v>
      </c>
      <c r="D1676" s="0" t="n">
        <f aca="false">C1676*0.001*(68+13.9+3.5+10+10)*3600*24*365*3</f>
        <v>10968851.52</v>
      </c>
      <c r="E1676" s="0" t="n">
        <v>14333058</v>
      </c>
      <c r="F1676" s="0" t="n">
        <v>13076</v>
      </c>
      <c r="G1676" s="1" t="n">
        <f aca="false">F1676*D1676/E1676</f>
        <v>10006.8458856107</v>
      </c>
    </row>
    <row collapsed="false" customFormat="false" customHeight="true" hidden="false" ht="12.1" outlineLevel="0" r="1677">
      <c r="B1677" s="0" t="s">
        <v>67</v>
      </c>
      <c r="C1677" s="0" t="n">
        <v>0.115</v>
      </c>
      <c r="D1677" s="0" t="n">
        <f aca="false">C1677*0.001*(68+13.9+3.5+10+10)*3600*24*365*3</f>
        <v>1146743.568</v>
      </c>
      <c r="E1677" s="0" t="n">
        <v>16966427</v>
      </c>
      <c r="F1677" s="0" t="n">
        <v>9273</v>
      </c>
      <c r="G1677" s="1" t="n">
        <f aca="false">D1677*F1677/E1677</f>
        <v>626.752651342796</v>
      </c>
    </row>
    <row collapsed="false" customFormat="false" customHeight="true" hidden="false" ht="12.1" outlineLevel="0" r="1678">
      <c r="B1678" s="0" t="s">
        <v>68</v>
      </c>
      <c r="C1678" s="0" t="n">
        <v>15</v>
      </c>
      <c r="D1678" s="0" t="n">
        <f aca="false">C1678*0.001*(68+13.9+3.5+10+10)*3600*24*365*3</f>
        <v>149575248</v>
      </c>
      <c r="E1678" s="0" t="n">
        <v>16966427</v>
      </c>
      <c r="F1678" s="0" t="n">
        <v>3311</v>
      </c>
      <c r="G1678" s="1" t="n">
        <f aca="false">D1678*F1678/E1678</f>
        <v>29189.6252598146</v>
      </c>
    </row>
    <row collapsed="false" customFormat="false" customHeight="true" hidden="false" ht="12.1" outlineLevel="0" r="1679">
      <c r="B1679" s="0" t="s">
        <v>56</v>
      </c>
      <c r="C1679" s="0" t="n">
        <v>15</v>
      </c>
      <c r="D1679" s="0" t="n">
        <f aca="false">C1679*0.001*(68+13.9+3.5+10+10)*3600*24*365*3</f>
        <v>149575248</v>
      </c>
      <c r="E1679" s="0" t="n">
        <v>16966427</v>
      </c>
      <c r="F1679" s="0" t="n">
        <v>12584</v>
      </c>
      <c r="G1679" s="1" t="n">
        <f aca="false">F1679*D1679/E1679</f>
        <v>110939.971087136</v>
      </c>
      <c r="H1679" s="1"/>
    </row>
    <row collapsed="false" customFormat="false" customHeight="true" hidden="false" ht="12.1" outlineLevel="0" r="1680">
      <c r="B1680" s="0" t="s">
        <v>58</v>
      </c>
      <c r="C1680" s="0" t="n">
        <v>2.47</v>
      </c>
      <c r="D1680" s="0" t="n">
        <f aca="false">C1680*0.001*(68+13.9+3.5+10+10)*3600*24*365*3</f>
        <v>24630057.504</v>
      </c>
      <c r="E1680" s="0" t="n">
        <v>9303730</v>
      </c>
      <c r="F1680" s="0" t="n">
        <v>368</v>
      </c>
      <c r="G1680" s="1" t="n">
        <f aca="false">F1680*D1680/E1680</f>
        <v>974.217992296853</v>
      </c>
      <c r="H1680" s="1"/>
    </row>
    <row collapsed="false" customFormat="false" customHeight="true" hidden="false" ht="12.1" outlineLevel="0" r="1681">
      <c r="B1681" s="0" t="s">
        <v>59</v>
      </c>
      <c r="C1681" s="0" t="n">
        <v>0.4</v>
      </c>
      <c r="D1681" s="0" t="n">
        <f aca="false">C1681*0.001*(68+13.9+3.5+10+10)*3600*24*365*3</f>
        <v>3988673.28</v>
      </c>
      <c r="E1681" s="0" t="n">
        <v>9303730</v>
      </c>
      <c r="F1681" s="0" t="n">
        <v>6227</v>
      </c>
      <c r="G1681" s="1" t="n">
        <f aca="false">F1681*D1681/E1681</f>
        <v>2669.6248187082</v>
      </c>
      <c r="H1681" s="1"/>
    </row>
    <row collapsed="false" customFormat="false" customHeight="true" hidden="false" ht="12.1" outlineLevel="0" r="1682">
      <c r="B1682" s="2" t="s">
        <v>60</v>
      </c>
      <c r="H1682" s="1" t="inlineStr">
        <f aca="false">SUM(H1665,H1674)</f>
        <is>
          <t/>
        </is>
      </c>
      <c r="I1682" s="0" t="s">
        <v>189</v>
      </c>
    </row>
    <row collapsed="false" customFormat="false" customHeight="true" hidden="false" ht="12.1" outlineLevel="0" r="1683">
      <c r="H1683" s="1" t="inlineStr">
        <f aca="false">SUM(H1666,H1675)</f>
        <is>
          <t/>
        </is>
      </c>
      <c r="I1683" s="0" t="s">
        <v>190</v>
      </c>
    </row>
    <row collapsed="false" customFormat="false" customHeight="true" hidden="false" ht="13.4" outlineLevel="0" r="1684">
      <c r="B1684" s="2" t="s">
        <v>61</v>
      </c>
      <c r="H1684" s="1"/>
    </row>
    <row collapsed="false" customFormat="false" customHeight="true" hidden="false" ht="13.4" outlineLevel="0" r="1685">
      <c r="B1685" s="0" t="s">
        <v>62</v>
      </c>
      <c r="C1685" s="0" t="n">
        <f aca="false">(0.84+0.1+0.59)*0.7</f>
        <v>1.071</v>
      </c>
      <c r="D1685" s="1" t="n">
        <f aca="false">C1685*110*3600*24*365*3</f>
        <v>11145768480</v>
      </c>
      <c r="E1685" s="1" t="n">
        <v>240000000</v>
      </c>
      <c r="F1685" s="0" t="n">
        <v>5</v>
      </c>
      <c r="G1685" s="0" t="n">
        <f aca="false">SQRT(5)*F1685*D1685/E1685*2</f>
        <v>1038.4456659481</v>
      </c>
    </row>
    <row collapsed="false" customFormat="false" customHeight="true" hidden="false" ht="12.1" outlineLevel="0" r="1686">
      <c r="B1686" s="2" t="s">
        <v>69</v>
      </c>
      <c r="H1686" s="1" t="inlineStr">
        <f aca="false">SUM(H1682,H1652)</f>
        <is>
          <t/>
        </is>
      </c>
      <c r="I1686" s="0" t="s">
        <v>189</v>
      </c>
    </row>
    <row collapsed="false" customFormat="false" customHeight="true" hidden="false" ht="12.1" outlineLevel="0" r="1687">
      <c r="B1687" s="2"/>
      <c r="H1687" s="1" t="inlineStr">
        <f aca="false">SUM(H1683,H1652)</f>
        <is>
          <t/>
        </is>
      </c>
      <c r="I1687" s="0" t="s">
        <v>190</v>
      </c>
    </row>
    <row collapsed="false" customFormat="false" customHeight="true" hidden="false" ht="12.1" outlineLevel="0" r="1688">
      <c r="B1688" s="2" t="s">
        <v>70</v>
      </c>
    </row>
    <row collapsed="false" customFormat="false" customHeight="true" hidden="false" ht="12.1" outlineLevel="0" r="1689">
      <c r="B1689" s="0" t="s">
        <v>71</v>
      </c>
      <c r="C1689" s="0" t="n">
        <f aca="false">0.00000054*2.07*C1658</f>
        <v>4.69476E-006</v>
      </c>
      <c r="D1689" s="0" t="n">
        <f aca="false">C1689*0.001*19*3600*24*365*3</f>
        <v>8.43907522752</v>
      </c>
      <c r="E1689" s="0" t="n">
        <v>2687856</v>
      </c>
      <c r="F1689" s="0" t="n">
        <v>2358369</v>
      </c>
      <c r="G1689" s="0" t="n">
        <f aca="false">F1689*D1689/E1689</f>
        <v>7.40458320879211</v>
      </c>
    </row>
    <row collapsed="false" customFormat="false" customHeight="true" hidden="false" ht="12.1" outlineLevel="0" r="1690">
      <c r="B1690" s="0" t="s">
        <v>72</v>
      </c>
      <c r="C1690" s="3" t="n">
        <f aca="false">0.00000054*2.07*C1659</f>
        <v>4.69476E-006</v>
      </c>
      <c r="D1690" s="0" t="n">
        <f aca="false">C1690*0.001*19*3600*24*365*3</f>
        <v>8.43907522752</v>
      </c>
      <c r="E1690" s="0" t="n">
        <v>2687856</v>
      </c>
      <c r="F1690" s="0" t="n">
        <v>1442939</v>
      </c>
      <c r="G1690" s="0" t="n">
        <f aca="false">F1690*D1690/E1690</f>
        <v>4.53040295675158</v>
      </c>
      <c r="H1690" s="0" t="n">
        <f aca="false">SUM(G1689:G1690)</f>
        <v>11.9349861655437</v>
      </c>
    </row>
    <row collapsed="false" customFormat="false" customHeight="true" hidden="false" ht="12.1" outlineLevel="0" r="1691">
      <c r="B1691" s="0" t="s">
        <v>73</v>
      </c>
      <c r="C1691" s="0" t="n">
        <f aca="false">0.00000000007*1.86*C1670</f>
        <v>1.953E-009</v>
      </c>
      <c r="D1691" s="0" t="n">
        <f aca="false">C1691*0.001*(39.2+8.4+9)*3600*24*365*3</f>
        <v>0.0104579493984</v>
      </c>
      <c r="E1691" s="4" t="n">
        <v>4799904</v>
      </c>
      <c r="F1691" s="0" t="n">
        <v>1781347</v>
      </c>
      <c r="G1691" s="0" t="n">
        <f aca="false">F1691*D1691/E1691</f>
        <v>0.00388116862066234</v>
      </c>
    </row>
    <row collapsed="false" customFormat="false" customHeight="true" hidden="false" ht="12.1" outlineLevel="0" r="1692">
      <c r="B1692" s="0" t="s">
        <v>74</v>
      </c>
      <c r="C1692" s="0" t="n">
        <f aca="false">0.00000054*2.07*C1671</f>
        <v>2.760966E-006</v>
      </c>
      <c r="D1692" s="0" t="n">
        <f aca="false">C1692*0.001*(39.2+8.4+9)*3600*24*365*3</f>
        <v>14.7844560771648</v>
      </c>
      <c r="E1692" s="4" t="n">
        <v>4799904</v>
      </c>
      <c r="F1692" s="0" t="n">
        <v>1865229</v>
      </c>
      <c r="G1692" s="0" t="n">
        <f aca="false">F1692*D1692/E1692</f>
        <v>5.74519745068944</v>
      </c>
    </row>
    <row collapsed="false" customFormat="false" customHeight="true" hidden="false" ht="12.1" outlineLevel="0" r="1693">
      <c r="B1693" s="0" t="s">
        <v>75</v>
      </c>
      <c r="C1693" s="0" t="n">
        <f aca="false">0.00000000007*1.86*C1679</f>
        <v>1.953E-009</v>
      </c>
      <c r="D1693" s="0" t="n">
        <f aca="false">C1693*0.001*(68+13.9+3.5+10+10)*3600*24*365*3</f>
        <v>0.0194746972896</v>
      </c>
      <c r="E1693" s="4" t="n">
        <v>4799904</v>
      </c>
      <c r="F1693" s="0" t="n">
        <v>1401176</v>
      </c>
      <c r="G1693" s="0" t="n">
        <f aca="false">F1693*D1693/E1693</f>
        <v>0.00568500504373683</v>
      </c>
    </row>
    <row collapsed="false" customFormat="false" customHeight="true" hidden="false" ht="12.1" outlineLevel="0" r="1694">
      <c r="B1694" s="0" t="s">
        <v>76</v>
      </c>
      <c r="C1694" s="0" t="n">
        <f aca="false">0.00000054*2.07*C1680</f>
        <v>2.760966E-006</v>
      </c>
      <c r="D1694" s="0" t="n">
        <f aca="false">C1694*0.001*(68+13.9+3.5+10+10)*3600*24*365*3</f>
        <v>27.5314782779712</v>
      </c>
      <c r="E1694" s="4" t="n">
        <v>4799904</v>
      </c>
      <c r="F1694" s="0" t="n">
        <v>1468057</v>
      </c>
      <c r="G1694" s="0" t="n">
        <f aca="false">F1694*D1694/E1694</f>
        <v>8.42053912043315</v>
      </c>
      <c r="H1694" s="0" t="n">
        <f aca="false">SUM(G1691:G1694)</f>
        <v>14.175302744787</v>
      </c>
      <c r="I1694" s="0" t="n">
        <f aca="false">SUM(H1690,H1694)</f>
        <v>26.1102889103307</v>
      </c>
    </row>
    <row collapsed="false" customFormat="false" customHeight="true" hidden="false" ht="12.1" outlineLevel="0" r="1695">
      <c r="B1695" s="2" t="s">
        <v>77</v>
      </c>
      <c r="C1695" s="0" t="s">
        <v>78</v>
      </c>
      <c r="D1695" s="0" t="s">
        <v>79</v>
      </c>
    </row>
    <row collapsed="false" customFormat="false" customHeight="true" hidden="false" ht="12.1" outlineLevel="0" r="1696">
      <c r="B1696" s="0" t="s">
        <v>80</v>
      </c>
      <c r="C1696" s="3" t="n">
        <f aca="false">0.001*0.0072*C1659/6940*0.0403454</f>
        <v>1.75798976368876E-010</v>
      </c>
      <c r="D1696" s="0" t="n">
        <f aca="false">C1696*19*94670800</f>
        <v>0.316217564908429</v>
      </c>
      <c r="E1696" s="0" t="n">
        <f aca="false">48366*48</f>
        <v>2321568</v>
      </c>
      <c r="F1696" s="0" t="n">
        <v>663463</v>
      </c>
      <c r="G1696" s="0" t="n">
        <f aca="false">F1696*D1696/E1696</f>
        <v>0.0903693771911231</v>
      </c>
    </row>
    <row collapsed="false" customFormat="false" customHeight="true" hidden="false" ht="12.1" outlineLevel="0" r="1697">
      <c r="B1697" s="0" t="s">
        <v>81</v>
      </c>
      <c r="C1697" s="0" t="n">
        <f aca="false">0.001*0.0072*C1659/0.0000000000006709*1.05101E-019</f>
        <v>4.73729950812342E-012</v>
      </c>
      <c r="D1697" s="0" t="n">
        <f aca="false">C1697*19*94670800</f>
        <v>0.00852119475119936</v>
      </c>
      <c r="E1697" s="0" t="n">
        <f aca="false">48316*48</f>
        <v>2319168</v>
      </c>
      <c r="F1697" s="0" t="n">
        <v>606480</v>
      </c>
      <c r="G1697" s="0" t="n">
        <f aca="false">F1697*D1697/E1697</f>
        <v>0.00222835697659996</v>
      </c>
    </row>
    <row collapsed="false" customFormat="false" customHeight="true" hidden="false" ht="12.1" outlineLevel="0" r="1698">
      <c r="B1698" s="0" t="s">
        <v>82</v>
      </c>
      <c r="C1698" s="0" t="n">
        <f aca="false">0.001*0.99274*C1659/0.00000005798*0.0000000000000160359</f>
        <v>1.15318753599862E-009</v>
      </c>
      <c r="D1698" s="0" t="n">
        <f aca="false">C1698*19*94670800</f>
        <v>2.07429054507735</v>
      </c>
      <c r="E1698" s="0" t="n">
        <f aca="false">48414*48</f>
        <v>2323872</v>
      </c>
      <c r="F1698" s="0" t="n">
        <v>610731</v>
      </c>
      <c r="G1698" s="0" t="n">
        <f aca="false">F1698*D1698/E1698</f>
        <v>0.54513912078016</v>
      </c>
    </row>
    <row collapsed="false" customFormat="false" customHeight="true" hidden="false" ht="12.1" outlineLevel="0" r="1699">
      <c r="B1699" s="0" t="s">
        <v>83</v>
      </c>
      <c r="C1699" s="0" t="n">
        <f aca="false">0.001*0.0072*C1659/1.34*0.00000515675</f>
        <v>1.16373223880597E-010</v>
      </c>
      <c r="D1699" s="0" t="n">
        <f aca="false">C1699*19*94670800</f>
        <v>0.209325777863749</v>
      </c>
      <c r="E1699" s="0" t="n">
        <f aca="false">48394*48</f>
        <v>2322912</v>
      </c>
      <c r="F1699" s="0" t="n">
        <v>644854</v>
      </c>
      <c r="G1699" s="0" t="n">
        <f aca="false">F1699*D1699/E1699</f>
        <v>0.0581100640741234</v>
      </c>
    </row>
    <row collapsed="false" customFormat="false" customHeight="true" hidden="false" ht="12.1" outlineLevel="0" r="1700">
      <c r="B1700" s="0" t="s">
        <v>84</v>
      </c>
      <c r="C1700" s="0" t="n">
        <f aca="false">0.001*C1657/2320000*21.595</f>
        <v>2.04780172413793E-008</v>
      </c>
      <c r="D1700" s="0" t="n">
        <f aca="false">C1700*19*94670800</f>
        <v>36.8347352184483</v>
      </c>
      <c r="E1700" s="0" t="n">
        <f aca="false">48306*48</f>
        <v>2318688</v>
      </c>
      <c r="F1700" s="0" t="n">
        <v>684053</v>
      </c>
      <c r="G1700" s="0" t="n">
        <f aca="false">F1700*D1700/E1700</f>
        <v>10.8668829658778</v>
      </c>
    </row>
    <row collapsed="false" customFormat="false" customHeight="true" hidden="false" ht="12.1" outlineLevel="0" r="1701">
      <c r="B1701" s="0" t="s">
        <v>85</v>
      </c>
      <c r="C1701" s="0" t="n">
        <f aca="false">0.001*0.99274*C1659/4219*0.00195758*10</f>
        <v>1.93461613430671E-008</v>
      </c>
      <c r="D1701" s="0" t="n">
        <f aca="false">C1701*19*94670800</f>
        <v>34.7988148542675</v>
      </c>
      <c r="E1701" s="0" t="n">
        <f aca="false">48401*48</f>
        <v>2323248</v>
      </c>
      <c r="F1701" s="0" t="n">
        <v>653105</v>
      </c>
      <c r="G1701" s="0" t="n">
        <f aca="false">F1701*D1701/E1701</f>
        <v>9.78254580457891</v>
      </c>
    </row>
    <row collapsed="false" customFormat="false" customHeight="true" hidden="false" ht="12.1" outlineLevel="0" r="1702">
      <c r="B1702" s="0" t="s">
        <v>86</v>
      </c>
      <c r="C1702" s="0" t="n">
        <f aca="false">0.001*C1657/4.78*0.00000927984</f>
        <v>4.27105606694561E-009</v>
      </c>
      <c r="D1702" s="0" t="n">
        <f aca="false">C1702*19*94670800</f>
        <v>7.68254159934929</v>
      </c>
      <c r="E1702" s="0" t="n">
        <f aca="false">48370*48</f>
        <v>2321760</v>
      </c>
      <c r="F1702" s="0" t="n">
        <v>628150</v>
      </c>
      <c r="G1702" s="0" t="n">
        <f aca="false">F1702*D1702/E1702</f>
        <v>2.07850445594345</v>
      </c>
    </row>
    <row collapsed="false" customFormat="false" customHeight="true" hidden="false" ht="12.1" outlineLevel="0" r="1703">
      <c r="B1703" s="0" t="s">
        <v>87</v>
      </c>
      <c r="C1703" s="0" t="n">
        <f aca="false">0.001*0.99274*C1659/0.003729*0.00000000292019</f>
        <v>3.26515300791633E-009</v>
      </c>
      <c r="D1703" s="0" t="n">
        <f aca="false">C1703*19*94670800</f>
        <v>5.87317830025506</v>
      </c>
      <c r="E1703" s="0" t="n">
        <f aca="false">48*48330</f>
        <v>2319840</v>
      </c>
      <c r="F1703" s="0" t="n">
        <v>616610</v>
      </c>
      <c r="G1703" s="0" t="n">
        <f aca="false">F1703*D1703/E1703</f>
        <v>1.56108200208647</v>
      </c>
    </row>
    <row collapsed="false" customFormat="false" customHeight="true" hidden="false" ht="12.1" outlineLevel="0" r="1704">
      <c r="B1704" s="0" t="s">
        <v>88</v>
      </c>
      <c r="C1704" s="0" t="n">
        <f aca="false">0.001*0.0072*C1659/0.0000007018*0.000000000000344642000000001</f>
        <v>1.48503477913936E-011</v>
      </c>
      <c r="D1704" s="0" t="n">
        <f aca="false">C1704*19*94670800</f>
        <v>0.0267119918080998</v>
      </c>
      <c r="E1704" s="0" t="n">
        <f aca="false">48381*48</f>
        <v>2322288</v>
      </c>
      <c r="F1704" s="0" t="n">
        <v>612282</v>
      </c>
      <c r="G1704" s="0" t="n">
        <f aca="false">F1704*D1704/E1704</f>
        <v>0.00704274050774365</v>
      </c>
    </row>
    <row collapsed="false" customFormat="false" customHeight="true" hidden="false" ht="12.1" outlineLevel="0" r="1705">
      <c r="B1705" s="0" t="s">
        <v>89</v>
      </c>
      <c r="C1705" s="0" t="n">
        <f aca="false">0.001*C1657/0.0000022089*0.00000000000107439</f>
        <v>1.07006111639277E-009</v>
      </c>
      <c r="D1705" s="0" t="n">
        <f aca="false">C1705*19*94670800</f>
        <v>1.92476729681814</v>
      </c>
      <c r="E1705" s="0" t="n">
        <f aca="false">48307*48</f>
        <v>2318736</v>
      </c>
      <c r="F1705" s="0" t="n">
        <v>612515</v>
      </c>
      <c r="G1705" s="0" t="n">
        <f aca="false">F1705*D1705/E1705</f>
        <v>0.508444618451849</v>
      </c>
    </row>
    <row collapsed="false" customFormat="false" customHeight="true" hidden="false" ht="12.1" outlineLevel="0" r="1706">
      <c r="B1706" s="0" t="s">
        <v>90</v>
      </c>
      <c r="C1706" s="0" t="n">
        <f aca="false">0.001*0.99274*C1659/0.000000000014*1.44088E-018</f>
        <v>4.2912576336E-010</v>
      </c>
      <c r="D1706" s="0" t="n">
        <f aca="false">C1706*19*94670800</f>
        <v>0.771887907040136</v>
      </c>
      <c r="E1706" s="0" t="n">
        <f aca="false">48281*48</f>
        <v>2317488</v>
      </c>
      <c r="F1706" s="0" t="n">
        <v>606472</v>
      </c>
      <c r="G1706" s="0" t="n">
        <f aca="false">F1706*D1706/E1706</f>
        <v>0.201998199239196</v>
      </c>
    </row>
    <row collapsed="false" customFormat="false" customHeight="true" hidden="false" ht="12.1" outlineLevel="0" r="1707">
      <c r="B1707" s="0" t="s">
        <v>91</v>
      </c>
      <c r="C1707" s="0" t="n">
        <f aca="false">0.001*0.0072*C1659/0.175*0.000000346765</f>
        <v>5.9920992E-011</v>
      </c>
      <c r="D1707" s="0" t="n">
        <f aca="false">C1707*19*94670800</f>
        <v>0.107782596739238</v>
      </c>
      <c r="E1707" s="0" t="n">
        <f aca="false">48429*48</f>
        <v>2324592</v>
      </c>
      <c r="F1707" s="0" t="n">
        <v>628660</v>
      </c>
      <c r="G1707" s="0" t="n">
        <f aca="false">F1707*D1707/E1707</f>
        <v>0.0291486021056984</v>
      </c>
    </row>
    <row collapsed="false" customFormat="false" customHeight="true" hidden="false" ht="12.1" outlineLevel="0" r="1708">
      <c r="B1708" s="0" t="s">
        <v>92</v>
      </c>
      <c r="C1708" s="0" t="n">
        <f aca="false">0.001*C1657/0.0125*0.0000000140215</f>
        <v>2.467784E-009</v>
      </c>
      <c r="D1708" s="0" t="n">
        <f aca="false">C1708*19*94670800</f>
        <v>4.4389146246368</v>
      </c>
      <c r="E1708" s="0" t="n">
        <f aca="false">48364*48</f>
        <v>2321472</v>
      </c>
      <c r="F1708" s="0" t="n">
        <v>619906</v>
      </c>
      <c r="G1708" s="0" t="n">
        <f aca="false">F1708*D1708/E1708</f>
        <v>1.18532974306823</v>
      </c>
    </row>
    <row collapsed="false" customFormat="false" customHeight="true" hidden="false" ht="12.1" outlineLevel="0" r="1709">
      <c r="B1709" s="0" t="s">
        <v>93</v>
      </c>
      <c r="C1709" s="0" t="n">
        <f aca="false">0.001*0.99274*C1659/0.00000209824*0.000000000000780354000000001</f>
        <v>1.55067687482462E-009</v>
      </c>
      <c r="D1709" s="0" t="n">
        <f aca="false">C1709*19*94670800</f>
        <v>2.78927258534178</v>
      </c>
      <c r="E1709" s="0" t="n">
        <f aca="false">48336*48</f>
        <v>2320128</v>
      </c>
      <c r="F1709" s="0" t="n">
        <v>611319</v>
      </c>
      <c r="G1709" s="0" t="n">
        <f aca="false">F1709*D1709/E1709</f>
        <v>0.734931576015871</v>
      </c>
    </row>
    <row collapsed="false" customFormat="false" customHeight="true" hidden="false" ht="12.1" outlineLevel="0" r="1710">
      <c r="B1710" s="0" t="s">
        <v>94</v>
      </c>
      <c r="C1710" s="0" t="n">
        <f aca="false">0.001*0.0072*C1659/0.0000004296*0.000000000000285365</f>
        <v>2.00871452513966E-011</v>
      </c>
      <c r="D1710" s="0" t="n">
        <f aca="false">C1710*19*94670800</f>
        <v>0.0361316561026525</v>
      </c>
      <c r="E1710" s="0" t="n">
        <f aca="false">48365*48</f>
        <v>2321520</v>
      </c>
      <c r="F1710" s="0" t="n">
        <v>614751</v>
      </c>
      <c r="G1710" s="0" t="n">
        <f aca="false">F1710*D1710/E1710</f>
        <v>0.0095678571456467</v>
      </c>
    </row>
    <row collapsed="false" customFormat="false" customHeight="true" hidden="false" ht="12.1" outlineLevel="0" r="1711">
      <c r="B1711" s="0" t="s">
        <v>95</v>
      </c>
      <c r="C1711" s="0" t="n">
        <f aca="false">0.001*C1657/0.000000011498*3.71403E-015</f>
        <v>7.10633675421813E-010</v>
      </c>
      <c r="D1711" s="0" t="n">
        <f aca="false">C1711*19*94670800</f>
        <v>1.27824891262334</v>
      </c>
      <c r="E1711" s="0" t="n">
        <f aca="false">48295*48</f>
        <v>2318160</v>
      </c>
      <c r="F1711" s="0" t="n">
        <v>611028</v>
      </c>
      <c r="G1711" s="0" t="n">
        <f aca="false">F1711*D1711/E1711</f>
        <v>0.336924921740698</v>
      </c>
    </row>
    <row collapsed="false" customFormat="false" customHeight="true" hidden="false" ht="12.1" outlineLevel="0" r="1712">
      <c r="B1712" s="0" t="s">
        <v>96</v>
      </c>
      <c r="C1712" s="0" t="n">
        <f aca="false">0.001*0.99274*C1659/0.0000000000002914*2.40754E-020</f>
        <v>3.4448377797941E-010</v>
      </c>
      <c r="D1712" s="0" t="n">
        <f aca="false">C1712*19*94670800</f>
        <v>0.619638542118329</v>
      </c>
      <c r="E1712" s="0" t="n">
        <f aca="false">48408*48</f>
        <v>2323584</v>
      </c>
      <c r="F1712" s="0" t="n">
        <v>606711</v>
      </c>
      <c r="G1712" s="0" t="n">
        <f aca="false">F1712*D1712/E1712</f>
        <v>0.16179381486839</v>
      </c>
    </row>
    <row collapsed="false" customFormat="false" customHeight="true" hidden="false" ht="12.1" outlineLevel="0" r="1713">
      <c r="B1713" s="0" t="s">
        <v>97</v>
      </c>
      <c r="C1713" s="0" t="n">
        <f aca="false">0.001*C1657/1.57E-018*2.68518E-026</f>
        <v>3.76267261146497E-011</v>
      </c>
      <c r="D1713" s="0" t="n">
        <f aca="false">C1713*19*94670800</f>
        <v>0.0676808929904408</v>
      </c>
      <c r="E1713" s="0" t="n">
        <f aca="false">48282*48</f>
        <v>2317536</v>
      </c>
      <c r="F1713" s="0" t="n">
        <v>626200</v>
      </c>
      <c r="G1713" s="0" t="n">
        <f aca="false">F1713*D1713/E1713</f>
        <v>0.0182874290585406</v>
      </c>
    </row>
    <row collapsed="false" customFormat="false" customHeight="true" hidden="false" ht="12.1" outlineLevel="0" r="1714">
      <c r="B1714" s="0" t="s">
        <v>98</v>
      </c>
      <c r="C1714" s="0" t="n">
        <f aca="false">0.001*0.99274*C1659/0.0000000000000895300000000002*9.10636E-021</f>
        <v>4.24092939471461E-010</v>
      </c>
      <c r="D1714" s="0" t="n">
        <f aca="false">C1714*19*94670800</f>
        <v>0.762835139228181</v>
      </c>
      <c r="E1714" s="0" t="n">
        <f aca="false">48330*48</f>
        <v>2319840</v>
      </c>
      <c r="F1714" s="0" t="n">
        <v>606395</v>
      </c>
      <c r="G1714" s="0" t="n">
        <f aca="false">F1714*D1714/E1714</f>
        <v>0.199401430379799</v>
      </c>
    </row>
    <row collapsed="false" customFormat="false" customHeight="true" hidden="false" ht="12.1" outlineLevel="0" r="1715">
      <c r="B1715" s="0" t="s">
        <v>99</v>
      </c>
      <c r="C1715" s="0" t="n">
        <f aca="false">0.001*0.0072*C1659/3.12E-017*1.43864E-024</f>
        <v>1.39437415384615E-012</v>
      </c>
      <c r="D1715" s="0" t="n">
        <f aca="false">C1715*19*94670800</f>
        <v>0.00250812381623483</v>
      </c>
      <c r="E1715" s="0" t="n">
        <f aca="false">48313*48</f>
        <v>2319024</v>
      </c>
      <c r="F1715" s="0" t="n">
        <v>606803</v>
      </c>
      <c r="G1715" s="0" t="n">
        <f aca="false">F1715*D1715/E1715</f>
        <v>0.000656283443406685</v>
      </c>
    </row>
    <row collapsed="false" customFormat="false" customHeight="true" hidden="false" ht="12.1" outlineLevel="0" r="1716">
      <c r="B1716" s="0" t="s">
        <v>72</v>
      </c>
      <c r="C1716" s="0" t="n">
        <f aca="false">0.001*0.99274*C1659/4.916E-018*1.30457E-025</f>
        <v>1.10647173546786E-010</v>
      </c>
      <c r="D1716" s="0" t="n">
        <f aca="false">C1716*19*94670800</f>
        <v>0.199026072310848</v>
      </c>
      <c r="E1716" s="0" t="n">
        <f aca="false">48309*48</f>
        <v>2318832</v>
      </c>
      <c r="F1716" s="0" t="n">
        <v>614388</v>
      </c>
      <c r="G1716" s="0" t="n">
        <f aca="false">F1716*D1716/E1716</f>
        <v>0.0527331132720772</v>
      </c>
    </row>
    <row collapsed="false" customFormat="false" customHeight="true" hidden="false" ht="12.1" outlineLevel="0" r="1717">
      <c r="B1717" s="0" t="s">
        <v>100</v>
      </c>
      <c r="C1717" s="0" t="n">
        <f aca="false">0.001*0.99724*C1659/0.0054*0.000000008537</f>
        <v>6.62156279555556E-009</v>
      </c>
      <c r="D1717" s="0" t="n">
        <f aca="false">C1717*19*94670800</f>
        <v>11.9105042950041</v>
      </c>
      <c r="E1717" s="0" t="n">
        <f aca="false">48559*48</f>
        <v>2330832</v>
      </c>
      <c r="F1717" s="0" t="n">
        <v>123201</v>
      </c>
      <c r="G1717" s="0" t="n">
        <f aca="false">F1717*D1717/E1717</f>
        <v>0.629554613824079</v>
      </c>
    </row>
    <row collapsed="false" customFormat="false" customHeight="true" hidden="false" ht="12.1" outlineLevel="0" r="1718">
      <c r="B1718" s="0" t="s">
        <v>101</v>
      </c>
      <c r="C1718" s="0" t="n">
        <f aca="false">0.001*0.3594*C1657/0.0001908*0.00000000005714</f>
        <v>2.36789597484277E-010</v>
      </c>
      <c r="D1718" s="0" t="n">
        <f aca="false">C1718*19*94670800</f>
        <v>0.425924151884775</v>
      </c>
      <c r="E1718" s="0" t="n">
        <f aca="false">48594*48</f>
        <v>2332512</v>
      </c>
      <c r="F1718" s="0" t="n">
        <v>619175</v>
      </c>
      <c r="G1718" s="0" t="n">
        <f aca="false">F1718*D1718/E1718</f>
        <v>0.113063335469766</v>
      </c>
    </row>
    <row collapsed="false" customFormat="false" customHeight="true" hidden="false" ht="12.1" outlineLevel="0" r="1719">
      <c r="B1719" s="0" t="s">
        <v>102</v>
      </c>
      <c r="C1719" s="0" t="n">
        <f aca="false">0.001*C1659/389.3*0.001426</f>
        <v>1.538453634729E-008</v>
      </c>
      <c r="D1719" s="0" t="n">
        <f aca="false">C1719*19*94670800</f>
        <v>27.6728609089134</v>
      </c>
      <c r="E1719" s="0" t="n">
        <f aca="false">48607*48</f>
        <v>2333136</v>
      </c>
      <c r="F1719" s="0" t="n">
        <v>644825</v>
      </c>
      <c r="G1719" s="0" t="n">
        <f aca="false">F1719*D1719/E1719</f>
        <v>7.64814075801415</v>
      </c>
      <c r="H1719" s="0" t="n">
        <f aca="false">SUM(G1696:G1719)</f>
        <v>36.8218811841137</v>
      </c>
    </row>
    <row collapsed="false" customFormat="false" customHeight="true" hidden="false" ht="12.1" outlineLevel="0" r="1720">
      <c r="B1720" s="0" t="s">
        <v>103</v>
      </c>
      <c r="C1720" s="0" t="n">
        <f aca="false">0.001*0.0072*C1658/6940*0.0403454</f>
        <v>1.75798976368876E-010</v>
      </c>
      <c r="D1720" s="0" t="n">
        <f aca="false">C1720*19*94670800</f>
        <v>0.316217564908429</v>
      </c>
      <c r="E1720" s="0" t="n">
        <f aca="false">48366*48</f>
        <v>2321568</v>
      </c>
      <c r="F1720" s="0" t="n">
        <v>732154</v>
      </c>
      <c r="G1720" s="0" t="n">
        <f aca="false">F1720*D1720/E1720</f>
        <v>0.0997256832528559</v>
      </c>
    </row>
    <row collapsed="false" customFormat="false" customHeight="true" hidden="false" ht="12.1" outlineLevel="0" r="1721">
      <c r="B1721" s="0" t="s">
        <v>104</v>
      </c>
      <c r="C1721" s="0" t="n">
        <f aca="false">0.001*0.0072*C1658/0.0000000000006709*1.05101E-019</f>
        <v>4.73729950812342E-012</v>
      </c>
      <c r="D1721" s="0" t="n">
        <f aca="false">C1721*19*94670800</f>
        <v>0.00852119475119936</v>
      </c>
      <c r="E1721" s="0" t="n">
        <f aca="false">48316*48</f>
        <v>2319168</v>
      </c>
      <c r="F1721" s="0" t="n">
        <v>678084</v>
      </c>
      <c r="G1721" s="0" t="n">
        <f aca="false">F1721*D1721/E1721</f>
        <v>0.00249144771817836</v>
      </c>
    </row>
    <row collapsed="false" customFormat="false" customHeight="true" hidden="false" ht="12.1" outlineLevel="0" r="1722">
      <c r="B1722" s="0" t="s">
        <v>105</v>
      </c>
      <c r="C1722" s="0" t="n">
        <f aca="false">0.001*0.99274*C1658/0.00000005798*0.0000000000000160359</f>
        <v>1.15318753599862E-009</v>
      </c>
      <c r="D1722" s="0" t="n">
        <f aca="false">C1722*19*94670800</f>
        <v>2.07429054507735</v>
      </c>
      <c r="E1722" s="0" t="n">
        <f aca="false">48414*48</f>
        <v>2323872</v>
      </c>
      <c r="F1722" s="0" t="n">
        <v>682152</v>
      </c>
      <c r="G1722" s="0" t="n">
        <f aca="false">F1722*D1722/E1722</f>
        <v>0.608889579075612</v>
      </c>
    </row>
    <row collapsed="false" customFormat="false" customHeight="true" hidden="false" ht="12.1" outlineLevel="0" r="1723">
      <c r="B1723" s="0" t="s">
        <v>106</v>
      </c>
      <c r="C1723" s="0" t="n">
        <f aca="false">0.001*0.0072*C1658/1.34*0.00000515675</f>
        <v>1.16373223880597E-010</v>
      </c>
      <c r="D1723" s="0" t="n">
        <f aca="false">C1723*19*94670800</f>
        <v>0.209325777863749</v>
      </c>
      <c r="E1723" s="0" t="n">
        <f aca="false">48394*48</f>
        <v>2322912</v>
      </c>
      <c r="F1723" s="0" t="n">
        <v>715850</v>
      </c>
      <c r="G1723" s="0" t="n">
        <f aca="false">F1723*D1723/E1723</f>
        <v>0.0645077635673521</v>
      </c>
    </row>
    <row collapsed="false" customFormat="false" customHeight="true" hidden="false" ht="12.1" outlineLevel="0" r="1724">
      <c r="B1724" s="0" t="s">
        <v>107</v>
      </c>
      <c r="C1724" s="0" t="n">
        <f aca="false">0.001*C1656/2320000*21.595</f>
        <v>2.04780172413793E-008</v>
      </c>
      <c r="D1724" s="0" t="n">
        <f aca="false">C1724*19*94670800</f>
        <v>36.8347352184483</v>
      </c>
      <c r="E1724" s="0" t="n">
        <f aca="false">48306*48</f>
        <v>2318688</v>
      </c>
      <c r="F1724" s="0" t="n">
        <v>751194</v>
      </c>
      <c r="G1724" s="0" t="n">
        <f aca="false">F1724*D1724/E1724</f>
        <v>11.9334865612308</v>
      </c>
    </row>
    <row collapsed="false" customFormat="false" customHeight="true" hidden="false" ht="12.1" outlineLevel="0" r="1725">
      <c r="B1725" s="0" t="s">
        <v>108</v>
      </c>
      <c r="C1725" s="0" t="n">
        <f aca="false">0.001*0.99274*C1658/4219*0.00195758*10</f>
        <v>1.93461613430671E-008</v>
      </c>
      <c r="D1725" s="0" t="n">
        <f aca="false">C1725*19*94670800</f>
        <v>34.7988148542675</v>
      </c>
      <c r="E1725" s="0" t="n">
        <f aca="false">48401*48</f>
        <v>2323248</v>
      </c>
      <c r="F1725" s="0" t="n">
        <v>721844</v>
      </c>
      <c r="G1725" s="0" t="n">
        <f aca="false">F1725*D1725/E1725</f>
        <v>10.8121542382319</v>
      </c>
    </row>
    <row collapsed="false" customFormat="false" customHeight="true" hidden="false" ht="12.1" outlineLevel="0" r="1726">
      <c r="B1726" s="0" t="s">
        <v>109</v>
      </c>
      <c r="C1726" s="3" t="n">
        <f aca="false">0.001*C1656/4.78*0.00000927984</f>
        <v>4.27105606694561E-009</v>
      </c>
      <c r="D1726" s="0" t="n">
        <f aca="false">C1726*19*94670800</f>
        <v>7.68254159934929</v>
      </c>
      <c r="E1726" s="0" t="n">
        <f aca="false">48370*48</f>
        <v>2321760</v>
      </c>
      <c r="F1726" s="0" t="n">
        <v>698496</v>
      </c>
      <c r="G1726" s="0" t="n">
        <f aca="false">F1726*D1726/E1726</f>
        <v>2.31127445428428</v>
      </c>
    </row>
    <row collapsed="false" customFormat="false" customHeight="true" hidden="false" ht="12.1" outlineLevel="0" r="1727">
      <c r="B1727" s="0" t="s">
        <v>110</v>
      </c>
      <c r="C1727" s="0" t="n">
        <f aca="false">0.001*0.99274*C1658/0.003729*0.00000000292019</f>
        <v>3.26515300791633E-009</v>
      </c>
      <c r="D1727" s="0" t="n">
        <f aca="false">C1727*19*94670800</f>
        <v>5.87317830025506</v>
      </c>
      <c r="E1727" s="0" t="n">
        <f aca="false">48*48330</f>
        <v>2319840</v>
      </c>
      <c r="F1727" s="0" t="n">
        <v>688853</v>
      </c>
      <c r="G1727" s="0" t="n">
        <f aca="false">F1727*D1727/E1727</f>
        <v>1.7439808312925</v>
      </c>
    </row>
    <row collapsed="false" customFormat="false" customHeight="true" hidden="false" ht="12.1" outlineLevel="0" r="1728">
      <c r="B1728" s="0" t="s">
        <v>111</v>
      </c>
      <c r="C1728" s="0" t="n">
        <f aca="false">0.001*0.0072*C1658/0.0000007018*0.000000000000344642000000001</f>
        <v>1.48503477913936E-011</v>
      </c>
      <c r="D1728" s="0" t="n">
        <f aca="false">C1728*19*94670800</f>
        <v>0.0267119918080998</v>
      </c>
      <c r="E1728" s="0" t="n">
        <f aca="false">48381*48</f>
        <v>2322288</v>
      </c>
      <c r="F1728" s="0" t="n">
        <v>684490</v>
      </c>
      <c r="G1728" s="0" t="n">
        <f aca="false">F1728*D1728/E1728</f>
        <v>0.00787330911270534</v>
      </c>
    </row>
    <row collapsed="false" customFormat="false" customHeight="true" hidden="false" ht="12.1" outlineLevel="0" r="1729">
      <c r="B1729" s="3" t="s">
        <v>112</v>
      </c>
      <c r="C1729" s="0" t="n">
        <f aca="false">0.001*C1656/0.0000022089*0.00000000000107439</f>
        <v>1.07006111639277E-009</v>
      </c>
      <c r="D1729" s="0" t="n">
        <f aca="false">C1729*19*94670800</f>
        <v>1.92476729681814</v>
      </c>
      <c r="E1729" s="0" t="n">
        <f aca="false">48307*48</f>
        <v>2318736</v>
      </c>
      <c r="F1729" s="0" t="n">
        <v>684892</v>
      </c>
      <c r="G1729" s="0" t="n">
        <f aca="false">F1729*D1729/E1729</f>
        <v>0.56852428368403</v>
      </c>
    </row>
    <row collapsed="false" customFormat="false" customHeight="true" hidden="false" ht="12.1" outlineLevel="0" r="1730">
      <c r="B1730" s="0" t="s">
        <v>113</v>
      </c>
      <c r="C1730" s="0" t="n">
        <f aca="false">0.001*0.99274*C1658/0.000000000014*1.44088E-018</f>
        <v>4.2912576336E-010</v>
      </c>
      <c r="D1730" s="0" t="n">
        <f aca="false">C1730*19*94670800</f>
        <v>0.771887907040136</v>
      </c>
      <c r="E1730" s="0" t="n">
        <f aca="false">48281*48</f>
        <v>2317488</v>
      </c>
      <c r="F1730" s="0" t="n">
        <v>676802</v>
      </c>
      <c r="G1730" s="0" t="n">
        <f aca="false">F1730*D1730/E1730</f>
        <v>0.225423078462792</v>
      </c>
    </row>
    <row collapsed="false" customFormat="false" customHeight="true" hidden="false" ht="12.1" outlineLevel="0" r="1731">
      <c r="B1731" s="0" t="s">
        <v>114</v>
      </c>
      <c r="C1731" s="0" t="n">
        <f aca="false">0.001*0.0072*C1658/0.175*0.000000346765</f>
        <v>5.9920992E-011</v>
      </c>
      <c r="D1731" s="0" t="n">
        <f aca="false">C1731*19*94670800</f>
        <v>0.107782596739238</v>
      </c>
      <c r="E1731" s="0" t="n">
        <f aca="false">48429*48</f>
        <v>2324592</v>
      </c>
      <c r="F1731" s="0" t="n">
        <v>698784</v>
      </c>
      <c r="G1731" s="0" t="n">
        <f aca="false">F1731*D1731/E1731</f>
        <v>0.0323999885054375</v>
      </c>
    </row>
    <row collapsed="false" customFormat="false" customHeight="true" hidden="false" ht="12.1" outlineLevel="0" r="1732">
      <c r="B1732" s="0" t="s">
        <v>115</v>
      </c>
      <c r="C1732" s="0" t="n">
        <f aca="false">0.001*C1656/0.0125*0.0000000140215</f>
        <v>2.467784E-009</v>
      </c>
      <c r="D1732" s="0" t="n">
        <f aca="false">C1732*19*94670800</f>
        <v>4.4389146246368</v>
      </c>
      <c r="E1732" s="0" t="n">
        <f aca="false">48364*48</f>
        <v>2321472</v>
      </c>
      <c r="F1732" s="0" t="n">
        <v>690722</v>
      </c>
      <c r="G1732" s="0" t="n">
        <f aca="false">F1732*D1732/E1732</f>
        <v>1.32073787121205</v>
      </c>
    </row>
    <row collapsed="false" customFormat="false" customHeight="true" hidden="false" ht="12.1" outlineLevel="0" r="1733">
      <c r="B1733" s="0" t="s">
        <v>116</v>
      </c>
      <c r="C1733" s="0" t="n">
        <f aca="false">0.001*0.99274*C1658/0.00000209824*0.000000000000780354000000001</f>
        <v>1.55067687482462E-009</v>
      </c>
      <c r="D1733" s="0" t="n">
        <f aca="false">C1733*19*94670800</f>
        <v>2.78927258534178</v>
      </c>
      <c r="E1733" s="0" t="n">
        <f aca="false">48336*48</f>
        <v>2320128</v>
      </c>
      <c r="F1733" s="0" t="n">
        <v>682607</v>
      </c>
      <c r="G1733" s="0" t="n">
        <f aca="false">F1733*D1733/E1733</f>
        <v>0.820634461401438</v>
      </c>
    </row>
    <row collapsed="false" customFormat="false" customHeight="true" hidden="false" ht="12.1" outlineLevel="0" r="1734">
      <c r="B1734" s="0" t="s">
        <v>117</v>
      </c>
      <c r="C1734" s="0" t="n">
        <f aca="false">0.001*0.0072*C1658/0.0000004296*0.000000000000285365</f>
        <v>2.00871452513966E-011</v>
      </c>
      <c r="D1734" s="0" t="n">
        <f aca="false">C1734*19*94670800</f>
        <v>0.0361316561026525</v>
      </c>
      <c r="E1734" s="0" t="n">
        <f aca="false">48365*48</f>
        <v>2321520</v>
      </c>
      <c r="F1734" s="0" t="n">
        <v>687092</v>
      </c>
      <c r="G1734" s="0" t="n">
        <f aca="false">F1734*D1734/E1734</f>
        <v>0.0106937574756555</v>
      </c>
    </row>
    <row collapsed="false" customFormat="false" customHeight="true" hidden="false" ht="12.1" outlineLevel="0" r="1735">
      <c r="B1735" s="0" t="s">
        <v>118</v>
      </c>
      <c r="C1735" s="0" t="n">
        <f aca="false">0.001*C1656/0.000000011498*3.71403E-015</f>
        <v>7.10633675421813E-010</v>
      </c>
      <c r="D1735" s="0" t="n">
        <f aca="false">C1735*19*94670800</f>
        <v>1.27824891262334</v>
      </c>
      <c r="E1735" s="0" t="n">
        <f aca="false">48295*48</f>
        <v>2318160</v>
      </c>
      <c r="F1735" s="0" t="n">
        <v>681349</v>
      </c>
      <c r="G1735" s="0" t="n">
        <f aca="false">F1735*D1735/E1735</f>
        <v>0.375700390985524</v>
      </c>
    </row>
    <row collapsed="false" customFormat="false" customHeight="true" hidden="false" ht="12.1" outlineLevel="0" r="1736">
      <c r="B1736" s="0" t="s">
        <v>119</v>
      </c>
      <c r="C1736" s="0" t="n">
        <f aca="false">0.001*0.99274*C1658/0.0000000000002914*2.40754E-020</f>
        <v>3.4448377797941E-010</v>
      </c>
      <c r="D1736" s="0" t="n">
        <f aca="false">C1736*19*94670800</f>
        <v>0.619638542118329</v>
      </c>
      <c r="E1736" s="0" t="n">
        <f aca="false">48408*48</f>
        <v>2323584</v>
      </c>
      <c r="F1736" s="0" t="n">
        <v>676885</v>
      </c>
      <c r="G1736" s="0" t="n">
        <f aca="false">F1736*D1736/E1736</f>
        <v>0.180507369039279</v>
      </c>
    </row>
    <row collapsed="false" customFormat="false" customHeight="true" hidden="false" ht="12.1" outlineLevel="0" r="1737">
      <c r="B1737" s="0" t="s">
        <v>120</v>
      </c>
      <c r="C1737" s="0" t="n">
        <f aca="false">0.001*C1656/1.57E-018*2.68518E-026</f>
        <v>3.76267261146497E-011</v>
      </c>
      <c r="D1737" s="0" t="n">
        <f aca="false">C1737*19*94670800</f>
        <v>0.0676808929904408</v>
      </c>
      <c r="E1737" s="0" t="n">
        <f aca="false">48282*48</f>
        <v>2317536</v>
      </c>
      <c r="F1737" s="0" t="n">
        <v>698367</v>
      </c>
      <c r="G1737" s="0" t="n">
        <f aca="false">F1737*D1737/E1737</f>
        <v>0.0203949807878088</v>
      </c>
    </row>
    <row collapsed="false" customFormat="false" customHeight="true" hidden="false" ht="12.1" outlineLevel="0" r="1738">
      <c r="B1738" s="0" t="s">
        <v>121</v>
      </c>
      <c r="C1738" s="0" t="n">
        <f aca="false">0.001*0.99274*C1658/0.0000000000000895300000000002*9.10636E-021</f>
        <v>4.24092939471461E-010</v>
      </c>
      <c r="D1738" s="0" t="n">
        <f aca="false">C1738*19*94670800</f>
        <v>0.762835139228181</v>
      </c>
      <c r="E1738" s="0" t="n">
        <f aca="false">48330*48</f>
        <v>2319840</v>
      </c>
      <c r="F1738" s="0" t="n">
        <v>676443</v>
      </c>
      <c r="G1738" s="0" t="n">
        <f aca="false">F1738*D1738/E1738</f>
        <v>0.22243537920069</v>
      </c>
    </row>
    <row collapsed="false" customFormat="false" customHeight="true" hidden="false" ht="12.1" outlineLevel="0" r="1739">
      <c r="B1739" s="0" t="s">
        <v>122</v>
      </c>
      <c r="C1739" s="0" t="n">
        <f aca="false">0.001*0.0072*C1658/3.12E-017*1.43864E-024</f>
        <v>1.39437415384615E-012</v>
      </c>
      <c r="D1739" s="0" t="n">
        <f aca="false">C1739*19*94670800</f>
        <v>0.00250812381623483</v>
      </c>
      <c r="E1739" s="0" t="n">
        <f aca="false">48313*48</f>
        <v>2319024</v>
      </c>
      <c r="F1739" s="0" t="n">
        <v>679108</v>
      </c>
      <c r="G1739" s="0" t="n">
        <f aca="false">F1739*D1739/E1739</f>
        <v>0.000734484398865904</v>
      </c>
    </row>
    <row collapsed="false" customFormat="false" customHeight="true" hidden="false" ht="12.1" outlineLevel="0" r="1740">
      <c r="B1740" s="0" t="s">
        <v>71</v>
      </c>
      <c r="C1740" s="0" t="n">
        <f aca="false">0.001*0.99274*C1658/4.916E-018*1.30457E-025</f>
        <v>1.10647173546786E-010</v>
      </c>
      <c r="D1740" s="0" t="n">
        <f aca="false">C1740*19*94670800</f>
        <v>0.199026072310848</v>
      </c>
      <c r="E1740" s="0" t="n">
        <f aca="false">48309*48</f>
        <v>2318832</v>
      </c>
      <c r="F1740" s="0" t="n">
        <v>686225</v>
      </c>
      <c r="G1740" s="0" t="n">
        <f aca="false">F1740*D1740/E1740</f>
        <v>0.0588989053417892</v>
      </c>
    </row>
    <row collapsed="false" customFormat="false" customHeight="true" hidden="false" ht="12.1" outlineLevel="0" r="1741">
      <c r="B1741" s="0" t="s">
        <v>123</v>
      </c>
      <c r="C1741" s="0" t="n">
        <f aca="false">0.001*0.99724*C1658/0.0054*0.000000008537</f>
        <v>6.62156279555556E-009</v>
      </c>
      <c r="D1741" s="0" t="n">
        <f aca="false">C1741*19*94670800</f>
        <v>11.9105042950041</v>
      </c>
      <c r="E1741" s="0" t="n">
        <f aca="false">48369*48</f>
        <v>2321712</v>
      </c>
      <c r="F1741" s="0" t="n">
        <v>696238</v>
      </c>
      <c r="G1741" s="0" t="n">
        <f aca="false">F1741*D1741/E1741</f>
        <v>3.57173744605063</v>
      </c>
    </row>
    <row collapsed="false" customFormat="false" customHeight="true" hidden="false" ht="12.1" outlineLevel="0" r="1742">
      <c r="B1742" s="0" t="s">
        <v>124</v>
      </c>
      <c r="C1742" s="0" t="n">
        <f aca="false">0.001*0.3594*C1656/0.0001908*0.00000000005714</f>
        <v>2.36789597484277E-010</v>
      </c>
      <c r="D1742" s="0" t="n">
        <f aca="false">C1742*19*94670800</f>
        <v>0.425924151884775</v>
      </c>
      <c r="E1742" s="0" t="n">
        <f aca="false">48352*48</f>
        <v>2320896</v>
      </c>
      <c r="F1742" s="0" t="n">
        <v>689386</v>
      </c>
      <c r="G1742" s="0" t="n">
        <f aca="false">F1742*D1742/E1742</f>
        <v>0.126514133925535</v>
      </c>
      <c r="I1742" s="0" t="n">
        <f aca="false">SUM(H1719,H1743)</f>
        <v>80.4218527817867</v>
      </c>
    </row>
    <row collapsed="false" customFormat="false" customHeight="true" hidden="false" ht="12.1" outlineLevel="0" r="1743">
      <c r="B1743" s="0" t="s">
        <v>125</v>
      </c>
      <c r="C1743" s="0" t="n">
        <f aca="false">0.001*C1658/389.3*0.001426</f>
        <v>1.538453634729E-008</v>
      </c>
      <c r="D1743" s="0" t="n">
        <f aca="false">C1743*19*94670800</f>
        <v>27.6728609089134</v>
      </c>
      <c r="E1743" s="0" t="n">
        <f aca="false">48443*48</f>
        <v>2325264</v>
      </c>
      <c r="F1743" s="0" t="n">
        <v>712569</v>
      </c>
      <c r="G1743" s="0" t="n">
        <f aca="false">F1743*D1743/E1743</f>
        <v>8.48025119943522</v>
      </c>
      <c r="H1743" s="0" t="n">
        <f aca="false">SUM(G1720:G1743)</f>
        <v>43.5999715976729</v>
      </c>
      <c r="I1743" s="0" t="n">
        <f aca="false">SUM(H1743,H1719,G1689:G1690)</f>
        <v>92.3568389473304</v>
      </c>
    </row>
    <row collapsed="false" customFormat="false" customHeight="true" hidden="false" ht="12.1" outlineLevel="0" r="1744">
      <c r="B1744" s="0" t="s">
        <v>126</v>
      </c>
      <c r="C1744" s="0" t="n">
        <f aca="false">0.001*C1669/6940* 0.00341825</f>
        <v>7.38814841498559E-009</v>
      </c>
      <c r="D1744" s="0" t="n">
        <f aca="false">C1744*(39.2+8.4+9)*3600*24*365*3</f>
        <v>39.5621517008646</v>
      </c>
      <c r="E1744" s="0" t="n">
        <f aca="false">96841*48</f>
        <v>4648368</v>
      </c>
      <c r="F1744" s="0" t="n">
        <v>473522</v>
      </c>
      <c r="G1744" s="0" t="n">
        <f aca="false">F1744*D1744/E1744</f>
        <v>4.03013470484626</v>
      </c>
    </row>
    <row collapsed="false" customFormat="false" customHeight="true" hidden="false" ht="12.1" outlineLevel="0" r="1745">
      <c r="B1745" s="0" t="s">
        <v>127</v>
      </c>
      <c r="C1745" s="0" t="n">
        <f aca="false">0.001*C1668/0.0000000000006709*2.855E-024</f>
        <v>4.89379937397526E-016</v>
      </c>
      <c r="D1745" s="0" t="n">
        <f aca="false">C1745*(39.2+8.4+9)*3600*24*365*3</f>
        <v>2.62053795283947E-006</v>
      </c>
      <c r="E1745" s="0" t="n">
        <f aca="false">96827*48</f>
        <v>4647696</v>
      </c>
      <c r="F1745" s="0" t="n">
        <v>500714</v>
      </c>
      <c r="G1745" s="0" t="n">
        <f aca="false">F1745*D1745/E1745</f>
        <v>2.82320539148443E-007</v>
      </c>
    </row>
    <row collapsed="false" customFormat="false" customHeight="true" hidden="false" ht="12.1" outlineLevel="0" r="1746">
      <c r="B1746" s="0" t="s">
        <v>128</v>
      </c>
      <c r="C1746" s="0" t="n">
        <f aca="false">0.001*C1672/0.00000005798*9.79659E-019</f>
        <v>6.75859951707485E-015</v>
      </c>
      <c r="D1746" s="0" t="n">
        <f aca="false">C1746*(39.2+8.4+9)*3600*24*365*3</f>
        <v>3.61910352041062E-005</v>
      </c>
      <c r="E1746" s="0" t="n">
        <f aca="false">96932*48</f>
        <v>4652736</v>
      </c>
      <c r="F1746" s="0" t="n">
        <v>496381</v>
      </c>
      <c r="G1746" s="0" t="n">
        <f aca="false">F1746*D1746/E1746</f>
        <v>3.86107061429006E-006</v>
      </c>
    </row>
    <row collapsed="false" customFormat="false" customHeight="true" hidden="false" ht="12.1" outlineLevel="0" r="1747">
      <c r="B1747" s="0" t="s">
        <v>129</v>
      </c>
      <c r="C1747" s="0" t="n">
        <f aca="false">0.001*C1669/1.34*0.000000225566</f>
        <v>2.52499253731343E-009</v>
      </c>
      <c r="D1747" s="0" t="n">
        <f aca="false">C1747*(39.2+8.4+9)*3600*24*365*3</f>
        <v>13.5208623587104</v>
      </c>
      <c r="E1747" s="0" t="n">
        <f aca="false">96843*48</f>
        <v>4648464</v>
      </c>
      <c r="F1747" s="0" t="n">
        <v>456243</v>
      </c>
      <c r="G1747" s="0" t="n">
        <f aca="false">F1747*D1747/E1747</f>
        <v>1.32706175741603</v>
      </c>
    </row>
    <row collapsed="false" customFormat="false" customHeight="true" hidden="false" ht="12.1" outlineLevel="0" r="1748">
      <c r="B1748" s="0" t="s">
        <v>130</v>
      </c>
      <c r="C1748" s="0" t="n">
        <f aca="false">0.001*C1676/2320000*3.514</f>
        <v>1.66612068965517E-009</v>
      </c>
      <c r="D1748" s="0" t="n">
        <f aca="false">C1748*(39.2+8.4+9)*3600*24*365*3</f>
        <v>8.92176439531035</v>
      </c>
      <c r="E1748" s="0" t="n">
        <f aca="false">96975*48</f>
        <v>4654800</v>
      </c>
      <c r="F1748" s="0" t="n">
        <v>495129</v>
      </c>
      <c r="G1748" s="0" t="n">
        <f aca="false">F1748*D1748/E1748</f>
        <v>0.949004099700442</v>
      </c>
    </row>
    <row collapsed="false" customFormat="false" customHeight="true" hidden="false" ht="12.1" outlineLevel="0" r="1749">
      <c r="B1749" s="0" t="s">
        <v>131</v>
      </c>
      <c r="C1749" s="0" t="n">
        <f aca="false">0.001*C1672/4219* 0.000117071*10</f>
        <v>1.10994074425219E-010</v>
      </c>
      <c r="D1749" s="0" t="n">
        <f aca="false">C1749*(39.2+8.4+9)*3600*24*365*3</f>
        <v>0.594352490456317</v>
      </c>
      <c r="E1749" s="0" t="n">
        <f aca="false">96785*48</f>
        <v>4645680</v>
      </c>
      <c r="F1749" s="0" t="n">
        <v>464574</v>
      </c>
      <c r="G1749" s="0" t="n">
        <f aca="false">F1749*D1749/E1749</f>
        <v>0.0594360166652143</v>
      </c>
    </row>
    <row collapsed="false" customFormat="false" customHeight="true" hidden="false" ht="12.1" outlineLevel="0" r="1750">
      <c r="B1750" s="0" t="s">
        <v>132</v>
      </c>
      <c r="C1750" s="0" t="n">
        <f aca="false">0.001*C1667/4.78*0.000000169299</f>
        <v>3.89600209205021E-011</v>
      </c>
      <c r="D1750" s="0" t="n">
        <f aca="false">C1750*(39.2+8.4+9)*3600*24*365*3</f>
        <v>0.208623618713372</v>
      </c>
      <c r="E1750" s="0" t="n">
        <f aca="false">96629*48</f>
        <v>4638192</v>
      </c>
      <c r="F1750" s="0" t="n">
        <v>431218</v>
      </c>
      <c r="G1750" s="0" t="n">
        <f aca="false">F1750*D1750/E1750</f>
        <v>0.0193959757626125</v>
      </c>
    </row>
    <row collapsed="false" customFormat="false" customHeight="true" hidden="false" ht="12.1" outlineLevel="0" r="1751">
      <c r="B1751" s="0" t="s">
        <v>133</v>
      </c>
      <c r="C1751" s="0" t="n">
        <f aca="false">0.001*C1672/0.003729*0.0000000000100436</f>
        <v>1.07735049611156E-012</v>
      </c>
      <c r="D1751" s="0" t="n">
        <f aca="false">C1751*(39.2+8.4+9)*3600*24*365*3</f>
        <v>0.00576901022666452</v>
      </c>
      <c r="E1751" s="0" t="n">
        <f aca="false">96279*48</f>
        <v>4621392</v>
      </c>
      <c r="F1751" s="0" t="n">
        <v>405939</v>
      </c>
      <c r="G1751" s="0" t="n">
        <f aca="false">F1751*D1751/E1751</f>
        <v>0.000506744773523209</v>
      </c>
    </row>
    <row collapsed="false" customFormat="false" customHeight="true" hidden="false" ht="12.1" outlineLevel="0" r="1752">
      <c r="B1752" s="0" t="s">
        <v>134</v>
      </c>
      <c r="C1752" s="0" t="n">
        <f aca="false">0.001*C1669/0.0000007018*3.81087E-016</f>
        <v>8.14520518666287E-012</v>
      </c>
      <c r="D1752" s="0" t="n">
        <f aca="false">C1752*(39.2+8.4+9)*3600*24*365*3</f>
        <v>0.0436160489921687</v>
      </c>
      <c r="E1752" s="0" t="n">
        <f aca="false">96427*48</f>
        <v>4628496</v>
      </c>
      <c r="F1752" s="0" t="n">
        <v>416952</v>
      </c>
      <c r="G1752" s="0" t="n">
        <f aca="false">F1752*D1752/E1752</f>
        <v>0.00392909464745842</v>
      </c>
    </row>
    <row collapsed="false" customFormat="false" customHeight="true" hidden="false" ht="12.1" outlineLevel="0" r="1753">
      <c r="B1753" s="0" t="s">
        <v>135</v>
      </c>
      <c r="C1753" s="0" t="n">
        <f aca="false">0.001*C1667/0.0000022089*1.16618E-015</f>
        <v>5.80740640137625E-013</v>
      </c>
      <c r="D1753" s="0" t="n">
        <f aca="false">C1753*(39.2+8.4+9)*3600*24*365*3</f>
        <v>0.00310975741328915</v>
      </c>
      <c r="E1753" s="0" t="n">
        <f aca="false">96274*48</f>
        <v>4621152</v>
      </c>
      <c r="F1753" s="0" t="n">
        <v>416470</v>
      </c>
      <c r="G1753" s="0" t="n">
        <f aca="false">F1753*D1753/E1753</f>
        <v>0.000280259266501628</v>
      </c>
    </row>
    <row collapsed="false" customFormat="false" customHeight="true" hidden="false" ht="12.1" outlineLevel="0" r="1754">
      <c r="B1754" s="0" t="s">
        <v>136</v>
      </c>
      <c r="C1754" s="0" t="n">
        <f aca="false">0.001*C1671/0.000000000014*3.31127E-023</f>
        <v>5.84202635714286E-015</v>
      </c>
      <c r="D1754" s="0" t="n">
        <f aca="false">C1754*(39.2+8.4+9)*3600*24*365*3</f>
        <v>3.12829575151659E-005</v>
      </c>
      <c r="E1754" s="0" t="n">
        <f aca="false">96902*48</f>
        <v>4651296</v>
      </c>
      <c r="F1754" s="0" t="n">
        <v>513538</v>
      </c>
      <c r="G1754" s="0" t="n">
        <f aca="false">F1754*D1754/E1754</f>
        <v>3.45387337989741E-006</v>
      </c>
    </row>
    <row collapsed="false" customFormat="false" customHeight="true" hidden="false" ht="12.1" outlineLevel="0" r="1755">
      <c r="B1755" s="0" t="s">
        <v>137</v>
      </c>
      <c r="C1755" s="0" t="n">
        <f aca="false">0.001*C1669/0.175*0.00000000630828</f>
        <v>5.40709714285714E-010</v>
      </c>
      <c r="D1755" s="0" t="n">
        <f aca="false">C1755*(39.2+8.4+9)*3600*24*365*3</f>
        <v>2.89539929914149</v>
      </c>
      <c r="E1755" s="0" t="n">
        <f aca="false">96662*48</f>
        <v>4639776</v>
      </c>
      <c r="F1755" s="0" t="n">
        <v>432185</v>
      </c>
      <c r="G1755" s="0" t="n">
        <f aca="false">F1755*D1755/E1755</f>
        <v>0.269700120458286</v>
      </c>
    </row>
    <row collapsed="false" customFormat="false" customHeight="true" hidden="false" ht="12.1" outlineLevel="0" r="1756">
      <c r="B1756" s="0" t="s">
        <v>138</v>
      </c>
      <c r="C1756" s="0" t="n">
        <f aca="false">0.001*C1667/0.0125*0.000000000107918</f>
        <v>9.496784E-012</v>
      </c>
      <c r="D1756" s="0" t="n">
        <f aca="false">C1756*(39.2+8.4+9)*3600*24*365*3</f>
        <v>0.0508535005220352</v>
      </c>
      <c r="E1756" s="0" t="n">
        <f aca="false">96463*48</f>
        <v>4630224</v>
      </c>
      <c r="F1756" s="0" t="n">
        <v>415350</v>
      </c>
      <c r="G1756" s="0" t="n">
        <f aca="false">F1756*D1756/E1756</f>
        <v>0.00456176665358465</v>
      </c>
    </row>
    <row collapsed="false" customFormat="false" customHeight="true" hidden="false" ht="12.1" outlineLevel="0" r="1757">
      <c r="B1757" s="0" t="s">
        <v>139</v>
      </c>
      <c r="C1757" s="0" t="n">
        <f aca="false">0.001*C1672/0.00000209824*1.65818E-016</f>
        <v>3.16108738752478E-014</v>
      </c>
      <c r="D1757" s="0" t="n">
        <f aca="false">C1757*(39.2+8.4+9)*3600*24*365*3</f>
        <v>0.000169270312046363</v>
      </c>
      <c r="E1757" s="0" t="n">
        <f aca="false">96600*48</f>
        <v>4636800</v>
      </c>
      <c r="F1757" s="0" t="n">
        <v>455876</v>
      </c>
      <c r="G1757" s="0" t="n">
        <f aca="false">F1757*D1757/E1757</f>
        <v>1.66421395735092E-005</v>
      </c>
    </row>
    <row collapsed="false" customFormat="false" customHeight="true" hidden="false" ht="12.1" outlineLevel="0" r="1758">
      <c r="B1758" s="0" t="s">
        <v>140</v>
      </c>
      <c r="C1758" s="0" t="n">
        <f aca="false">0.001*C1668/0.0000004296* 7.79096E-016</f>
        <v>2.08556890130354E-013</v>
      </c>
      <c r="D1758" s="0" t="n">
        <f aca="false">C1758*(39.2+8.4+9)*3600*24*365*3</f>
        <v>0.00111678310479821</v>
      </c>
      <c r="E1758" s="0" t="n">
        <f aca="false">96382*48</f>
        <v>4626336</v>
      </c>
      <c r="F1758" s="0" t="n">
        <v>407222</v>
      </c>
      <c r="G1758" s="0" t="n">
        <f aca="false">F1758*D1758/E1758</f>
        <v>9.83021227818597E-005</v>
      </c>
    </row>
    <row collapsed="false" customFormat="false" customHeight="true" hidden="false" ht="12.1" outlineLevel="0" r="1759">
      <c r="B1759" s="0" t="s">
        <v>141</v>
      </c>
      <c r="C1759" s="0" t="n">
        <f aca="false">0.001*C1667/0.000000011498*2.9138E-019</f>
        <v>2.78759784310315E-014</v>
      </c>
      <c r="D1759" s="0" t="n">
        <f aca="false">C1759*(39.2+8.4+9)*3600*24*365*3</f>
        <v>0.000149270646115011</v>
      </c>
      <c r="E1759" s="0" t="n">
        <f aca="false">96835*48</f>
        <v>4648080</v>
      </c>
      <c r="F1759" s="0" t="n">
        <v>495654</v>
      </c>
      <c r="G1759" s="0" t="n">
        <f aca="false">F1759*D1759/E1759</f>
        <v>1.59176676884842E-005</v>
      </c>
    </row>
    <row collapsed="false" customFormat="false" customHeight="true" hidden="false" ht="12.1" outlineLevel="0" r="1760">
      <c r="B1760" s="0" t="s">
        <v>142</v>
      </c>
      <c r="C1760" s="0" t="n">
        <f aca="false">0.001*C1671/0.0000000000002914*5.04877E-025</f>
        <v>4.27949962251201E-015</v>
      </c>
      <c r="D1760" s="0" t="n">
        <f aca="false">C1760*(39.2+8.4+9)*3600*24*365*3</f>
        <v>2.29159193562225E-005</v>
      </c>
      <c r="E1760" s="0" t="n">
        <f aca="false">96835*48</f>
        <v>4648080</v>
      </c>
      <c r="F1760" s="0" t="n">
        <v>515742</v>
      </c>
      <c r="G1760" s="0" t="n">
        <f aca="false">F1760*D1760/E1760</f>
        <v>2.54270625303715E-006</v>
      </c>
    </row>
    <row collapsed="false" customFormat="false" customHeight="true" hidden="false" ht="12.1" outlineLevel="0" r="1761">
      <c r="B1761" s="0" t="s">
        <v>143</v>
      </c>
      <c r="C1761" s="0" t="n">
        <f aca="false">0.001*C1667/1.57E-018*5.25999E-033</f>
        <v>3.68534331210191E-018</v>
      </c>
      <c r="D1761" s="0" t="n">
        <f aca="false">C1761*(39.2+8.4+9)*3600*24*365*3</f>
        <v>1.97343235400377E-008</v>
      </c>
      <c r="E1761" s="0" t="n">
        <f aca="false">96921*48</f>
        <v>4652208</v>
      </c>
      <c r="F1761" s="0" t="n">
        <v>533472</v>
      </c>
      <c r="G1761" s="0" t="n">
        <f aca="false">F1761*D1761/E1761</f>
        <v>2.26294891534321E-009</v>
      </c>
    </row>
    <row collapsed="false" customFormat="false" customHeight="true" hidden="false" ht="12.1" outlineLevel="0" r="1762">
      <c r="B1762" s="0" t="s">
        <v>144</v>
      </c>
      <c r="C1762" s="0" t="n">
        <f aca="false">0.001*C1671/0.0000000000000895300000000002*2.06438E-025</f>
        <v>5.69531844074611E-015</v>
      </c>
      <c r="D1762" s="0" t="n">
        <f aca="false">C1762*(39.2+8.4+9)*3600*24*365*3</f>
        <v>3.04973640865833E-005</v>
      </c>
      <c r="E1762" s="0" t="n">
        <f aca="false">96936*48</f>
        <v>4652928</v>
      </c>
      <c r="F1762" s="0" t="n">
        <v>512452</v>
      </c>
      <c r="G1762" s="0" t="n">
        <f aca="false">F1762*D1762/E1762</f>
        <v>3.35883882598179E-006</v>
      </c>
    </row>
    <row collapsed="false" customFormat="false" customHeight="true" hidden="false" ht="12.1" outlineLevel="0" r="1763">
      <c r="B1763" s="0" t="s">
        <v>145</v>
      </c>
      <c r="C1763" s="0" t="n">
        <f aca="false">0.001*C1668/3.12E-017*1.92929E-029</f>
        <v>7.11116506410256E-017</v>
      </c>
      <c r="D1763" s="0" t="n">
        <f aca="false">C1763*(39.2+8.4+9)*3600*24*365*3</f>
        <v>3.80789577081692E-007</v>
      </c>
      <c r="E1763" s="0" t="n">
        <f aca="false">96797*48</f>
        <v>4646256</v>
      </c>
      <c r="F1763" s="0" t="n">
        <v>518509</v>
      </c>
      <c r="G1763" s="0" t="n">
        <f aca="false">F1763*D1763/E1763</f>
        <v>4.24950374716871E-008</v>
      </c>
    </row>
    <row collapsed="false" customFormat="false" customHeight="true" hidden="false" ht="12.1" outlineLevel="0" r="1764">
      <c r="B1764" s="0" t="s">
        <v>146</v>
      </c>
      <c r="C1764" s="0" t="n">
        <f aca="false">0.001*C1671/4.916E-018*6.34901E-031</f>
        <v>3.19000299023596E-016</v>
      </c>
      <c r="D1764" s="0" t="n">
        <f aca="false">C1764*(39.2+8.4+9)*3600*24*365*3</f>
        <v>1.70818688441538E-006</v>
      </c>
      <c r="E1764" s="0" t="n">
        <f aca="false">96932*48</f>
        <v>4652736</v>
      </c>
      <c r="F1764" s="0" t="n">
        <v>517426</v>
      </c>
      <c r="G1764" s="0" t="n">
        <f aca="false">F1764*D1764/E1764</f>
        <v>1.89965711971518E-007</v>
      </c>
    </row>
    <row collapsed="false" customFormat="false" customHeight="true" hidden="false" ht="12.1" outlineLevel="0" r="1765">
      <c r="B1765" s="0" t="s">
        <v>147</v>
      </c>
      <c r="C1765" s="0" t="n">
        <f aca="false">0.001*0.99724*C1669/0.0054*0.000000000119</f>
        <v>3.29643222222222E-010</v>
      </c>
      <c r="D1765" s="0" t="n">
        <f aca="false">C1765*(39.2+8.4+9)*3600*24*365*3</f>
        <v>1.7651777457888</v>
      </c>
      <c r="E1765" s="0" t="n">
        <f aca="false">96612*48</f>
        <v>4637376</v>
      </c>
      <c r="F1765" s="0" t="n">
        <v>425932</v>
      </c>
      <c r="G1765" s="0" t="n">
        <f aca="false">F1765*D1765/E1765</f>
        <v>0.162127394375465</v>
      </c>
    </row>
    <row collapsed="false" customFormat="false" customHeight="true" hidden="false" ht="12.1" outlineLevel="0" r="1766">
      <c r="B1766" s="0" t="s">
        <v>148</v>
      </c>
      <c r="C1766" s="0" t="n">
        <f aca="false">0.001*0.3594*C1667/0.0001908*0.0000000000003662</f>
        <v>7.58771006289308E-013</v>
      </c>
      <c r="D1766" s="0" t="n">
        <f aca="false">C1766*(39.2+8.4+9)*3600*24*365*3</f>
        <v>0.00406307669674687</v>
      </c>
      <c r="E1766" s="0" t="n">
        <f aca="false">96632*48</f>
        <v>4638336</v>
      </c>
      <c r="F1766" s="0" t="n">
        <v>460088</v>
      </c>
      <c r="G1766" s="0" t="n">
        <f aca="false">F1766*D1766/E1766</f>
        <v>0.000403026609381656</v>
      </c>
    </row>
    <row collapsed="false" customFormat="false" customHeight="true" hidden="false" ht="12.1" outlineLevel="0" r="1767">
      <c r="B1767" s="0" t="s">
        <v>149</v>
      </c>
      <c r="C1767" s="0" t="n">
        <f aca="false">0.001*C1669/389.3*0.00005711</f>
        <v>2.2004880554842E-009</v>
      </c>
      <c r="D1767" s="0" t="n">
        <f aca="false">C1767*(39.2+8.4+9)*3600*24*365*3</f>
        <v>11.7832016057539</v>
      </c>
      <c r="E1767" s="0" t="n">
        <f aca="false">96800*48</f>
        <v>4646400</v>
      </c>
      <c r="F1767" s="0" t="n">
        <v>454012</v>
      </c>
      <c r="G1767" s="0" t="n">
        <f aca="false">F1767*D1767/E1767</f>
        <v>1.15136770993275</v>
      </c>
      <c r="H1767" s="0" t="n">
        <f aca="false">SUM(G1744:G1767)</f>
        <v>7.97805326657086</v>
      </c>
    </row>
    <row collapsed="false" customFormat="false" customHeight="true" hidden="false" ht="12.1" outlineLevel="0" r="1768">
      <c r="B1768" s="0" t="s">
        <v>150</v>
      </c>
      <c r="C1768" s="0" t="n">
        <f aca="false">0.001*C1678/6940* 0.00341825</f>
        <v>7.38814841498559E-009</v>
      </c>
      <c r="D1768" s="0" t="n">
        <f aca="false">C1768*(68+13.9+3.5+10+10)*3600*24*365*3</f>
        <v>73.6722754288185</v>
      </c>
      <c r="E1768" s="0" t="n">
        <f aca="false">96987*48</f>
        <v>4655376</v>
      </c>
      <c r="F1768" s="0" t="n">
        <v>373140</v>
      </c>
      <c r="G1768" s="0" t="n">
        <f aca="false">F1768*D1768/E1768</f>
        <v>5.9050166632103</v>
      </c>
    </row>
    <row collapsed="false" customFormat="false" customHeight="true" hidden="false" ht="12.1" outlineLevel="0" r="1769">
      <c r="B1769" s="0" t="s">
        <v>151</v>
      </c>
      <c r="C1769" s="3" t="n">
        <f aca="false">0.001*C1677/0.0000000000006709*2.855E-024</f>
        <v>4.89379937397526E-016</v>
      </c>
      <c r="D1769" s="0" t="n">
        <f aca="false">C1769*(68+13.9+3.5+10+10)*3600*24*365*3</f>
        <v>4.87994170016396E-006</v>
      </c>
      <c r="E1769" s="0" t="n">
        <f aca="false">96875*48</f>
        <v>4650000</v>
      </c>
      <c r="F1769" s="0" t="n">
        <v>394359</v>
      </c>
      <c r="G1769" s="0" t="n">
        <f aca="false">F1769*D1769/E1769</f>
        <v>4.13859984717195E-007</v>
      </c>
    </row>
    <row collapsed="false" customFormat="false" customHeight="true" hidden="false" ht="12.1" outlineLevel="0" r="1770">
      <c r="B1770" s="0" t="s">
        <v>152</v>
      </c>
      <c r="C1770" s="0" t="n">
        <f aca="false">0.001*C1642/0.00000005798*9.79659E-019</f>
        <v>5.56981630629528E-024</v>
      </c>
      <c r="D1770" s="0" t="n">
        <f aca="false">C1770*(68+13.9+3.5+10+10)*3600*24*365*3</f>
        <v>5.55404436885707E-014</v>
      </c>
      <c r="E1770" s="0" t="n">
        <f aca="false">96950*48</f>
        <v>4653600</v>
      </c>
      <c r="F1770" s="0" t="n">
        <v>390270</v>
      </c>
      <c r="G1770" s="0" t="n">
        <f aca="false">F1770*D1770/E1770</f>
        <v>4.65784961284564E-015</v>
      </c>
    </row>
    <row collapsed="false" customFormat="false" customHeight="true" hidden="false" ht="12.1" outlineLevel="0" r="1771">
      <c r="B1771" s="0" t="s">
        <v>153</v>
      </c>
      <c r="C1771" s="3" t="n">
        <f aca="false">0.001*C1678/1.34*0.000000225566</f>
        <v>2.52499253731343E-009</v>
      </c>
      <c r="D1771" s="0" t="n">
        <f aca="false">C1771*(68+13.9+3.5+10+10)*3600*24*365*3</f>
        <v>25.1784256644537</v>
      </c>
      <c r="E1771" s="0" t="n">
        <f aca="false">96836*48</f>
        <v>4648128</v>
      </c>
      <c r="F1771" s="0" t="n">
        <v>361882</v>
      </c>
      <c r="G1771" s="0" t="n">
        <f aca="false">F1771*D1771/E1771</f>
        <v>1.96027713443</v>
      </c>
    </row>
    <row collapsed="false" customFormat="false" customHeight="true" hidden="false" ht="12.1" outlineLevel="0" r="1772">
      <c r="B1772" s="0" t="s">
        <v>154</v>
      </c>
      <c r="C1772" s="0" t="n">
        <f aca="false">0.001*C1638/2320000*3.514</f>
        <v>5.58202430979574E-027</v>
      </c>
      <c r="D1772" s="0" t="n">
        <f aca="false">C1772*(68+13.9+3.5+10+10)*3600*24*365*3</f>
        <v>5.56621780319818E-017</v>
      </c>
      <c r="E1772" s="0" t="n">
        <f aca="false">97125*48</f>
        <v>4662000</v>
      </c>
      <c r="F1772" s="0" t="n">
        <v>390668</v>
      </c>
      <c r="G1772" s="0" t="n">
        <f aca="false">F1772*D1772/E1772</f>
        <v>4.6643997785067E-018</v>
      </c>
    </row>
    <row collapsed="false" customFormat="false" customHeight="true" hidden="false" ht="12.1" outlineLevel="0" r="1773">
      <c r="B1773" s="0" t="s">
        <v>155</v>
      </c>
      <c r="C1773" s="0" t="n">
        <f aca="false">0.001*C1681/4219* 0.000117071*10</f>
        <v>1.10994074425219E-010</v>
      </c>
      <c r="D1773" s="0" t="n">
        <f aca="false">C1773*(68+13.9+3.5+10+10)*3600*24*365*3</f>
        <v>1.10679774724551</v>
      </c>
      <c r="E1773" s="0" t="n">
        <f aca="false">96850*48</f>
        <v>4648800</v>
      </c>
      <c r="F1773" s="0" t="n">
        <v>367865</v>
      </c>
      <c r="G1773" s="0" t="n">
        <f aca="false">F1773*D1773/E1773</f>
        <v>0.0875822047174473</v>
      </c>
    </row>
    <row collapsed="false" customFormat="false" customHeight="true" hidden="false" ht="12.1" outlineLevel="0" r="1774">
      <c r="B1774" s="0" t="s">
        <v>156</v>
      </c>
      <c r="C1774" s="0" t="n">
        <f aca="false">0.001*C1676/4.78*0.000000169299</f>
        <v>3.89600209205021E-011</v>
      </c>
      <c r="D1774" s="0" t="n">
        <f aca="false">C1774*(68+13.9+3.5+10+10)*3600*24*365*3</f>
        <v>0.388496986084619</v>
      </c>
      <c r="E1774" s="0" t="n">
        <f aca="false">96686*48</f>
        <v>4640928</v>
      </c>
      <c r="F1774" s="0" t="n">
        <v>343961</v>
      </c>
      <c r="G1774" s="0" t="n">
        <f aca="false">F1774*D1774/E1774</f>
        <v>0.0287933387095537</v>
      </c>
    </row>
    <row collapsed="false" customFormat="false" customHeight="true" hidden="false" ht="12.1" outlineLevel="0" r="1775">
      <c r="B1775" s="0" t="s">
        <v>157</v>
      </c>
      <c r="C1775" s="0" t="n">
        <f aca="false">0.001*C1681/0.003729*0.0000000000100436</f>
        <v>1.07735049611156E-012</v>
      </c>
      <c r="D1775" s="0" t="n">
        <f aca="false">C1775*(68+13.9+3.5+10+10)*3600*24*365*3</f>
        <v>0.0107429978425873</v>
      </c>
      <c r="E1775" s="0" t="n">
        <f aca="false">96390*48</f>
        <v>4626720</v>
      </c>
      <c r="F1775" s="0" t="n">
        <v>323828</v>
      </c>
      <c r="G1775" s="0" t="n">
        <f aca="false">F1775*D1775/E1775</f>
        <v>0.00075191139843547</v>
      </c>
    </row>
    <row collapsed="false" customFormat="false" customHeight="true" hidden="false" ht="12.1" outlineLevel="0" r="1776">
      <c r="B1776" s="0" t="s">
        <v>158</v>
      </c>
      <c r="C1776" s="0" t="n">
        <f aca="false">0.001*C1678/0.0000007018*3.81087E-016</f>
        <v>8.14520518666287E-012</v>
      </c>
      <c r="D1776" s="0" t="n">
        <f aca="false">C1776*(68+13.9+3.5+10+10)*3600*24*365*3</f>
        <v>0.081221405720399</v>
      </c>
      <c r="E1776" s="0" t="n">
        <f aca="false">96513*48</f>
        <v>4632624</v>
      </c>
      <c r="F1776" s="0" t="n">
        <v>331149</v>
      </c>
      <c r="G1776" s="0" t="n">
        <f aca="false">F1776*D1776/E1776</f>
        <v>0.00580586451283428</v>
      </c>
    </row>
    <row collapsed="false" customFormat="false" customHeight="true" hidden="false" ht="12.1" outlineLevel="0" r="1777">
      <c r="B1777" s="0" t="s">
        <v>159</v>
      </c>
      <c r="C1777" s="0" t="n">
        <f aca="false">0.001*C1676/0.0000022089*1.16618E-015</f>
        <v>5.80740640137625E-013</v>
      </c>
      <c r="D1777" s="0" t="n">
        <f aca="false">C1777*(68+13.9+3.5+10+10)*3600*24*365*3</f>
        <v>0.0057909616848176</v>
      </c>
      <c r="E1777" s="0" t="n">
        <f aca="false">96345*48</f>
        <v>4624560</v>
      </c>
      <c r="F1777" s="0" t="n">
        <v>331434</v>
      </c>
      <c r="G1777" s="0" t="n">
        <f aca="false">F1777*D1777/E1777</f>
        <v>0.000415027936721729</v>
      </c>
    </row>
    <row collapsed="false" customFormat="false" customHeight="true" hidden="false" ht="12.1" outlineLevel="0" r="1778">
      <c r="B1778" s="0" t="s">
        <v>160</v>
      </c>
      <c r="C1778" s="3" t="n">
        <f aca="false">0.001*C1680/0.000000000014*3.31127E-023</f>
        <v>5.84202635714286E-015</v>
      </c>
      <c r="D1778" s="0" t="n">
        <f aca="false">C1778*(68+13.9+3.5+10+10)*3600*24*365*3</f>
        <v>5.82548360794786E-005</v>
      </c>
      <c r="E1778" s="0" t="n">
        <f aca="false">96972*48</f>
        <v>4654656</v>
      </c>
      <c r="F1778" s="0" t="n">
        <v>401168</v>
      </c>
      <c r="G1778" s="0" t="n">
        <f aca="false">F1778*D1778/E1778</f>
        <v>5.02077405512508E-006</v>
      </c>
    </row>
    <row collapsed="false" customFormat="false" customHeight="true" hidden="false" ht="12.1" outlineLevel="0" r="1779">
      <c r="B1779" s="0" t="s">
        <v>161</v>
      </c>
      <c r="C1779" s="3" t="n">
        <f aca="false">0.001*C1678/0.175*0.00000000630828</f>
        <v>5.40709714285714E-010</v>
      </c>
      <c r="D1779" s="0" t="n">
        <f aca="false">C1779*(68+13.9+3.5+10+10)*3600*24*365*3</f>
        <v>5.39178597401966</v>
      </c>
      <c r="E1779" s="0" t="n">
        <f aca="false">96751*48</f>
        <v>4644048</v>
      </c>
      <c r="F1779" s="0" t="n">
        <v>343597</v>
      </c>
      <c r="G1779" s="0" t="n">
        <f aca="false">F1779*D1779/E1779</f>
        <v>0.398919538582554</v>
      </c>
    </row>
    <row collapsed="false" customFormat="false" customHeight="true" hidden="false" ht="12.1" outlineLevel="0" r="1780">
      <c r="B1780" s="0" t="s">
        <v>162</v>
      </c>
      <c r="C1780" s="0" t="n">
        <f aca="false">0.001*C1676/0.0125*0.000000000107918</f>
        <v>9.496784E-012</v>
      </c>
      <c r="D1780" s="0" t="n">
        <f aca="false">C1780*(68+13.9+3.5+10+10)*3600*24*365*3</f>
        <v>0.0946989214668288</v>
      </c>
      <c r="E1780" s="0" t="n">
        <f aca="false">96540*48</f>
        <v>4633920</v>
      </c>
      <c r="F1780" s="0" t="n">
        <v>333294</v>
      </c>
      <c r="G1780" s="0" t="n">
        <f aca="false">F1780*D1780/E1780</f>
        <v>0.00681120570302578</v>
      </c>
    </row>
    <row collapsed="false" customFormat="false" customHeight="true" hidden="false" ht="12.1" outlineLevel="0" r="1781">
      <c r="B1781" s="0" t="s">
        <v>163</v>
      </c>
      <c r="C1781" s="0" t="n">
        <f aca="false">0.001*C1681/0.00000209824*1.65818E-016</f>
        <v>3.16108738752478E-014</v>
      </c>
      <c r="D1781" s="0" t="n">
        <f aca="false">C1781*(68+13.9+3.5+10+10)*3600*24*365*3</f>
        <v>0.000315213619959128</v>
      </c>
      <c r="E1781" s="0" t="n">
        <f aca="false">96672*48</f>
        <v>4640256</v>
      </c>
      <c r="F1781" s="0" t="n">
        <v>360474</v>
      </c>
      <c r="G1781" s="0" t="n">
        <f aca="false">F1781*D1781/E1781</f>
        <v>2.44870788252085E-005</v>
      </c>
    </row>
    <row collapsed="false" customFormat="false" customHeight="true" hidden="false" ht="12.1" outlineLevel="0" r="1782">
      <c r="B1782" s="0" t="s">
        <v>164</v>
      </c>
      <c r="C1782" s="0" t="n">
        <f aca="false">0.001*C1677/0.0000004296* 7.79096E-016</f>
        <v>2.08556890130354E-013</v>
      </c>
      <c r="D1782" s="0" t="n">
        <f aca="false">C1782*(68+13.9+3.5+10+10)*3600*24*365*3</f>
        <v>0.0020796632375571</v>
      </c>
      <c r="E1782" s="0" t="n">
        <f aca="false">96379*48</f>
        <v>4626192</v>
      </c>
      <c r="F1782" s="0" t="n">
        <v>324190</v>
      </c>
      <c r="G1782" s="0" t="n">
        <f aca="false">F1782*D1782/E1782</f>
        <v>0.000145736714987972</v>
      </c>
    </row>
    <row collapsed="false" customFormat="false" customHeight="true" hidden="false" ht="12.1" outlineLevel="0" r="1783">
      <c r="B1783" s="0" t="s">
        <v>165</v>
      </c>
      <c r="C1783" s="0" t="n">
        <f aca="false">0.001*C1676/0.000000011498*2.9138E-019</f>
        <v>2.78759784310315E-014</v>
      </c>
      <c r="D1783" s="0" t="n">
        <f aca="false">C1783*(68+13.9+3.5+10+10)*3600*24*365*3</f>
        <v>0.000277970425804279</v>
      </c>
      <c r="E1783" s="0" t="n">
        <f aca="false">96905*48</f>
        <v>4651440</v>
      </c>
      <c r="F1783" s="0" t="n">
        <v>391414</v>
      </c>
      <c r="G1783" s="0" t="n">
        <f aca="false">F1783*D1783/E1783</f>
        <v>2.33909318932967E-005</v>
      </c>
    </row>
    <row collapsed="false" customFormat="false" customHeight="true" hidden="false" ht="12.1" outlineLevel="0" r="1784">
      <c r="B1784" s="0" t="s">
        <v>166</v>
      </c>
      <c r="C1784" s="0" t="n">
        <f aca="false">0.001*C1680/0.0000000000002914*5.04877E-025</f>
        <v>4.27949962251201E-015</v>
      </c>
      <c r="D1784" s="0" t="n">
        <f aca="false">C1784*(68+13.9+3.5+10+10)*3600*24*365*3</f>
        <v>4.26738144902094E-005</v>
      </c>
      <c r="E1784" s="0" t="n">
        <f aca="false">97011*48</f>
        <v>4656528</v>
      </c>
      <c r="F1784" s="0" t="n">
        <v>403821</v>
      </c>
      <c r="G1784" s="0" t="n">
        <f aca="false">F1784*D1784/E1784</f>
        <v>3.70073635147278E-006</v>
      </c>
    </row>
    <row collapsed="false" customFormat="false" customHeight="true" hidden="false" ht="12.1" outlineLevel="0" r="1785">
      <c r="B1785" s="0" t="s">
        <v>167</v>
      </c>
      <c r="C1785" s="0" t="n">
        <f aca="false">0.001*C1676/1.57E-018*5.25999E-033</f>
        <v>3.68534331210191E-018</v>
      </c>
      <c r="D1785" s="0" t="n">
        <f aca="false">C1785*(68+13.9+3.5+10+10)*3600*24*365*3</f>
        <v>3.6749075991519E-008</v>
      </c>
      <c r="E1785" s="0" t="n">
        <f aca="false">96987*48</f>
        <v>4655376</v>
      </c>
      <c r="F1785" s="0" t="n">
        <v>416591</v>
      </c>
      <c r="G1785" s="0" t="n">
        <f aca="false">F1785*D1785/E1785</f>
        <v>3.28852799782077E-009</v>
      </c>
    </row>
    <row collapsed="false" customFormat="false" customHeight="true" hidden="false" ht="12.1" outlineLevel="0" r="1786">
      <c r="B1786" s="0" t="s">
        <v>168</v>
      </c>
      <c r="C1786" s="0" t="n">
        <f aca="false">0.001*C1680/0.0000000000000895300000000002*2.06438E-025</f>
        <v>5.69531844074611E-015</v>
      </c>
      <c r="D1786" s="0" t="n">
        <f aca="false">C1786*(68+13.9+3.5+10+10)*3600*24*365*3</f>
        <v>5.67919112142382E-005</v>
      </c>
      <c r="E1786" s="0" t="n">
        <f aca="false">96913*48</f>
        <v>4651824</v>
      </c>
      <c r="F1786" s="0" t="n">
        <v>401475</v>
      </c>
      <c r="G1786" s="0" t="n">
        <f aca="false">F1786*D1786/E1786</f>
        <v>4.90141771372611E-006</v>
      </c>
    </row>
    <row collapsed="false" customFormat="false" customHeight="true" hidden="false" ht="12.1" outlineLevel="0" r="1787">
      <c r="B1787" s="0" t="s">
        <v>169</v>
      </c>
      <c r="C1787" s="0" t="n">
        <f aca="false">0.001*C1677/3.12E-017*1.92929E-029</f>
        <v>7.11116506410256E-017</v>
      </c>
      <c r="D1787" s="0" t="n">
        <f aca="false">C1787*(68+13.9+3.5+10+10)*3600*24*365*3</f>
        <v>7.09102852021385E-007</v>
      </c>
      <c r="E1787" s="0" t="n">
        <f aca="false">97009*48</f>
        <v>4656432</v>
      </c>
      <c r="F1787" s="0" t="n">
        <v>406485</v>
      </c>
      <c r="G1787" s="0" t="n">
        <f aca="false">F1787*D1787/E1787</f>
        <v>6.19014027916466E-008</v>
      </c>
    </row>
    <row collapsed="false" customFormat="false" customHeight="true" hidden="false" ht="12.1" outlineLevel="0" r="1788">
      <c r="B1788" s="0" t="s">
        <v>170</v>
      </c>
      <c r="C1788" s="0" t="n">
        <f aca="false">0.001*C1680/4.916E-018*6.34901E-031</f>
        <v>3.19000299023596E-016</v>
      </c>
      <c r="D1788" s="0" t="n">
        <f aca="false">C1788*(68+13.9+3.5+10+10)*3600*24*365*3</f>
        <v>3.18096992256857E-006</v>
      </c>
      <c r="E1788" s="0" t="n">
        <f aca="false">97004*48</f>
        <v>4656192</v>
      </c>
      <c r="F1788" s="0" t="n">
        <v>404799</v>
      </c>
      <c r="G1788" s="0" t="n">
        <f aca="false">F1788*D1788/E1788</f>
        <v>2.7654646622945E-007</v>
      </c>
    </row>
    <row collapsed="false" customFormat="false" customHeight="true" hidden="false" ht="12.1" outlineLevel="0" r="1789">
      <c r="B1789" s="0" t="s">
        <v>171</v>
      </c>
      <c r="C1789" s="0" t="n">
        <f aca="false">0.001*0.99724*C1678/0.0054*0.000000000119</f>
        <v>3.29643222222222E-010</v>
      </c>
      <c r="D1789" s="0" t="n">
        <f aca="false">C1789*(68+13.9+3.5+10+10)*3600*24*365*3</f>
        <v>3.2870977810272</v>
      </c>
      <c r="E1789" s="0" t="n">
        <f aca="false">96618*48</f>
        <v>4637664</v>
      </c>
      <c r="F1789" s="0" t="n">
        <v>340114</v>
      </c>
      <c r="G1789" s="0" t="n">
        <f aca="false">F1789*D1789/E1789</f>
        <v>0.241067048991968</v>
      </c>
    </row>
    <row collapsed="false" customFormat="false" customHeight="true" hidden="false" ht="12.1" outlineLevel="0" r="1790">
      <c r="B1790" s="0" t="s">
        <v>172</v>
      </c>
      <c r="C1790" s="0" t="n">
        <f aca="false">0.001*0.3594*C1676/0.0001908*0.0000000000003662</f>
        <v>7.58771006289308E-013</v>
      </c>
      <c r="D1790" s="0" t="n">
        <f aca="false">C1790*(68+13.9+3.5+10+10)*3600*24*365*3</f>
        <v>0.00756622409606219</v>
      </c>
      <c r="E1790" s="0" t="n">
        <f aca="false">96780*48</f>
        <v>4645440</v>
      </c>
      <c r="F1790" s="0" t="n">
        <v>362818</v>
      </c>
      <c r="G1790" s="0" t="n">
        <f aca="false">F1790*D1790/E1790</f>
        <v>0.00059093698209106</v>
      </c>
      <c r="I1790" s="0" t="n">
        <f aca="false">SUM(H1767,H1791)</f>
        <v>18.3195055886569</v>
      </c>
    </row>
    <row collapsed="false" customFormat="false" customHeight="true" hidden="false" ht="12.1" outlineLevel="0" r="1791">
      <c r="B1791" s="0" t="s">
        <v>173</v>
      </c>
      <c r="C1791" s="0" t="n">
        <f aca="false">0.001*C1678/389.3*0.00005711</f>
        <v>2.2004880554842E-009</v>
      </c>
      <c r="D1791" s="0" t="n">
        <f aca="false">C1791*(68+13.9+3.5+10+10)*3600*24*365*3</f>
        <v>21.9425697746725</v>
      </c>
      <c r="E1791" s="0" t="n">
        <f aca="false">96910*48</f>
        <v>4651680</v>
      </c>
      <c r="F1791" s="0" t="n">
        <v>361494</v>
      </c>
      <c r="G1791" s="0" t="n">
        <f aca="false">F1791*D1791/E1791</f>
        <v>1.70521345366093</v>
      </c>
      <c r="H1791" s="0" t="n">
        <f aca="false">SUM(G1768:G1791)</f>
        <v>10.3414523220861</v>
      </c>
      <c r="I1791" s="0" t="n">
        <f aca="false">SUM(H1767,H1791,G1691:G1694)</f>
        <v>32.4948083334439</v>
      </c>
    </row>
    <row collapsed="false" customFormat="false" customHeight="true" hidden="false" ht="12.1" outlineLevel="0" r="1792">
      <c r="B1792" s="2" t="s">
        <v>174</v>
      </c>
      <c r="D1792" s="0" t="n">
        <f aca="false">SUM(D1696:D1788)</f>
        <v>466.958222515718</v>
      </c>
      <c r="G1792" s="0" t="n">
        <f aca="false">SUM(G1696:G1791)</f>
        <v>98.7413583704436</v>
      </c>
    </row>
    <row collapsed="false" customFormat="false" customHeight="true" hidden="false" ht="12.1" outlineLevel="0" r="1793">
      <c r="B1793" s="2" t="s">
        <v>175</v>
      </c>
      <c r="G1793" s="0" t="n">
        <f aca="false">G1792+I1694</f>
        <v>124.851647280774</v>
      </c>
    </row>
    <row collapsed="false" customFormat="false" customHeight="true" hidden="false" ht="12.1" outlineLevel="0" r="1795"/>
    <row collapsed="false" customFormat="false" customHeight="true" hidden="false" ht="13.4" outlineLevel="0" r="1796">
      <c r="A1796" s="0" t="s">
        <v>181</v>
      </c>
    </row>
    <row collapsed="false" customFormat="false" customHeight="true" hidden="false" ht="13.4" outlineLevel="0" r="1797">
      <c r="A1797" s="0" t="s">
        <v>199</v>
      </c>
      <c r="B1797" s="0" t="s">
        <v>1</v>
      </c>
      <c r="C1797" s="0" t="s">
        <v>2</v>
      </c>
      <c r="D1797" s="0" t="s">
        <v>3</v>
      </c>
      <c r="E1797" s="0" t="s">
        <v>4</v>
      </c>
      <c r="F1797" s="0" t="s">
        <v>5</v>
      </c>
      <c r="G1797" s="0" t="s">
        <v>6</v>
      </c>
      <c r="H1797" s="0" t="s">
        <v>7</v>
      </c>
    </row>
    <row collapsed="false" customFormat="false" customHeight="true" hidden="false" ht="13.4" outlineLevel="0" r="1798">
      <c r="A1798" s="0" t="s">
        <v>193</v>
      </c>
      <c r="B1798" s="2" t="s">
        <v>31</v>
      </c>
    </row>
    <row collapsed="false" customFormat="false" customHeight="true" hidden="false" ht="13.4" outlineLevel="0" r="1799">
      <c r="A1799" s="0" t="s">
        <v>194</v>
      </c>
      <c r="B1799" s="0" t="s">
        <v>9</v>
      </c>
      <c r="C1799" s="0" t="n">
        <v>5.4</v>
      </c>
      <c r="D1799" s="0" t="n">
        <f aca="false">C1799*0.001*19*94670800</f>
        <v>9713224.08</v>
      </c>
      <c r="E1799" s="0" t="n">
        <v>2688000</v>
      </c>
      <c r="F1799" s="0" t="n">
        <v>5969</v>
      </c>
      <c r="G1799" s="1" t="n">
        <f aca="false">F1799*D1799/E1799</f>
        <v>21569.283680625</v>
      </c>
      <c r="H1799" s="1" t="inlineStr">
        <f aca="false">SUM(G1799:G1806)</f>
        <is>
          <t/>
        </is>
      </c>
      <c r="I1799" s="0" t="s">
        <v>183</v>
      </c>
    </row>
    <row collapsed="false" customFormat="false" customHeight="true" hidden="false" ht="13.4" outlineLevel="0" r="1800">
      <c r="A1800" s="0" t="s">
        <v>195</v>
      </c>
      <c r="B1800" s="0" t="s">
        <v>10</v>
      </c>
      <c r="C1800" s="0" t="n">
        <v>5.4</v>
      </c>
      <c r="D1800" s="0" t="n">
        <f aca="false">C1800*0.001*19*94670800</f>
        <v>9713224.08</v>
      </c>
      <c r="E1800" s="0" t="n">
        <v>2688000</v>
      </c>
      <c r="F1800" s="0" t="n">
        <v>5668</v>
      </c>
      <c r="G1800" s="1" t="n">
        <f aca="false">F1800*D1800/E1800</f>
        <v>20481.6049425</v>
      </c>
      <c r="H1800" s="4" t="inlineStr">
        <f aca="false">SUM(G1799:G1804,G1807:G1810)</f>
        <is>
          <t/>
        </is>
      </c>
      <c r="I1800" s="0" t="s">
        <v>184</v>
      </c>
    </row>
    <row collapsed="false" customFormat="false" customHeight="true" hidden="false" ht="13.4" outlineLevel="0" r="1801">
      <c r="A1801" s="0" t="s">
        <v>196</v>
      </c>
      <c r="B1801" s="0" t="s">
        <v>11</v>
      </c>
      <c r="C1801" s="0" t="n">
        <v>17</v>
      </c>
      <c r="D1801" s="0" t="n">
        <f aca="false">C1801*0.001*19*94670800</f>
        <v>30578668.4</v>
      </c>
      <c r="E1801" s="0" t="n">
        <v>2688000</v>
      </c>
      <c r="F1801" s="0" t="n">
        <v>1062</v>
      </c>
      <c r="G1801" s="1" t="n">
        <f aca="false">F1801*D1801/E1801</f>
        <v>12081.30425625</v>
      </c>
    </row>
    <row collapsed="false" customFormat="false" customHeight="true" hidden="false" ht="13.4" outlineLevel="0" r="1802">
      <c r="A1802" s="0" t="s">
        <v>203</v>
      </c>
      <c r="B1802" s="0" t="s">
        <v>12</v>
      </c>
      <c r="C1802" s="0" t="n">
        <v>17</v>
      </c>
      <c r="D1802" s="0" t="n">
        <f aca="false">C1802*0.001*19*94670800</f>
        <v>30578668.4</v>
      </c>
      <c r="E1802" s="0" t="n">
        <v>2688000</v>
      </c>
      <c r="F1802" s="0" t="n">
        <v>1050</v>
      </c>
      <c r="G1802" s="1" t="n">
        <f aca="false">F1802*D1802/E1802</f>
        <v>11944.79234375</v>
      </c>
    </row>
    <row collapsed="false" customFormat="false" customHeight="true" hidden="false" ht="13.4" outlineLevel="0" r="1803">
      <c r="A1803" s="0" t="s">
        <v>198</v>
      </c>
      <c r="B1803" s="0" t="s">
        <v>13</v>
      </c>
      <c r="C1803" s="0" t="n">
        <v>2.2</v>
      </c>
      <c r="D1803" s="0" t="n">
        <f aca="false">C1803*0.001*19*94670800</f>
        <v>3957239.44</v>
      </c>
      <c r="E1803" s="0" t="n">
        <v>3984713</v>
      </c>
      <c r="F1803" s="0" t="n">
        <v>39139</v>
      </c>
      <c r="G1803" s="1" t="n">
        <f aca="false">F1803*D1803/E1803</f>
        <v>38869.1467722167</v>
      </c>
    </row>
    <row collapsed="false" customFormat="false" customHeight="true" hidden="false" ht="13.4" outlineLevel="0" r="1804">
      <c r="B1804" s="0" t="s">
        <v>14</v>
      </c>
      <c r="C1804" s="0" t="n">
        <v>2.2</v>
      </c>
      <c r="D1804" s="0" t="n">
        <f aca="false">C1804*0.001*19*94670800</f>
        <v>3957239.44</v>
      </c>
      <c r="E1804" s="0" t="n">
        <v>3984479</v>
      </c>
      <c r="F1804" s="0" t="n">
        <v>38877</v>
      </c>
      <c r="G1804" s="1" t="n">
        <f aca="false">F1804*D1804/E1804</f>
        <v>38611.2206160153</v>
      </c>
    </row>
    <row collapsed="false" customFormat="false" customHeight="true" hidden="false" ht="13.4" outlineLevel="0" r="1805">
      <c r="B1805" s="0" t="s">
        <v>15</v>
      </c>
      <c r="C1805" s="0" t="n">
        <v>4.2</v>
      </c>
      <c r="D1805" s="0" t="n">
        <f aca="false">C1805*0.001*19*94670800</f>
        <v>7554729.84</v>
      </c>
      <c r="E1805" s="0" t="n">
        <v>2586510</v>
      </c>
      <c r="F1805" s="0" t="n">
        <v>18740</v>
      </c>
      <c r="G1805" s="1" t="n">
        <f aca="false">F1805*D1805/E1805</f>
        <v>54736.1646394563</v>
      </c>
    </row>
    <row collapsed="false" customFormat="false" customHeight="true" hidden="false" ht="13.4" outlineLevel="0" r="1806">
      <c r="B1806" s="0" t="s">
        <v>16</v>
      </c>
      <c r="C1806" s="0" t="n">
        <v>4.2</v>
      </c>
      <c r="D1806" s="0" t="n">
        <f aca="false">C1806*0.001*19*94670800</f>
        <v>7554729.84</v>
      </c>
      <c r="E1806" s="0" t="n">
        <v>2586467</v>
      </c>
      <c r="F1806" s="0" t="n">
        <v>19138</v>
      </c>
      <c r="G1806" s="1" t="n">
        <f aca="false">F1806*D1806/E1806</f>
        <v>55899.5802683429</v>
      </c>
    </row>
    <row collapsed="false" customFormat="false" customHeight="true" hidden="false" ht="13.4" outlineLevel="0" r="1807">
      <c r="B1807" s="0" t="s">
        <v>185</v>
      </c>
      <c r="C1807" s="0" t="n">
        <v>0.14</v>
      </c>
      <c r="D1807" s="0" t="n">
        <f aca="false">C1807*0.001*19*94670800</f>
        <v>251824.328</v>
      </c>
      <c r="E1807" s="0" t="n">
        <v>2586510</v>
      </c>
      <c r="F1807" s="0" t="n">
        <v>66793</v>
      </c>
      <c r="G1807" s="1" t="n">
        <f aca="false">F1807*D1807/E1807</f>
        <v>6503.01075198008</v>
      </c>
    </row>
    <row collapsed="false" customFormat="false" customHeight="true" hidden="false" ht="13.4" outlineLevel="0" r="1808">
      <c r="B1808" s="0" t="s">
        <v>186</v>
      </c>
      <c r="C1808" s="0" t="n">
        <v>0.14</v>
      </c>
      <c r="D1808" s="0" t="n">
        <f aca="false">C1808*0.001*19*94670800</f>
        <v>251824.328</v>
      </c>
      <c r="E1808" s="0" t="n">
        <v>2586467</v>
      </c>
      <c r="F1808" s="0" t="n">
        <v>67189</v>
      </c>
      <c r="G1808" s="1" t="n">
        <f aca="false">F1808*D1808/E1808</f>
        <v>6541.67432795083</v>
      </c>
    </row>
    <row collapsed="false" customFormat="false" customHeight="true" hidden="false" ht="13.4" outlineLevel="0" r="1809">
      <c r="B1809" s="0" t="s">
        <v>187</v>
      </c>
      <c r="C1809" s="0" t="n">
        <v>0.86</v>
      </c>
      <c r="D1809" s="0" t="n">
        <f aca="false">C1809*0.001*19*94670800</f>
        <v>1546920.872</v>
      </c>
      <c r="E1809" s="0" t="n">
        <v>2586510</v>
      </c>
      <c r="F1809" s="0" t="n">
        <v>12948</v>
      </c>
      <c r="G1809" s="1" t="n">
        <f aca="false">F1809*D1809/E1809</f>
        <v>7743.84458233527</v>
      </c>
    </row>
    <row collapsed="false" customFormat="false" customHeight="true" hidden="false" ht="13.4" outlineLevel="0" r="1810">
      <c r="B1810" s="0" t="s">
        <v>188</v>
      </c>
      <c r="C1810" s="0" t="n">
        <v>0.86</v>
      </c>
      <c r="D1810" s="0" t="n">
        <f aca="false">C1810*0.001*19*94670800</f>
        <v>1546920.872</v>
      </c>
      <c r="E1810" s="0" t="n">
        <v>2586467</v>
      </c>
      <c r="F1810" s="0" t="n">
        <v>13652</v>
      </c>
      <c r="G1810" s="1" t="n">
        <f aca="false">F1810*D1810/E1810</f>
        <v>8165.0234642638</v>
      </c>
    </row>
    <row collapsed="false" customFormat="false" customHeight="true" hidden="false" ht="13.4" outlineLevel="0" r="1811">
      <c r="B1811" s="2" t="s">
        <v>40</v>
      </c>
      <c r="C1811" s="0" t="s">
        <v>41</v>
      </c>
    </row>
    <row collapsed="false" customFormat="false" customHeight="true" hidden="false" ht="12.1" outlineLevel="0" r="1812">
      <c r="B1812" s="0" t="s">
        <v>42</v>
      </c>
      <c r="C1812" s="0" t="n">
        <v>13.3</v>
      </c>
      <c r="D1812" s="0" t="n">
        <f aca="false">C1812*0.001*(39.2+8.4+9)*3600*24*365*3</f>
        <v>71219010.24</v>
      </c>
      <c r="E1812" s="0" t="n">
        <v>5376000</v>
      </c>
      <c r="F1812" s="0" t="n">
        <v>2324</v>
      </c>
      <c r="G1812" s="1" t="n">
        <f aca="false">D1812*F1812/E1812</f>
        <v>30787.384635</v>
      </c>
      <c r="H1812" s="1" t="inlineStr">
        <f aca="false">SUM(G1812:G1816,G1818:G1819)</f>
        <is>
          <t/>
        </is>
      </c>
      <c r="I1812" s="0" t="s">
        <v>189</v>
      </c>
    </row>
    <row collapsed="false" customFormat="false" customHeight="true" hidden="false" ht="12.1" outlineLevel="0" r="1813">
      <c r="B1813" s="0" t="s">
        <v>44</v>
      </c>
      <c r="C1813" s="0" t="n">
        <v>2.5</v>
      </c>
      <c r="D1813" s="0" t="n">
        <f aca="false">C1813*0.001*(39.2+8.4+9)*3600*24*365*3</f>
        <v>13387032</v>
      </c>
      <c r="E1813" s="0" t="n">
        <v>5376000</v>
      </c>
      <c r="F1813" s="0" t="n">
        <v>519</v>
      </c>
      <c r="G1813" s="1" t="n">
        <f aca="false">D1813*F1813/E1813</f>
        <v>1292.38645982143</v>
      </c>
      <c r="H1813" s="1" t="inlineStr">
        <f aca="false">SUM(G1812:G1814,G1817:G1819)</f>
        <is>
          <t/>
        </is>
      </c>
      <c r="I1813" s="0" t="s">
        <v>190</v>
      </c>
    </row>
    <row collapsed="false" customFormat="false" customHeight="true" hidden="false" ht="12.1" outlineLevel="0" r="1814">
      <c r="B1814" s="0" t="s">
        <v>46</v>
      </c>
      <c r="C1814" s="0" t="n">
        <v>1.1</v>
      </c>
      <c r="D1814" s="0" t="n">
        <f aca="false">C1814*0.001*(39.2+8.4+9)*3600*24*365*3</f>
        <v>5890294.08</v>
      </c>
      <c r="E1814" s="0" t="n">
        <v>14333127</v>
      </c>
      <c r="F1814" s="0" t="n">
        <v>24121</v>
      </c>
      <c r="G1814" s="1" t="n">
        <f aca="false">D1814*F1814/E1814</f>
        <v>9912.68573170949</v>
      </c>
    </row>
    <row collapsed="false" customFormat="false" customHeight="true" hidden="false" ht="12.1" outlineLevel="0" r="1815">
      <c r="B1815" s="0" t="s">
        <v>65</v>
      </c>
      <c r="C1815" s="0" t="n">
        <v>0.115</v>
      </c>
      <c r="D1815" s="0" t="n">
        <f aca="false">C1815*0.001*(39.2+8.4+9)*3600*24*365*3</f>
        <v>615803.472</v>
      </c>
      <c r="E1815" s="0" t="n">
        <v>16965475</v>
      </c>
      <c r="F1815" s="0" t="n">
        <v>17725</v>
      </c>
      <c r="G1815" s="1" t="n">
        <f aca="false">F1815*D1815/E1815</f>
        <v>643.37229232898</v>
      </c>
    </row>
    <row collapsed="false" customFormat="false" customHeight="true" hidden="false" ht="12.1" outlineLevel="0" r="1816">
      <c r="B1816" s="0" t="s">
        <v>66</v>
      </c>
      <c r="C1816" s="0" t="n">
        <v>15</v>
      </c>
      <c r="D1816" s="0" t="n">
        <f aca="false">C1816*0.001*(39.2+8.4+9)*3600*24*365*3</f>
        <v>80322192</v>
      </c>
      <c r="E1816" s="0" t="n">
        <v>16965475</v>
      </c>
      <c r="F1816" s="0" t="n">
        <v>5625</v>
      </c>
      <c r="G1816" s="1" t="n">
        <f aca="false">D1816*F1816/E1816</f>
        <v>26631.2808807298</v>
      </c>
    </row>
    <row collapsed="false" customFormat="false" customHeight="true" hidden="false" ht="12.1" outlineLevel="0" r="1817">
      <c r="B1817" s="0" t="s">
        <v>48</v>
      </c>
      <c r="C1817" s="0" t="n">
        <v>15</v>
      </c>
      <c r="D1817" s="0" t="n">
        <f aca="false">C1817*0.001*(39.2+8.4+9)*3600*24*365*3</f>
        <v>80322192</v>
      </c>
      <c r="E1817" s="0" t="n">
        <v>16965475</v>
      </c>
      <c r="F1817" s="0" t="n">
        <v>23350</v>
      </c>
      <c r="G1817" s="1" t="n">
        <f aca="false">D1817*F1817/E1817</f>
        <v>110549.405967119</v>
      </c>
      <c r="H1817" s="1"/>
    </row>
    <row collapsed="false" customFormat="false" customHeight="true" hidden="false" ht="12.1" outlineLevel="0" r="1818">
      <c r="B1818" s="0" t="s">
        <v>50</v>
      </c>
      <c r="C1818" s="0" t="n">
        <v>2.47</v>
      </c>
      <c r="D1818" s="0" t="n">
        <f aca="false">C1818*0.001*(39.2+8.4+9)*3600*24*365*3</f>
        <v>13226387.616</v>
      </c>
      <c r="E1818" s="0" t="n">
        <v>9303449</v>
      </c>
      <c r="F1818" s="0" t="n">
        <v>665</v>
      </c>
      <c r="G1818" s="1" t="n">
        <f aca="false">D1818*F1818/E1818</f>
        <v>945.407210233538</v>
      </c>
      <c r="H1818" s="1"/>
    </row>
    <row collapsed="false" customFormat="false" customHeight="true" hidden="false" ht="12.1" outlineLevel="0" r="1819">
      <c r="B1819" s="0" t="s">
        <v>51</v>
      </c>
      <c r="C1819" s="0" t="n">
        <v>0.4</v>
      </c>
      <c r="D1819" s="0" t="n">
        <f aca="false">C1819*0.001*(39.2+8.4+9)*3600*24*365*3</f>
        <v>2141925.12</v>
      </c>
      <c r="E1819" s="0" t="n">
        <v>9303449</v>
      </c>
      <c r="F1819" s="0" t="n">
        <v>10892</v>
      </c>
      <c r="G1819" s="1" t="n">
        <f aca="false">D1819*F1819/E1819</f>
        <v>2507.65586042768</v>
      </c>
      <c r="H1819" s="1"/>
    </row>
    <row collapsed="false" customFormat="false" customHeight="true" hidden="false" ht="12.1" outlineLevel="0" r="1820">
      <c r="B1820" s="2" t="s">
        <v>52</v>
      </c>
      <c r="G1820" s="1"/>
      <c r="H1820" s="1"/>
    </row>
    <row collapsed="false" customFormat="false" customHeight="true" hidden="false" ht="12.1" outlineLevel="0" r="1821">
      <c r="B1821" s="0" t="s">
        <v>53</v>
      </c>
      <c r="C1821" s="0" t="n">
        <v>13.3</v>
      </c>
      <c r="D1821" s="0" t="n">
        <f aca="false">C1821*0.001*(68+13.9+3.5+10+10)*3600*24*365*3</f>
        <v>132623386.56</v>
      </c>
      <c r="E1821" s="0" t="n">
        <v>5376000</v>
      </c>
      <c r="F1821" s="0" t="n">
        <v>1044</v>
      </c>
      <c r="G1821" s="1" t="n">
        <f aca="false">F1821*D1821/E1821</f>
        <v>25754.988015</v>
      </c>
      <c r="H1821" s="1" t="inlineStr">
        <f aca="false">SUM(G1821:G1825,G1827:G1828)</f>
        <is>
          <t/>
        </is>
      </c>
      <c r="I1821" s="0" t="s">
        <v>189</v>
      </c>
    </row>
    <row collapsed="false" customFormat="false" customHeight="true" hidden="false" ht="12.1" outlineLevel="0" r="1822">
      <c r="B1822" s="0" t="s">
        <v>54</v>
      </c>
      <c r="C1822" s="0" t="n">
        <v>2.5</v>
      </c>
      <c r="D1822" s="0" t="n">
        <f aca="false">C1822*0.001*(68+13.9+3.5+10+10)*3600*24*365*3</f>
        <v>24929208</v>
      </c>
      <c r="E1822" s="0" t="n">
        <v>5376000</v>
      </c>
      <c r="F1822" s="0" t="n">
        <v>344</v>
      </c>
      <c r="G1822" s="1" t="n">
        <f aca="false">F1822*D1822/E1822</f>
        <v>1595.17253571429</v>
      </c>
      <c r="H1822" s="1" t="inlineStr">
        <f aca="false">SUM(G1821:G1823,G1826:G1828)</f>
        <is>
          <t/>
        </is>
      </c>
      <c r="I1822" s="0" t="s">
        <v>190</v>
      </c>
    </row>
    <row collapsed="false" customFormat="false" customHeight="true" hidden="false" ht="12.1" outlineLevel="0" r="1823">
      <c r="B1823" s="0" t="s">
        <v>55</v>
      </c>
      <c r="C1823" s="0" t="n">
        <v>1.1</v>
      </c>
      <c r="D1823" s="0" t="n">
        <f aca="false">C1823*0.001*(68+13.9+3.5+10+10)*3600*24*365*3</f>
        <v>10968851.52</v>
      </c>
      <c r="E1823" s="0" t="n">
        <v>14333058</v>
      </c>
      <c r="F1823" s="0" t="n">
        <v>13076</v>
      </c>
      <c r="G1823" s="1" t="n">
        <f aca="false">F1823*D1823/E1823</f>
        <v>10006.8458856107</v>
      </c>
    </row>
    <row collapsed="false" customFormat="false" customHeight="true" hidden="false" ht="12.1" outlineLevel="0" r="1824">
      <c r="B1824" s="0" t="s">
        <v>67</v>
      </c>
      <c r="C1824" s="0" t="n">
        <v>0.115</v>
      </c>
      <c r="D1824" s="0" t="n">
        <f aca="false">C1824*0.001*(68+13.9+3.5+10+10)*3600*24*365*3</f>
        <v>1146743.568</v>
      </c>
      <c r="E1824" s="0" t="n">
        <v>16966427</v>
      </c>
      <c r="F1824" s="0" t="n">
        <v>9273</v>
      </c>
      <c r="G1824" s="1" t="n">
        <f aca="false">D1824*F1824/E1824</f>
        <v>626.752651342796</v>
      </c>
    </row>
    <row collapsed="false" customFormat="false" customHeight="true" hidden="false" ht="12.1" outlineLevel="0" r="1825">
      <c r="B1825" s="0" t="s">
        <v>68</v>
      </c>
      <c r="C1825" s="0" t="n">
        <v>15</v>
      </c>
      <c r="D1825" s="0" t="n">
        <f aca="false">C1825*0.001*(68+13.9+3.5+10+10)*3600*24*365*3</f>
        <v>149575248</v>
      </c>
      <c r="E1825" s="0" t="n">
        <v>16966427</v>
      </c>
      <c r="F1825" s="0" t="n">
        <v>3311</v>
      </c>
      <c r="G1825" s="1" t="n">
        <f aca="false">D1825*F1825/E1825</f>
        <v>29189.6252598146</v>
      </c>
    </row>
    <row collapsed="false" customFormat="false" customHeight="true" hidden="false" ht="12.1" outlineLevel="0" r="1826">
      <c r="B1826" s="0" t="s">
        <v>56</v>
      </c>
      <c r="C1826" s="0" t="n">
        <v>15</v>
      </c>
      <c r="D1826" s="0" t="n">
        <f aca="false">C1826*0.001*(68+13.9+3.5+10+10)*3600*24*365*3</f>
        <v>149575248</v>
      </c>
      <c r="E1826" s="0" t="n">
        <v>16966427</v>
      </c>
      <c r="F1826" s="0" t="n">
        <v>12584</v>
      </c>
      <c r="G1826" s="1" t="n">
        <f aca="false">F1826*D1826/E1826</f>
        <v>110939.971087136</v>
      </c>
      <c r="H1826" s="1"/>
    </row>
    <row collapsed="false" customFormat="false" customHeight="true" hidden="false" ht="12.1" outlineLevel="0" r="1827">
      <c r="B1827" s="0" t="s">
        <v>58</v>
      </c>
      <c r="C1827" s="0" t="n">
        <v>2.47</v>
      </c>
      <c r="D1827" s="0" t="n">
        <f aca="false">C1827*0.001*(68+13.9+3.5+10+10)*3600*24*365*3</f>
        <v>24630057.504</v>
      </c>
      <c r="E1827" s="0" t="n">
        <v>9303730</v>
      </c>
      <c r="F1827" s="0" t="n">
        <v>368</v>
      </c>
      <c r="G1827" s="1" t="n">
        <f aca="false">F1827*D1827/E1827</f>
        <v>974.217992296853</v>
      </c>
      <c r="H1827" s="1"/>
    </row>
    <row collapsed="false" customFormat="false" customHeight="true" hidden="false" ht="12.1" outlineLevel="0" r="1828">
      <c r="B1828" s="0" t="s">
        <v>59</v>
      </c>
      <c r="C1828" s="0" t="n">
        <v>0.4</v>
      </c>
      <c r="D1828" s="0" t="n">
        <f aca="false">C1828*0.001*(68+13.9+3.5+10+10)*3600*24*365*3</f>
        <v>3988673.28</v>
      </c>
      <c r="E1828" s="0" t="n">
        <v>9303730</v>
      </c>
      <c r="F1828" s="0" t="n">
        <v>6227</v>
      </c>
      <c r="G1828" s="1" t="n">
        <f aca="false">F1828*D1828/E1828</f>
        <v>2669.6248187082</v>
      </c>
      <c r="H1828" s="1"/>
    </row>
    <row collapsed="false" customFormat="false" customHeight="true" hidden="false" ht="12.1" outlineLevel="0" r="1829">
      <c r="B1829" s="2" t="s">
        <v>60</v>
      </c>
      <c r="H1829" s="1" t="inlineStr">
        <f aca="false">SUM(H1812,H1821)</f>
        <is>
          <t/>
        </is>
      </c>
      <c r="I1829" s="0" t="s">
        <v>189</v>
      </c>
    </row>
    <row collapsed="false" customFormat="false" customHeight="true" hidden="false" ht="12.1" outlineLevel="0" r="1830">
      <c r="H1830" s="1" t="inlineStr">
        <f aca="false">SUM(H1813,H1822)</f>
        <is>
          <t/>
        </is>
      </c>
      <c r="I1830" s="0" t="s">
        <v>190</v>
      </c>
    </row>
    <row collapsed="false" customFormat="false" customHeight="true" hidden="false" ht="13.4" outlineLevel="0" r="1831">
      <c r="B1831" s="2" t="s">
        <v>61</v>
      </c>
      <c r="H1831" s="1"/>
    </row>
    <row collapsed="false" customFormat="false" customHeight="true" hidden="false" ht="13.4" outlineLevel="0" r="1832">
      <c r="B1832" s="0" t="s">
        <v>62</v>
      </c>
      <c r="C1832" s="0" t="n">
        <f aca="false">(0.84+0.1+0.59)*0.7</f>
        <v>1.071</v>
      </c>
      <c r="D1832" s="1" t="n">
        <f aca="false">C1832*110*3600*24*365*3</f>
        <v>11145768480</v>
      </c>
      <c r="E1832" s="1" t="n">
        <v>240000000</v>
      </c>
      <c r="F1832" s="0" t="n">
        <v>5</v>
      </c>
      <c r="G1832" s="0" t="n">
        <f aca="false">SQRT(5)*F1832*D1832/E1832*2</f>
        <v>1038.4456659481</v>
      </c>
    </row>
    <row collapsed="false" customFormat="false" customHeight="true" hidden="false" ht="12.1" outlineLevel="0" r="1833">
      <c r="B1833" s="2" t="s">
        <v>69</v>
      </c>
      <c r="D1833" s="0" t="n">
        <f aca="false">SUM(D1799:D1828)</f>
        <v>871767466.88</v>
      </c>
      <c r="H1833" s="1" t="inlineStr">
        <f aca="false">SUM(H1829,H1799)</f>
        <is>
          <t/>
        </is>
      </c>
      <c r="I1833" s="0" t="s">
        <v>189</v>
      </c>
    </row>
    <row collapsed="false" customFormat="false" customHeight="true" hidden="false" ht="12.1" outlineLevel="0" r="1834">
      <c r="B1834" s="2"/>
      <c r="H1834" s="1" t="inlineStr">
        <f aca="false">SUM(H1830,H1799)</f>
        <is>
          <t/>
        </is>
      </c>
      <c r="I1834" s="0" t="s">
        <v>190</v>
      </c>
    </row>
    <row collapsed="false" customFormat="false" customHeight="true" hidden="false" ht="12.1" outlineLevel="0" r="1835">
      <c r="B1835" s="2" t="s">
        <v>70</v>
      </c>
    </row>
    <row collapsed="false" customFormat="false" customHeight="true" hidden="false" ht="12.1" outlineLevel="0" r="1836">
      <c r="B1836" s="0" t="s">
        <v>71</v>
      </c>
      <c r="C1836" s="0" t="n">
        <f aca="false">0.00000054*2.07*C1805</f>
        <v>4.69476E-006</v>
      </c>
      <c r="D1836" s="0" t="n">
        <f aca="false">C1836*0.001*19*3600*24*365*3</f>
        <v>8.43907522752</v>
      </c>
      <c r="E1836" s="0" t="n">
        <v>2687856</v>
      </c>
      <c r="F1836" s="0" t="n">
        <v>2358369</v>
      </c>
      <c r="G1836" s="0" t="n">
        <f aca="false">F1836*D1836/E1836</f>
        <v>7.40458320879211</v>
      </c>
    </row>
    <row collapsed="false" customFormat="false" customHeight="true" hidden="false" ht="12.1" outlineLevel="0" r="1837">
      <c r="B1837" s="0" t="s">
        <v>72</v>
      </c>
      <c r="C1837" s="3" t="n">
        <f aca="false">0.00000054*2.07*C1806</f>
        <v>4.69476E-006</v>
      </c>
      <c r="D1837" s="0" t="n">
        <f aca="false">C1837*0.001*19*3600*24*365*3</f>
        <v>8.43907522752</v>
      </c>
      <c r="E1837" s="0" t="n">
        <v>2687856</v>
      </c>
      <c r="F1837" s="0" t="n">
        <v>1442939</v>
      </c>
      <c r="G1837" s="0" t="n">
        <f aca="false">F1837*D1837/E1837</f>
        <v>4.53040295675158</v>
      </c>
      <c r="H1837" s="0" t="n">
        <f aca="false">SUM(G1836:G1837)</f>
        <v>11.9349861655437</v>
      </c>
    </row>
    <row collapsed="false" customFormat="false" customHeight="true" hidden="false" ht="12.1" outlineLevel="0" r="1838">
      <c r="B1838" s="0" t="s">
        <v>73</v>
      </c>
      <c r="C1838" s="0" t="n">
        <f aca="false">0.00000000007*1.86*C1817</f>
        <v>1.953E-009</v>
      </c>
      <c r="D1838" s="0" t="n">
        <f aca="false">C1838*0.001*(39.2+8.4+9)*3600*24*365*3</f>
        <v>0.0104579493984</v>
      </c>
      <c r="E1838" s="4" t="n">
        <v>4799904</v>
      </c>
      <c r="F1838" s="0" t="n">
        <v>1781347</v>
      </c>
      <c r="G1838" s="0" t="n">
        <f aca="false">F1838*D1838/E1838</f>
        <v>0.00388116862066234</v>
      </c>
    </row>
    <row collapsed="false" customFormat="false" customHeight="true" hidden="false" ht="12.1" outlineLevel="0" r="1839">
      <c r="B1839" s="0" t="s">
        <v>74</v>
      </c>
      <c r="C1839" s="0" t="n">
        <f aca="false">0.00000054*2.07*C1818</f>
        <v>2.760966E-006</v>
      </c>
      <c r="D1839" s="0" t="n">
        <f aca="false">C1839*0.001*(39.2+8.4+9)*3600*24*365*3</f>
        <v>14.7844560771648</v>
      </c>
      <c r="E1839" s="4" t="n">
        <v>4799904</v>
      </c>
      <c r="F1839" s="0" t="n">
        <v>1865229</v>
      </c>
      <c r="G1839" s="0" t="n">
        <f aca="false">F1839*D1839/E1839</f>
        <v>5.74519745068944</v>
      </c>
    </row>
    <row collapsed="false" customFormat="false" customHeight="true" hidden="false" ht="12.1" outlineLevel="0" r="1840">
      <c r="B1840" s="0" t="s">
        <v>75</v>
      </c>
      <c r="C1840" s="0" t="n">
        <f aca="false">0.00000000007*1.86*C1826</f>
        <v>1.953E-009</v>
      </c>
      <c r="D1840" s="0" t="n">
        <f aca="false">C1840*0.001*(68+13.9+3.5+10+10)*3600*24*365*3</f>
        <v>0.0194746972896</v>
      </c>
      <c r="E1840" s="4" t="n">
        <v>4799904</v>
      </c>
      <c r="F1840" s="0" t="n">
        <v>1401176</v>
      </c>
      <c r="G1840" s="0" t="n">
        <f aca="false">F1840*D1840/E1840</f>
        <v>0.00568500504373683</v>
      </c>
    </row>
    <row collapsed="false" customFormat="false" customHeight="true" hidden="false" ht="12.1" outlineLevel="0" r="1841">
      <c r="B1841" s="0" t="s">
        <v>76</v>
      </c>
      <c r="C1841" s="0" t="n">
        <f aca="false">0.00000054*2.07*C1827</f>
        <v>2.760966E-006</v>
      </c>
      <c r="D1841" s="0" t="n">
        <f aca="false">C1841*0.001*(68+13.9+3.5+10+10)*3600*24*365*3</f>
        <v>27.5314782779712</v>
      </c>
      <c r="E1841" s="4" t="n">
        <v>4799904</v>
      </c>
      <c r="F1841" s="0" t="n">
        <v>1468057</v>
      </c>
      <c r="G1841" s="0" t="n">
        <f aca="false">F1841*D1841/E1841</f>
        <v>8.42053912043315</v>
      </c>
      <c r="H1841" s="0" t="n">
        <f aca="false">SUM(G1838:G1841)</f>
        <v>14.175302744787</v>
      </c>
      <c r="I1841" s="0" t="n">
        <f aca="false">SUM(H1837,H1841)</f>
        <v>26.1102889103307</v>
      </c>
    </row>
    <row collapsed="false" customFormat="false" customHeight="true" hidden="false" ht="12.1" outlineLevel="0" r="1842">
      <c r="B1842" s="2" t="s">
        <v>77</v>
      </c>
      <c r="C1842" s="0" t="s">
        <v>78</v>
      </c>
      <c r="D1842" s="0" t="s">
        <v>79</v>
      </c>
    </row>
    <row collapsed="false" customFormat="false" customHeight="true" hidden="false" ht="12.1" outlineLevel="0" r="1843">
      <c r="B1843" s="0" t="s">
        <v>80</v>
      </c>
      <c r="C1843" s="3" t="n">
        <f aca="false">0.001*0.0072*C1806/6940*0.0403454</f>
        <v>1.75798976368876E-010</v>
      </c>
      <c r="D1843" s="0" t="n">
        <f aca="false">C1843*19*94670800</f>
        <v>0.316217564908429</v>
      </c>
      <c r="E1843" s="0" t="n">
        <f aca="false">48366*48</f>
        <v>2321568</v>
      </c>
      <c r="F1843" s="0" t="n">
        <v>663463</v>
      </c>
      <c r="G1843" s="0" t="n">
        <f aca="false">F1843*D1843/E1843</f>
        <v>0.0903693771911231</v>
      </c>
    </row>
    <row collapsed="false" customFormat="false" customHeight="true" hidden="false" ht="12.1" outlineLevel="0" r="1844">
      <c r="B1844" s="0" t="s">
        <v>81</v>
      </c>
      <c r="C1844" s="0" t="n">
        <f aca="false">0.001*0.0072*C1806/0.0000000000006709*1.05101E-019</f>
        <v>4.73729950812342E-012</v>
      </c>
      <c r="D1844" s="0" t="n">
        <f aca="false">C1844*19*94670800</f>
        <v>0.00852119475119936</v>
      </c>
      <c r="E1844" s="0" t="n">
        <f aca="false">48316*48</f>
        <v>2319168</v>
      </c>
      <c r="F1844" s="0" t="n">
        <v>606480</v>
      </c>
      <c r="G1844" s="0" t="n">
        <f aca="false">F1844*D1844/E1844</f>
        <v>0.00222835697659996</v>
      </c>
    </row>
    <row collapsed="false" customFormat="false" customHeight="true" hidden="false" ht="12.1" outlineLevel="0" r="1845">
      <c r="B1845" s="0" t="s">
        <v>82</v>
      </c>
      <c r="C1845" s="0" t="n">
        <f aca="false">0.001*0.99274*C1806/0.00000005798*0.0000000000000160359</f>
        <v>1.15318753599862E-009</v>
      </c>
      <c r="D1845" s="0" t="n">
        <f aca="false">C1845*19*94670800</f>
        <v>2.07429054507735</v>
      </c>
      <c r="E1845" s="0" t="n">
        <f aca="false">48414*48</f>
        <v>2323872</v>
      </c>
      <c r="F1845" s="0" t="n">
        <v>610731</v>
      </c>
      <c r="G1845" s="0" t="n">
        <f aca="false">F1845*D1845/E1845</f>
        <v>0.54513912078016</v>
      </c>
    </row>
    <row collapsed="false" customFormat="false" customHeight="true" hidden="false" ht="12.1" outlineLevel="0" r="1846">
      <c r="B1846" s="0" t="s">
        <v>83</v>
      </c>
      <c r="C1846" s="0" t="n">
        <f aca="false">0.001*0.0072*C1806/1.34*0.00000515675</f>
        <v>1.16373223880597E-010</v>
      </c>
      <c r="D1846" s="0" t="n">
        <f aca="false">C1846*19*94670800</f>
        <v>0.209325777863749</v>
      </c>
      <c r="E1846" s="0" t="n">
        <f aca="false">48394*48</f>
        <v>2322912</v>
      </c>
      <c r="F1846" s="0" t="n">
        <v>644854</v>
      </c>
      <c r="G1846" s="0" t="n">
        <f aca="false">F1846*D1846/E1846</f>
        <v>0.0581100640741234</v>
      </c>
    </row>
    <row collapsed="false" customFormat="false" customHeight="true" hidden="false" ht="12.1" outlineLevel="0" r="1847">
      <c r="B1847" s="0" t="s">
        <v>84</v>
      </c>
      <c r="C1847" s="0" t="n">
        <f aca="false">0.001*C1804/2320000*21.595</f>
        <v>2.04780172413793E-008</v>
      </c>
      <c r="D1847" s="0" t="n">
        <f aca="false">C1847*19*94670800</f>
        <v>36.8347352184483</v>
      </c>
      <c r="E1847" s="0" t="n">
        <f aca="false">48306*48</f>
        <v>2318688</v>
      </c>
      <c r="F1847" s="0" t="n">
        <v>684053</v>
      </c>
      <c r="G1847" s="0" t="n">
        <f aca="false">F1847*D1847/E1847</f>
        <v>10.8668829658778</v>
      </c>
    </row>
    <row collapsed="false" customFormat="false" customHeight="true" hidden="false" ht="12.1" outlineLevel="0" r="1848">
      <c r="B1848" s="0" t="s">
        <v>85</v>
      </c>
      <c r="C1848" s="0" t="n">
        <f aca="false">0.001*0.99274*C1806/4219*0.00195758*10</f>
        <v>1.93461613430671E-008</v>
      </c>
      <c r="D1848" s="0" t="n">
        <f aca="false">C1848*19*94670800</f>
        <v>34.7988148542675</v>
      </c>
      <c r="E1848" s="0" t="n">
        <f aca="false">48401*48</f>
        <v>2323248</v>
      </c>
      <c r="F1848" s="0" t="n">
        <v>653105</v>
      </c>
      <c r="G1848" s="0" t="n">
        <f aca="false">F1848*D1848/E1848</f>
        <v>9.78254580457891</v>
      </c>
    </row>
    <row collapsed="false" customFormat="false" customHeight="true" hidden="false" ht="12.1" outlineLevel="0" r="1849">
      <c r="B1849" s="0" t="s">
        <v>86</v>
      </c>
      <c r="C1849" s="0" t="n">
        <f aca="false">0.001*C1804/4.78*0.00000927984</f>
        <v>4.27105606694561E-009</v>
      </c>
      <c r="D1849" s="0" t="n">
        <f aca="false">C1849*19*94670800</f>
        <v>7.68254159934929</v>
      </c>
      <c r="E1849" s="0" t="n">
        <f aca="false">48370*48</f>
        <v>2321760</v>
      </c>
      <c r="F1849" s="0" t="n">
        <v>628150</v>
      </c>
      <c r="G1849" s="0" t="n">
        <f aca="false">F1849*D1849/E1849</f>
        <v>2.07850445594345</v>
      </c>
    </row>
    <row collapsed="false" customFormat="false" customHeight="true" hidden="false" ht="12.1" outlineLevel="0" r="1850">
      <c r="B1850" s="0" t="s">
        <v>87</v>
      </c>
      <c r="C1850" s="0" t="n">
        <f aca="false">0.001*0.99274*C1806/0.003729*0.00000000292019</f>
        <v>3.26515300791633E-009</v>
      </c>
      <c r="D1850" s="0" t="n">
        <f aca="false">C1850*19*94670800</f>
        <v>5.87317830025506</v>
      </c>
      <c r="E1850" s="0" t="n">
        <f aca="false">48*48330</f>
        <v>2319840</v>
      </c>
      <c r="F1850" s="0" t="n">
        <v>616610</v>
      </c>
      <c r="G1850" s="0" t="n">
        <f aca="false">F1850*D1850/E1850</f>
        <v>1.56108200208647</v>
      </c>
    </row>
    <row collapsed="false" customFormat="false" customHeight="true" hidden="false" ht="12.1" outlineLevel="0" r="1851">
      <c r="B1851" s="0" t="s">
        <v>88</v>
      </c>
      <c r="C1851" s="0" t="n">
        <f aca="false">0.001*0.0072*C1806/0.0000007018*0.000000000000344642000000001</f>
        <v>1.48503477913936E-011</v>
      </c>
      <c r="D1851" s="0" t="n">
        <f aca="false">C1851*19*94670800</f>
        <v>0.0267119918080998</v>
      </c>
      <c r="E1851" s="0" t="n">
        <f aca="false">48381*48</f>
        <v>2322288</v>
      </c>
      <c r="F1851" s="0" t="n">
        <v>612282</v>
      </c>
      <c r="G1851" s="0" t="n">
        <f aca="false">F1851*D1851/E1851</f>
        <v>0.00704274050774365</v>
      </c>
    </row>
    <row collapsed="false" customFormat="false" customHeight="true" hidden="false" ht="12.1" outlineLevel="0" r="1852">
      <c r="B1852" s="0" t="s">
        <v>89</v>
      </c>
      <c r="C1852" s="0" t="n">
        <f aca="false">0.001*C1804/0.0000022089*0.00000000000107439</f>
        <v>1.07006111639277E-009</v>
      </c>
      <c r="D1852" s="0" t="n">
        <f aca="false">C1852*19*94670800</f>
        <v>1.92476729681814</v>
      </c>
      <c r="E1852" s="0" t="n">
        <f aca="false">48307*48</f>
        <v>2318736</v>
      </c>
      <c r="F1852" s="0" t="n">
        <v>612515</v>
      </c>
      <c r="G1852" s="0" t="n">
        <f aca="false">F1852*D1852/E1852</f>
        <v>0.508444618451849</v>
      </c>
    </row>
    <row collapsed="false" customFormat="false" customHeight="true" hidden="false" ht="12.1" outlineLevel="0" r="1853">
      <c r="B1853" s="0" t="s">
        <v>90</v>
      </c>
      <c r="C1853" s="0" t="n">
        <f aca="false">0.001*0.99274*C1806/0.000000000014*1.44088E-018</f>
        <v>4.2912576336E-010</v>
      </c>
      <c r="D1853" s="0" t="n">
        <f aca="false">C1853*19*94670800</f>
        <v>0.771887907040136</v>
      </c>
      <c r="E1853" s="0" t="n">
        <f aca="false">48281*48</f>
        <v>2317488</v>
      </c>
      <c r="F1853" s="0" t="n">
        <v>606472</v>
      </c>
      <c r="G1853" s="0" t="n">
        <f aca="false">F1853*D1853/E1853</f>
        <v>0.201998199239196</v>
      </c>
    </row>
    <row collapsed="false" customFormat="false" customHeight="true" hidden="false" ht="12.1" outlineLevel="0" r="1854">
      <c r="B1854" s="0" t="s">
        <v>91</v>
      </c>
      <c r="C1854" s="0" t="n">
        <f aca="false">0.001*0.0072*C1806/0.175*0.000000346765</f>
        <v>5.9920992E-011</v>
      </c>
      <c r="D1854" s="0" t="n">
        <f aca="false">C1854*19*94670800</f>
        <v>0.107782596739238</v>
      </c>
      <c r="E1854" s="0" t="n">
        <f aca="false">48429*48</f>
        <v>2324592</v>
      </c>
      <c r="F1854" s="0" t="n">
        <v>628660</v>
      </c>
      <c r="G1854" s="0" t="n">
        <f aca="false">F1854*D1854/E1854</f>
        <v>0.0291486021056984</v>
      </c>
    </row>
    <row collapsed="false" customFormat="false" customHeight="true" hidden="false" ht="12.1" outlineLevel="0" r="1855">
      <c r="B1855" s="0" t="s">
        <v>92</v>
      </c>
      <c r="C1855" s="0" t="n">
        <f aca="false">0.001*C1804/0.0125*0.0000000140215</f>
        <v>2.467784E-009</v>
      </c>
      <c r="D1855" s="0" t="n">
        <f aca="false">C1855*19*94670800</f>
        <v>4.4389146246368</v>
      </c>
      <c r="E1855" s="0" t="n">
        <f aca="false">48364*48</f>
        <v>2321472</v>
      </c>
      <c r="F1855" s="0" t="n">
        <v>619906</v>
      </c>
      <c r="G1855" s="0" t="n">
        <f aca="false">F1855*D1855/E1855</f>
        <v>1.18532974306823</v>
      </c>
    </row>
    <row collapsed="false" customFormat="false" customHeight="true" hidden="false" ht="12.1" outlineLevel="0" r="1856">
      <c r="B1856" s="0" t="s">
        <v>93</v>
      </c>
      <c r="C1856" s="0" t="n">
        <f aca="false">0.001*0.99274*C1806/0.00000209824*0.000000000000780354000000001</f>
        <v>1.55067687482462E-009</v>
      </c>
      <c r="D1856" s="0" t="n">
        <f aca="false">C1856*19*94670800</f>
        <v>2.78927258534178</v>
      </c>
      <c r="E1856" s="0" t="n">
        <f aca="false">48336*48</f>
        <v>2320128</v>
      </c>
      <c r="F1856" s="0" t="n">
        <v>611319</v>
      </c>
      <c r="G1856" s="0" t="n">
        <f aca="false">F1856*D1856/E1856</f>
        <v>0.734931576015871</v>
      </c>
    </row>
    <row collapsed="false" customFormat="false" customHeight="true" hidden="false" ht="12.1" outlineLevel="0" r="1857">
      <c r="B1857" s="0" t="s">
        <v>94</v>
      </c>
      <c r="C1857" s="0" t="n">
        <f aca="false">0.001*0.0072*C1806/0.0000004296*0.000000000000285365</f>
        <v>2.00871452513966E-011</v>
      </c>
      <c r="D1857" s="0" t="n">
        <f aca="false">C1857*19*94670800</f>
        <v>0.0361316561026525</v>
      </c>
      <c r="E1857" s="0" t="n">
        <f aca="false">48365*48</f>
        <v>2321520</v>
      </c>
      <c r="F1857" s="0" t="n">
        <v>614751</v>
      </c>
      <c r="G1857" s="0" t="n">
        <f aca="false">F1857*D1857/E1857</f>
        <v>0.0095678571456467</v>
      </c>
    </row>
    <row collapsed="false" customFormat="false" customHeight="true" hidden="false" ht="12.1" outlineLevel="0" r="1858">
      <c r="B1858" s="0" t="s">
        <v>95</v>
      </c>
      <c r="C1858" s="0" t="n">
        <f aca="false">0.001*C1804/0.000000011498*3.71403E-015</f>
        <v>7.10633675421813E-010</v>
      </c>
      <c r="D1858" s="0" t="n">
        <f aca="false">C1858*19*94670800</f>
        <v>1.27824891262334</v>
      </c>
      <c r="E1858" s="0" t="n">
        <f aca="false">48295*48</f>
        <v>2318160</v>
      </c>
      <c r="F1858" s="0" t="n">
        <v>611028</v>
      </c>
      <c r="G1858" s="0" t="n">
        <f aca="false">F1858*D1858/E1858</f>
        <v>0.336924921740698</v>
      </c>
    </row>
    <row collapsed="false" customFormat="false" customHeight="true" hidden="false" ht="12.1" outlineLevel="0" r="1859">
      <c r="B1859" s="0" t="s">
        <v>96</v>
      </c>
      <c r="C1859" s="0" t="n">
        <f aca="false">0.001*0.99274*C1806/0.0000000000002914*2.40754E-020</f>
        <v>3.4448377797941E-010</v>
      </c>
      <c r="D1859" s="0" t="n">
        <f aca="false">C1859*19*94670800</f>
        <v>0.619638542118329</v>
      </c>
      <c r="E1859" s="0" t="n">
        <f aca="false">48408*48</f>
        <v>2323584</v>
      </c>
      <c r="F1859" s="0" t="n">
        <v>606711</v>
      </c>
      <c r="G1859" s="0" t="n">
        <f aca="false">F1859*D1859/E1859</f>
        <v>0.16179381486839</v>
      </c>
    </row>
    <row collapsed="false" customFormat="false" customHeight="true" hidden="false" ht="12.1" outlineLevel="0" r="1860">
      <c r="B1860" s="0" t="s">
        <v>97</v>
      </c>
      <c r="C1860" s="0" t="n">
        <f aca="false">0.001*C1804/1.57E-018*2.68518E-026</f>
        <v>3.76267261146497E-011</v>
      </c>
      <c r="D1860" s="0" t="n">
        <f aca="false">C1860*19*94670800</f>
        <v>0.0676808929904408</v>
      </c>
      <c r="E1860" s="0" t="n">
        <f aca="false">48282*48</f>
        <v>2317536</v>
      </c>
      <c r="F1860" s="0" t="n">
        <v>626200</v>
      </c>
      <c r="G1860" s="0" t="n">
        <f aca="false">F1860*D1860/E1860</f>
        <v>0.0182874290585406</v>
      </c>
    </row>
    <row collapsed="false" customFormat="false" customHeight="true" hidden="false" ht="12.1" outlineLevel="0" r="1861">
      <c r="B1861" s="0" t="s">
        <v>98</v>
      </c>
      <c r="C1861" s="0" t="n">
        <f aca="false">0.001*0.99274*C1806/0.0000000000000895300000000002*9.10636E-021</f>
        <v>4.24092939471461E-010</v>
      </c>
      <c r="D1861" s="0" t="n">
        <f aca="false">C1861*19*94670800</f>
        <v>0.762835139228181</v>
      </c>
      <c r="E1861" s="0" t="n">
        <f aca="false">48330*48</f>
        <v>2319840</v>
      </c>
      <c r="F1861" s="0" t="n">
        <v>606395</v>
      </c>
      <c r="G1861" s="0" t="n">
        <f aca="false">F1861*D1861/E1861</f>
        <v>0.199401430379799</v>
      </c>
    </row>
    <row collapsed="false" customFormat="false" customHeight="true" hidden="false" ht="12.1" outlineLevel="0" r="1862">
      <c r="B1862" s="0" t="s">
        <v>99</v>
      </c>
      <c r="C1862" s="0" t="n">
        <f aca="false">0.001*0.0072*C1806/3.12E-017*1.43864E-024</f>
        <v>1.39437415384615E-012</v>
      </c>
      <c r="D1862" s="0" t="n">
        <f aca="false">C1862*19*94670800</f>
        <v>0.00250812381623483</v>
      </c>
      <c r="E1862" s="0" t="n">
        <f aca="false">48313*48</f>
        <v>2319024</v>
      </c>
      <c r="F1862" s="0" t="n">
        <v>606803</v>
      </c>
      <c r="G1862" s="0" t="n">
        <f aca="false">F1862*D1862/E1862</f>
        <v>0.000656283443406685</v>
      </c>
    </row>
    <row collapsed="false" customFormat="false" customHeight="true" hidden="false" ht="12.1" outlineLevel="0" r="1863">
      <c r="B1863" s="0" t="s">
        <v>72</v>
      </c>
      <c r="C1863" s="0" t="n">
        <f aca="false">0.001*0.99274*C1806/4.916E-018*1.30457E-025</f>
        <v>1.10647173546786E-010</v>
      </c>
      <c r="D1863" s="0" t="n">
        <f aca="false">C1863*19*94670800</f>
        <v>0.199026072310848</v>
      </c>
      <c r="E1863" s="0" t="n">
        <f aca="false">48309*48</f>
        <v>2318832</v>
      </c>
      <c r="F1863" s="0" t="n">
        <v>614388</v>
      </c>
      <c r="G1863" s="0" t="n">
        <f aca="false">F1863*D1863/E1863</f>
        <v>0.0527331132720772</v>
      </c>
    </row>
    <row collapsed="false" customFormat="false" customHeight="true" hidden="false" ht="12.1" outlineLevel="0" r="1864">
      <c r="B1864" s="0" t="s">
        <v>100</v>
      </c>
      <c r="C1864" s="0" t="n">
        <f aca="false">0.001*0.99724*C1806/0.0054*0.000000008537</f>
        <v>6.62156279555556E-009</v>
      </c>
      <c r="D1864" s="0" t="n">
        <f aca="false">C1864*19*94670800</f>
        <v>11.9105042950041</v>
      </c>
      <c r="E1864" s="0" t="n">
        <f aca="false">48559*48</f>
        <v>2330832</v>
      </c>
      <c r="F1864" s="0" t="n">
        <v>123201</v>
      </c>
      <c r="G1864" s="0" t="n">
        <f aca="false">F1864*D1864/E1864</f>
        <v>0.629554613824079</v>
      </c>
    </row>
    <row collapsed="false" customFormat="false" customHeight="true" hidden="false" ht="12.1" outlineLevel="0" r="1865">
      <c r="B1865" s="0" t="s">
        <v>101</v>
      </c>
      <c r="C1865" s="0" t="n">
        <f aca="false">0.001*0.3594*C1804/0.0001908*0.00000000005714</f>
        <v>2.36789597484277E-010</v>
      </c>
      <c r="D1865" s="0" t="n">
        <f aca="false">C1865*19*94670800</f>
        <v>0.425924151884775</v>
      </c>
      <c r="E1865" s="0" t="n">
        <f aca="false">48594*48</f>
        <v>2332512</v>
      </c>
      <c r="F1865" s="0" t="n">
        <v>619175</v>
      </c>
      <c r="G1865" s="0" t="n">
        <f aca="false">F1865*D1865/E1865</f>
        <v>0.113063335469766</v>
      </c>
    </row>
    <row collapsed="false" customFormat="false" customHeight="true" hidden="false" ht="12.1" outlineLevel="0" r="1866">
      <c r="B1866" s="0" t="s">
        <v>102</v>
      </c>
      <c r="C1866" s="0" t="n">
        <f aca="false">0.001*C1806/389.3*0.001426</f>
        <v>1.538453634729E-008</v>
      </c>
      <c r="D1866" s="0" t="n">
        <f aca="false">C1866*19*94670800</f>
        <v>27.6728609089134</v>
      </c>
      <c r="E1866" s="0" t="n">
        <f aca="false">48607*48</f>
        <v>2333136</v>
      </c>
      <c r="F1866" s="0" t="n">
        <v>644825</v>
      </c>
      <c r="G1866" s="0" t="n">
        <f aca="false">F1866*D1866/E1866</f>
        <v>7.64814075801415</v>
      </c>
      <c r="H1866" s="0" t="n">
        <f aca="false">SUM(G1843:G1866)</f>
        <v>36.8218811841137</v>
      </c>
    </row>
    <row collapsed="false" customFormat="false" customHeight="true" hidden="false" ht="12.1" outlineLevel="0" r="1867">
      <c r="B1867" s="0" t="s">
        <v>103</v>
      </c>
      <c r="C1867" s="0" t="n">
        <f aca="false">0.001*0.0072*C1805/6940*0.0403454</f>
        <v>1.75798976368876E-010</v>
      </c>
      <c r="D1867" s="0" t="n">
        <f aca="false">C1867*19*94670800</f>
        <v>0.316217564908429</v>
      </c>
      <c r="E1867" s="0" t="n">
        <f aca="false">48366*48</f>
        <v>2321568</v>
      </c>
      <c r="F1867" s="0" t="n">
        <v>732154</v>
      </c>
      <c r="G1867" s="0" t="n">
        <f aca="false">F1867*D1867/E1867</f>
        <v>0.0997256832528559</v>
      </c>
    </row>
    <row collapsed="false" customFormat="false" customHeight="true" hidden="false" ht="12.1" outlineLevel="0" r="1868">
      <c r="B1868" s="0" t="s">
        <v>104</v>
      </c>
      <c r="C1868" s="0" t="n">
        <f aca="false">0.001*0.0072*C1805/0.0000000000006709*1.05101E-019</f>
        <v>4.73729950812342E-012</v>
      </c>
      <c r="D1868" s="0" t="n">
        <f aca="false">C1868*19*94670800</f>
        <v>0.00852119475119936</v>
      </c>
      <c r="E1868" s="0" t="n">
        <f aca="false">48316*48</f>
        <v>2319168</v>
      </c>
      <c r="F1868" s="0" t="n">
        <v>678084</v>
      </c>
      <c r="G1868" s="0" t="n">
        <f aca="false">F1868*D1868/E1868</f>
        <v>0.00249144771817836</v>
      </c>
    </row>
    <row collapsed="false" customFormat="false" customHeight="true" hidden="false" ht="12.1" outlineLevel="0" r="1869">
      <c r="B1869" s="0" t="s">
        <v>105</v>
      </c>
      <c r="C1869" s="0" t="n">
        <f aca="false">0.001*0.99274*C1805/0.00000005798*0.0000000000000160359</f>
        <v>1.15318753599862E-009</v>
      </c>
      <c r="D1869" s="0" t="n">
        <f aca="false">C1869*19*94670800</f>
        <v>2.07429054507735</v>
      </c>
      <c r="E1869" s="0" t="n">
        <f aca="false">48414*48</f>
        <v>2323872</v>
      </c>
      <c r="F1869" s="0" t="n">
        <v>682152</v>
      </c>
      <c r="G1869" s="0" t="n">
        <f aca="false">F1869*D1869/E1869</f>
        <v>0.608889579075612</v>
      </c>
    </row>
    <row collapsed="false" customFormat="false" customHeight="true" hidden="false" ht="12.1" outlineLevel="0" r="1870">
      <c r="B1870" s="0" t="s">
        <v>106</v>
      </c>
      <c r="C1870" s="0" t="n">
        <f aca="false">0.001*0.0072*C1805/1.34*0.00000515675</f>
        <v>1.16373223880597E-010</v>
      </c>
      <c r="D1870" s="0" t="n">
        <f aca="false">C1870*19*94670800</f>
        <v>0.209325777863749</v>
      </c>
      <c r="E1870" s="0" t="n">
        <f aca="false">48394*48</f>
        <v>2322912</v>
      </c>
      <c r="F1870" s="0" t="n">
        <v>715850</v>
      </c>
      <c r="G1870" s="0" t="n">
        <f aca="false">F1870*D1870/E1870</f>
        <v>0.0645077635673521</v>
      </c>
    </row>
    <row collapsed="false" customFormat="false" customHeight="true" hidden="false" ht="12.1" outlineLevel="0" r="1871">
      <c r="B1871" s="0" t="s">
        <v>107</v>
      </c>
      <c r="C1871" s="0" t="n">
        <f aca="false">0.001*C1803/2320000*21.595</f>
        <v>2.04780172413793E-008</v>
      </c>
      <c r="D1871" s="0" t="n">
        <f aca="false">C1871*19*94670800</f>
        <v>36.8347352184483</v>
      </c>
      <c r="E1871" s="0" t="n">
        <f aca="false">48306*48</f>
        <v>2318688</v>
      </c>
      <c r="F1871" s="0" t="n">
        <v>751194</v>
      </c>
      <c r="G1871" s="0" t="n">
        <f aca="false">F1871*D1871/E1871</f>
        <v>11.9334865612308</v>
      </c>
    </row>
    <row collapsed="false" customFormat="false" customHeight="true" hidden="false" ht="12.1" outlineLevel="0" r="1872">
      <c r="B1872" s="0" t="s">
        <v>108</v>
      </c>
      <c r="C1872" s="0" t="n">
        <f aca="false">0.001*0.99274*C1805/4219*0.00195758*10</f>
        <v>1.93461613430671E-008</v>
      </c>
      <c r="D1872" s="0" t="n">
        <f aca="false">C1872*19*94670800</f>
        <v>34.7988148542675</v>
      </c>
      <c r="E1872" s="0" t="n">
        <f aca="false">48401*48</f>
        <v>2323248</v>
      </c>
      <c r="F1872" s="0" t="n">
        <v>721844</v>
      </c>
      <c r="G1872" s="0" t="n">
        <f aca="false">F1872*D1872/E1872</f>
        <v>10.8121542382319</v>
      </c>
    </row>
    <row collapsed="false" customFormat="false" customHeight="true" hidden="false" ht="12.1" outlineLevel="0" r="1873">
      <c r="B1873" s="0" t="s">
        <v>109</v>
      </c>
      <c r="C1873" s="3" t="n">
        <f aca="false">0.001*C1803/4.78*0.00000927984</f>
        <v>4.27105606694561E-009</v>
      </c>
      <c r="D1873" s="0" t="n">
        <f aca="false">C1873*19*94670800</f>
        <v>7.68254159934929</v>
      </c>
      <c r="E1873" s="0" t="n">
        <f aca="false">48370*48</f>
        <v>2321760</v>
      </c>
      <c r="F1873" s="0" t="n">
        <v>698496</v>
      </c>
      <c r="G1873" s="0" t="n">
        <f aca="false">F1873*D1873/E1873</f>
        <v>2.31127445428428</v>
      </c>
    </row>
    <row collapsed="false" customFormat="false" customHeight="true" hidden="false" ht="12.1" outlineLevel="0" r="1874">
      <c r="B1874" s="0" t="s">
        <v>110</v>
      </c>
      <c r="C1874" s="0" t="n">
        <f aca="false">0.001*0.99274*C1805/0.003729*0.00000000292019</f>
        <v>3.26515300791633E-009</v>
      </c>
      <c r="D1874" s="0" t="n">
        <f aca="false">C1874*19*94670800</f>
        <v>5.87317830025506</v>
      </c>
      <c r="E1874" s="0" t="n">
        <f aca="false">48*48330</f>
        <v>2319840</v>
      </c>
      <c r="F1874" s="0" t="n">
        <v>688853</v>
      </c>
      <c r="G1874" s="0" t="n">
        <f aca="false">F1874*D1874/E1874</f>
        <v>1.7439808312925</v>
      </c>
    </row>
    <row collapsed="false" customFormat="false" customHeight="true" hidden="false" ht="12.1" outlineLevel="0" r="1875">
      <c r="B1875" s="0" t="s">
        <v>111</v>
      </c>
      <c r="C1875" s="0" t="n">
        <f aca="false">0.001*0.0072*C1805/0.0000007018*0.000000000000344642000000001</f>
        <v>1.48503477913936E-011</v>
      </c>
      <c r="D1875" s="0" t="n">
        <f aca="false">C1875*19*94670800</f>
        <v>0.0267119918080998</v>
      </c>
      <c r="E1875" s="0" t="n">
        <f aca="false">48381*48</f>
        <v>2322288</v>
      </c>
      <c r="F1875" s="0" t="n">
        <v>684490</v>
      </c>
      <c r="G1875" s="0" t="n">
        <f aca="false">F1875*D1875/E1875</f>
        <v>0.00787330911270534</v>
      </c>
    </row>
    <row collapsed="false" customFormat="false" customHeight="true" hidden="false" ht="12.1" outlineLevel="0" r="1876">
      <c r="B1876" s="3" t="s">
        <v>112</v>
      </c>
      <c r="C1876" s="0" t="n">
        <f aca="false">0.001*C1803/0.0000022089*0.00000000000107439</f>
        <v>1.07006111639277E-009</v>
      </c>
      <c r="D1876" s="0" t="n">
        <f aca="false">C1876*19*94670800</f>
        <v>1.92476729681814</v>
      </c>
      <c r="E1876" s="0" t="n">
        <f aca="false">48307*48</f>
        <v>2318736</v>
      </c>
      <c r="F1876" s="0" t="n">
        <v>684892</v>
      </c>
      <c r="G1876" s="0" t="n">
        <f aca="false">F1876*D1876/E1876</f>
        <v>0.56852428368403</v>
      </c>
    </row>
    <row collapsed="false" customFormat="false" customHeight="true" hidden="false" ht="12.1" outlineLevel="0" r="1877">
      <c r="B1877" s="0" t="s">
        <v>113</v>
      </c>
      <c r="C1877" s="0" t="n">
        <f aca="false">0.001*0.99274*C1805/0.000000000014*1.44088E-018</f>
        <v>4.2912576336E-010</v>
      </c>
      <c r="D1877" s="0" t="n">
        <f aca="false">C1877*19*94670800</f>
        <v>0.771887907040136</v>
      </c>
      <c r="E1877" s="0" t="n">
        <f aca="false">48281*48</f>
        <v>2317488</v>
      </c>
      <c r="F1877" s="0" t="n">
        <v>676802</v>
      </c>
      <c r="G1877" s="0" t="n">
        <f aca="false">F1877*D1877/E1877</f>
        <v>0.225423078462792</v>
      </c>
    </row>
    <row collapsed="false" customFormat="false" customHeight="true" hidden="false" ht="12.1" outlineLevel="0" r="1878">
      <c r="B1878" s="0" t="s">
        <v>114</v>
      </c>
      <c r="C1878" s="0" t="n">
        <f aca="false">0.001*0.0072*C1805/0.175*0.000000346765</f>
        <v>5.9920992E-011</v>
      </c>
      <c r="D1878" s="0" t="n">
        <f aca="false">C1878*19*94670800</f>
        <v>0.107782596739238</v>
      </c>
      <c r="E1878" s="0" t="n">
        <f aca="false">48429*48</f>
        <v>2324592</v>
      </c>
      <c r="F1878" s="0" t="n">
        <v>698784</v>
      </c>
      <c r="G1878" s="0" t="n">
        <f aca="false">F1878*D1878/E1878</f>
        <v>0.0323999885054375</v>
      </c>
    </row>
    <row collapsed="false" customFormat="false" customHeight="true" hidden="false" ht="12.1" outlineLevel="0" r="1879">
      <c r="B1879" s="0" t="s">
        <v>115</v>
      </c>
      <c r="C1879" s="0" t="n">
        <f aca="false">0.001*C1803/0.0125*0.0000000140215</f>
        <v>2.467784E-009</v>
      </c>
      <c r="D1879" s="0" t="n">
        <f aca="false">C1879*19*94670800</f>
        <v>4.4389146246368</v>
      </c>
      <c r="E1879" s="0" t="n">
        <f aca="false">48364*48</f>
        <v>2321472</v>
      </c>
      <c r="F1879" s="0" t="n">
        <v>690722</v>
      </c>
      <c r="G1879" s="0" t="n">
        <f aca="false">F1879*D1879/E1879</f>
        <v>1.32073787121205</v>
      </c>
    </row>
    <row collapsed="false" customFormat="false" customHeight="true" hidden="false" ht="12.1" outlineLevel="0" r="1880">
      <c r="B1880" s="0" t="s">
        <v>116</v>
      </c>
      <c r="C1880" s="0" t="n">
        <f aca="false">0.001*0.99274*C1805/0.00000209824*0.000000000000780354000000001</f>
        <v>1.55067687482462E-009</v>
      </c>
      <c r="D1880" s="0" t="n">
        <f aca="false">C1880*19*94670800</f>
        <v>2.78927258534178</v>
      </c>
      <c r="E1880" s="0" t="n">
        <f aca="false">48336*48</f>
        <v>2320128</v>
      </c>
      <c r="F1880" s="0" t="n">
        <v>682607</v>
      </c>
      <c r="G1880" s="0" t="n">
        <f aca="false">F1880*D1880/E1880</f>
        <v>0.820634461401438</v>
      </c>
    </row>
    <row collapsed="false" customFormat="false" customHeight="true" hidden="false" ht="12.1" outlineLevel="0" r="1881">
      <c r="B1881" s="0" t="s">
        <v>117</v>
      </c>
      <c r="C1881" s="0" t="n">
        <f aca="false">0.001*0.0072*C1805/0.0000004296*0.000000000000285365</f>
        <v>2.00871452513966E-011</v>
      </c>
      <c r="D1881" s="0" t="n">
        <f aca="false">C1881*19*94670800</f>
        <v>0.0361316561026525</v>
      </c>
      <c r="E1881" s="0" t="n">
        <f aca="false">48365*48</f>
        <v>2321520</v>
      </c>
      <c r="F1881" s="0" t="n">
        <v>687092</v>
      </c>
      <c r="G1881" s="0" t="n">
        <f aca="false">F1881*D1881/E1881</f>
        <v>0.0106937574756555</v>
      </c>
    </row>
    <row collapsed="false" customFormat="false" customHeight="true" hidden="false" ht="12.1" outlineLevel="0" r="1882">
      <c r="B1882" s="0" t="s">
        <v>118</v>
      </c>
      <c r="C1882" s="0" t="n">
        <f aca="false">0.001*C1803/0.000000011498*3.71403E-015</f>
        <v>7.10633675421813E-010</v>
      </c>
      <c r="D1882" s="0" t="n">
        <f aca="false">C1882*19*94670800</f>
        <v>1.27824891262334</v>
      </c>
      <c r="E1882" s="0" t="n">
        <f aca="false">48295*48</f>
        <v>2318160</v>
      </c>
      <c r="F1882" s="0" t="n">
        <v>681349</v>
      </c>
      <c r="G1882" s="0" t="n">
        <f aca="false">F1882*D1882/E1882</f>
        <v>0.375700390985524</v>
      </c>
    </row>
    <row collapsed="false" customFormat="false" customHeight="true" hidden="false" ht="12.1" outlineLevel="0" r="1883">
      <c r="B1883" s="0" t="s">
        <v>119</v>
      </c>
      <c r="C1883" s="0" t="n">
        <f aca="false">0.001*0.99274*C1805/0.0000000000002914*2.40754E-020</f>
        <v>3.4448377797941E-010</v>
      </c>
      <c r="D1883" s="0" t="n">
        <f aca="false">C1883*19*94670800</f>
        <v>0.619638542118329</v>
      </c>
      <c r="E1883" s="0" t="n">
        <f aca="false">48408*48</f>
        <v>2323584</v>
      </c>
      <c r="F1883" s="0" t="n">
        <v>676885</v>
      </c>
      <c r="G1883" s="0" t="n">
        <f aca="false">F1883*D1883/E1883</f>
        <v>0.180507369039279</v>
      </c>
    </row>
    <row collapsed="false" customFormat="false" customHeight="true" hidden="false" ht="12.1" outlineLevel="0" r="1884">
      <c r="B1884" s="0" t="s">
        <v>120</v>
      </c>
      <c r="C1884" s="0" t="n">
        <f aca="false">0.001*C1803/1.57E-018*2.68518E-026</f>
        <v>3.76267261146497E-011</v>
      </c>
      <c r="D1884" s="0" t="n">
        <f aca="false">C1884*19*94670800</f>
        <v>0.0676808929904408</v>
      </c>
      <c r="E1884" s="0" t="n">
        <f aca="false">48282*48</f>
        <v>2317536</v>
      </c>
      <c r="F1884" s="0" t="n">
        <v>698367</v>
      </c>
      <c r="G1884" s="0" t="n">
        <f aca="false">F1884*D1884/E1884</f>
        <v>0.0203949807878088</v>
      </c>
    </row>
    <row collapsed="false" customFormat="false" customHeight="true" hidden="false" ht="12.1" outlineLevel="0" r="1885">
      <c r="B1885" s="0" t="s">
        <v>121</v>
      </c>
      <c r="C1885" s="0" t="n">
        <f aca="false">0.001*0.99274*C1805/0.0000000000000895300000000002*9.10636E-021</f>
        <v>4.24092939471461E-010</v>
      </c>
      <c r="D1885" s="0" t="n">
        <f aca="false">C1885*19*94670800</f>
        <v>0.762835139228181</v>
      </c>
      <c r="E1885" s="0" t="n">
        <f aca="false">48330*48</f>
        <v>2319840</v>
      </c>
      <c r="F1885" s="0" t="n">
        <v>676443</v>
      </c>
      <c r="G1885" s="0" t="n">
        <f aca="false">F1885*D1885/E1885</f>
        <v>0.22243537920069</v>
      </c>
    </row>
    <row collapsed="false" customFormat="false" customHeight="true" hidden="false" ht="12.1" outlineLevel="0" r="1886">
      <c r="B1886" s="0" t="s">
        <v>122</v>
      </c>
      <c r="C1886" s="0" t="n">
        <f aca="false">0.001*0.0072*C1805/3.12E-017*1.43864E-024</f>
        <v>1.39437415384615E-012</v>
      </c>
      <c r="D1886" s="0" t="n">
        <f aca="false">C1886*19*94670800</f>
        <v>0.00250812381623483</v>
      </c>
      <c r="E1886" s="0" t="n">
        <f aca="false">48313*48</f>
        <v>2319024</v>
      </c>
      <c r="F1886" s="0" t="n">
        <v>679108</v>
      </c>
      <c r="G1886" s="0" t="n">
        <f aca="false">F1886*D1886/E1886</f>
        <v>0.000734484398865904</v>
      </c>
    </row>
    <row collapsed="false" customFormat="false" customHeight="true" hidden="false" ht="12.1" outlineLevel="0" r="1887">
      <c r="B1887" s="0" t="s">
        <v>71</v>
      </c>
      <c r="C1887" s="0" t="n">
        <f aca="false">0.001*0.99274*C1805/4.916E-018*1.30457E-025</f>
        <v>1.10647173546786E-010</v>
      </c>
      <c r="D1887" s="0" t="n">
        <f aca="false">C1887*19*94670800</f>
        <v>0.199026072310848</v>
      </c>
      <c r="E1887" s="0" t="n">
        <f aca="false">48309*48</f>
        <v>2318832</v>
      </c>
      <c r="F1887" s="0" t="n">
        <v>686225</v>
      </c>
      <c r="G1887" s="0" t="n">
        <f aca="false">F1887*D1887/E1887</f>
        <v>0.0588989053417892</v>
      </c>
    </row>
    <row collapsed="false" customFormat="false" customHeight="true" hidden="false" ht="12.1" outlineLevel="0" r="1888">
      <c r="B1888" s="0" t="s">
        <v>123</v>
      </c>
      <c r="C1888" s="0" t="n">
        <f aca="false">0.001*0.99724*C1805/0.0054*0.000000008537</f>
        <v>6.62156279555556E-009</v>
      </c>
      <c r="D1888" s="0" t="n">
        <f aca="false">C1888*19*94670800</f>
        <v>11.9105042950041</v>
      </c>
      <c r="E1888" s="0" t="n">
        <f aca="false">48369*48</f>
        <v>2321712</v>
      </c>
      <c r="F1888" s="0" t="n">
        <v>696238</v>
      </c>
      <c r="G1888" s="0" t="n">
        <f aca="false">F1888*D1888/E1888</f>
        <v>3.57173744605063</v>
      </c>
    </row>
    <row collapsed="false" customFormat="false" customHeight="true" hidden="false" ht="12.1" outlineLevel="0" r="1889">
      <c r="B1889" s="0" t="s">
        <v>124</v>
      </c>
      <c r="C1889" s="0" t="n">
        <f aca="false">0.001*0.3594*C1803/0.0001908*0.00000000005714</f>
        <v>2.36789597484277E-010</v>
      </c>
      <c r="D1889" s="0" t="n">
        <f aca="false">C1889*19*94670800</f>
        <v>0.425924151884775</v>
      </c>
      <c r="E1889" s="0" t="n">
        <f aca="false">48352*48</f>
        <v>2320896</v>
      </c>
      <c r="F1889" s="0" t="n">
        <v>689386</v>
      </c>
      <c r="G1889" s="0" t="n">
        <f aca="false">F1889*D1889/E1889</f>
        <v>0.126514133925535</v>
      </c>
      <c r="I1889" s="0" t="n">
        <f aca="false">SUM(H1866,H1890)</f>
        <v>80.4218527817867</v>
      </c>
    </row>
    <row collapsed="false" customFormat="false" customHeight="true" hidden="false" ht="12.1" outlineLevel="0" r="1890">
      <c r="B1890" s="0" t="s">
        <v>125</v>
      </c>
      <c r="C1890" s="0" t="n">
        <f aca="false">0.001*C1805/389.3*0.001426</f>
        <v>1.538453634729E-008</v>
      </c>
      <c r="D1890" s="0" t="n">
        <f aca="false">C1890*19*94670800</f>
        <v>27.6728609089134</v>
      </c>
      <c r="E1890" s="0" t="n">
        <f aca="false">48443*48</f>
        <v>2325264</v>
      </c>
      <c r="F1890" s="0" t="n">
        <v>712569</v>
      </c>
      <c r="G1890" s="0" t="n">
        <f aca="false">F1890*D1890/E1890</f>
        <v>8.48025119943522</v>
      </c>
      <c r="H1890" s="0" t="n">
        <f aca="false">SUM(G1867:G1890)</f>
        <v>43.5999715976729</v>
      </c>
      <c r="I1890" s="0" t="n">
        <f aca="false">SUM(H1890,H1866,G1836:G1837)</f>
        <v>92.3568389473304</v>
      </c>
    </row>
    <row collapsed="false" customFormat="false" customHeight="true" hidden="false" ht="12.1" outlineLevel="0" r="1891">
      <c r="B1891" s="0" t="s">
        <v>126</v>
      </c>
      <c r="C1891" s="0" t="n">
        <f aca="false">0.001*C1816/6940* 0.00341825</f>
        <v>7.38814841498559E-009</v>
      </c>
      <c r="D1891" s="0" t="n">
        <f aca="false">C1891*(39.2+8.4+9)*3600*24*365*3</f>
        <v>39.5621517008646</v>
      </c>
      <c r="E1891" s="0" t="n">
        <f aca="false">96841*48</f>
        <v>4648368</v>
      </c>
      <c r="F1891" s="0" t="n">
        <v>473522</v>
      </c>
      <c r="G1891" s="0" t="n">
        <f aca="false">F1891*D1891/E1891</f>
        <v>4.03013470484626</v>
      </c>
    </row>
    <row collapsed="false" customFormat="false" customHeight="true" hidden="false" ht="12.1" outlineLevel="0" r="1892">
      <c r="B1892" s="0" t="s">
        <v>127</v>
      </c>
      <c r="C1892" s="0" t="n">
        <f aca="false">0.001*C1815/0.0000000000006709*2.855E-024</f>
        <v>4.89379937397526E-016</v>
      </c>
      <c r="D1892" s="0" t="n">
        <f aca="false">C1892*(39.2+8.4+9)*3600*24*365*3</f>
        <v>2.62053795283947E-006</v>
      </c>
      <c r="E1892" s="0" t="n">
        <f aca="false">96827*48</f>
        <v>4647696</v>
      </c>
      <c r="F1892" s="0" t="n">
        <v>500714</v>
      </c>
      <c r="G1892" s="0" t="n">
        <f aca="false">F1892*D1892/E1892</f>
        <v>2.82320539148443E-007</v>
      </c>
    </row>
    <row collapsed="false" customFormat="false" customHeight="true" hidden="false" ht="12.1" outlineLevel="0" r="1893">
      <c r="B1893" s="0" t="s">
        <v>128</v>
      </c>
      <c r="C1893" s="0" t="n">
        <f aca="false">0.001*C1819/0.00000005798*9.79659E-019</f>
        <v>6.75859951707485E-015</v>
      </c>
      <c r="D1893" s="0" t="n">
        <f aca="false">C1893*(39.2+8.4+9)*3600*24*365*3</f>
        <v>3.61910352041062E-005</v>
      </c>
      <c r="E1893" s="0" t="n">
        <f aca="false">96932*48</f>
        <v>4652736</v>
      </c>
      <c r="F1893" s="0" t="n">
        <v>496381</v>
      </c>
      <c r="G1893" s="0" t="n">
        <f aca="false">F1893*D1893/E1893</f>
        <v>3.86107061429006E-006</v>
      </c>
    </row>
    <row collapsed="false" customFormat="false" customHeight="true" hidden="false" ht="12.1" outlineLevel="0" r="1894">
      <c r="B1894" s="0" t="s">
        <v>129</v>
      </c>
      <c r="C1894" s="0" t="n">
        <f aca="false">0.001*C1816/1.34*0.000000225566</f>
        <v>2.52499253731343E-009</v>
      </c>
      <c r="D1894" s="0" t="n">
        <f aca="false">C1894*(39.2+8.4+9)*3600*24*365*3</f>
        <v>13.5208623587104</v>
      </c>
      <c r="E1894" s="0" t="n">
        <f aca="false">96843*48</f>
        <v>4648464</v>
      </c>
      <c r="F1894" s="0" t="n">
        <v>456243</v>
      </c>
      <c r="G1894" s="0" t="n">
        <f aca="false">F1894*D1894/E1894</f>
        <v>1.32706175741603</v>
      </c>
    </row>
    <row collapsed="false" customFormat="false" customHeight="true" hidden="false" ht="12.1" outlineLevel="0" r="1895">
      <c r="B1895" s="0" t="s">
        <v>130</v>
      </c>
      <c r="C1895" s="0" t="n">
        <f aca="false">0.001*C1823/2320000*3.514</f>
        <v>1.66612068965517E-009</v>
      </c>
      <c r="D1895" s="0" t="n">
        <f aca="false">C1895*(39.2+8.4+9)*3600*24*365*3</f>
        <v>8.92176439531035</v>
      </c>
      <c r="E1895" s="0" t="n">
        <f aca="false">96975*48</f>
        <v>4654800</v>
      </c>
      <c r="F1895" s="0" t="n">
        <v>495129</v>
      </c>
      <c r="G1895" s="0" t="n">
        <f aca="false">F1895*D1895/E1895</f>
        <v>0.949004099700442</v>
      </c>
    </row>
    <row collapsed="false" customFormat="false" customHeight="true" hidden="false" ht="12.1" outlineLevel="0" r="1896">
      <c r="B1896" s="0" t="s">
        <v>131</v>
      </c>
      <c r="C1896" s="0" t="n">
        <f aca="false">0.001*C1819/4219* 0.000117071*10</f>
        <v>1.10994074425219E-010</v>
      </c>
      <c r="D1896" s="0" t="n">
        <f aca="false">C1896*(39.2+8.4+9)*3600*24*365*3</f>
        <v>0.594352490456317</v>
      </c>
      <c r="E1896" s="0" t="n">
        <f aca="false">96785*48</f>
        <v>4645680</v>
      </c>
      <c r="F1896" s="0" t="n">
        <v>464574</v>
      </c>
      <c r="G1896" s="0" t="n">
        <f aca="false">F1896*D1896/E1896</f>
        <v>0.0594360166652143</v>
      </c>
    </row>
    <row collapsed="false" customFormat="false" customHeight="true" hidden="false" ht="12.1" outlineLevel="0" r="1897">
      <c r="B1897" s="0" t="s">
        <v>132</v>
      </c>
      <c r="C1897" s="0" t="n">
        <f aca="false">0.001*C1814/4.78*0.000000169299</f>
        <v>3.89600209205021E-011</v>
      </c>
      <c r="D1897" s="0" t="n">
        <f aca="false">C1897*(39.2+8.4+9)*3600*24*365*3</f>
        <v>0.208623618713372</v>
      </c>
      <c r="E1897" s="0" t="n">
        <f aca="false">96629*48</f>
        <v>4638192</v>
      </c>
      <c r="F1897" s="0" t="n">
        <v>431218</v>
      </c>
      <c r="G1897" s="0" t="n">
        <f aca="false">F1897*D1897/E1897</f>
        <v>0.0193959757626125</v>
      </c>
    </row>
    <row collapsed="false" customFormat="false" customHeight="true" hidden="false" ht="12.1" outlineLevel="0" r="1898">
      <c r="B1898" s="0" t="s">
        <v>133</v>
      </c>
      <c r="C1898" s="0" t="n">
        <f aca="false">0.001*C1819/0.003729*0.0000000000100436</f>
        <v>1.07735049611156E-012</v>
      </c>
      <c r="D1898" s="0" t="n">
        <f aca="false">C1898*(39.2+8.4+9)*3600*24*365*3</f>
        <v>0.00576901022666452</v>
      </c>
      <c r="E1898" s="0" t="n">
        <f aca="false">96279*48</f>
        <v>4621392</v>
      </c>
      <c r="F1898" s="0" t="n">
        <v>405939</v>
      </c>
      <c r="G1898" s="0" t="n">
        <f aca="false">F1898*D1898/E1898</f>
        <v>0.000506744773523209</v>
      </c>
    </row>
    <row collapsed="false" customFormat="false" customHeight="true" hidden="false" ht="12.1" outlineLevel="0" r="1899">
      <c r="B1899" s="0" t="s">
        <v>134</v>
      </c>
      <c r="C1899" s="0" t="n">
        <f aca="false">0.001*C1816/0.0000007018*3.81087E-016</f>
        <v>8.14520518666287E-012</v>
      </c>
      <c r="D1899" s="0" t="n">
        <f aca="false">C1899*(39.2+8.4+9)*3600*24*365*3</f>
        <v>0.0436160489921687</v>
      </c>
      <c r="E1899" s="0" t="n">
        <f aca="false">96427*48</f>
        <v>4628496</v>
      </c>
      <c r="F1899" s="0" t="n">
        <v>416952</v>
      </c>
      <c r="G1899" s="0" t="n">
        <f aca="false">F1899*D1899/E1899</f>
        <v>0.00392909464745842</v>
      </c>
    </row>
    <row collapsed="false" customFormat="false" customHeight="true" hidden="false" ht="12.1" outlineLevel="0" r="1900">
      <c r="B1900" s="0" t="s">
        <v>135</v>
      </c>
      <c r="C1900" s="0" t="n">
        <f aca="false">0.001*C1814/0.0000022089*1.16618E-015</f>
        <v>5.80740640137625E-013</v>
      </c>
      <c r="D1900" s="0" t="n">
        <f aca="false">C1900*(39.2+8.4+9)*3600*24*365*3</f>
        <v>0.00310975741328915</v>
      </c>
      <c r="E1900" s="0" t="n">
        <f aca="false">96274*48</f>
        <v>4621152</v>
      </c>
      <c r="F1900" s="0" t="n">
        <v>416470</v>
      </c>
      <c r="G1900" s="0" t="n">
        <f aca="false">F1900*D1900/E1900</f>
        <v>0.000280259266501628</v>
      </c>
    </row>
    <row collapsed="false" customFormat="false" customHeight="true" hidden="false" ht="12.1" outlineLevel="0" r="1901">
      <c r="B1901" s="0" t="s">
        <v>136</v>
      </c>
      <c r="C1901" s="0" t="n">
        <f aca="false">0.001*C1818/0.000000000014*3.31127E-023</f>
        <v>5.84202635714286E-015</v>
      </c>
      <c r="D1901" s="0" t="n">
        <f aca="false">C1901*(39.2+8.4+9)*3600*24*365*3</f>
        <v>3.12829575151659E-005</v>
      </c>
      <c r="E1901" s="0" t="n">
        <f aca="false">96902*48</f>
        <v>4651296</v>
      </c>
      <c r="F1901" s="0" t="n">
        <v>513538</v>
      </c>
      <c r="G1901" s="0" t="n">
        <f aca="false">F1901*D1901/E1901</f>
        <v>3.45387337989741E-006</v>
      </c>
    </row>
    <row collapsed="false" customFormat="false" customHeight="true" hidden="false" ht="12.1" outlineLevel="0" r="1902">
      <c r="B1902" s="0" t="s">
        <v>137</v>
      </c>
      <c r="C1902" s="0" t="n">
        <f aca="false">0.001*C1816/0.175*0.00000000630828</f>
        <v>5.40709714285714E-010</v>
      </c>
      <c r="D1902" s="0" t="n">
        <f aca="false">C1902*(39.2+8.4+9)*3600*24*365*3</f>
        <v>2.89539929914149</v>
      </c>
      <c r="E1902" s="0" t="n">
        <f aca="false">96662*48</f>
        <v>4639776</v>
      </c>
      <c r="F1902" s="0" t="n">
        <v>432185</v>
      </c>
      <c r="G1902" s="0" t="n">
        <f aca="false">F1902*D1902/E1902</f>
        <v>0.269700120458286</v>
      </c>
    </row>
    <row collapsed="false" customFormat="false" customHeight="true" hidden="false" ht="12.1" outlineLevel="0" r="1903">
      <c r="B1903" s="0" t="s">
        <v>138</v>
      </c>
      <c r="C1903" s="0" t="n">
        <f aca="false">0.001*C1814/0.0125*0.000000000107918</f>
        <v>9.496784E-012</v>
      </c>
      <c r="D1903" s="0" t="n">
        <f aca="false">C1903*(39.2+8.4+9)*3600*24*365*3</f>
        <v>0.0508535005220352</v>
      </c>
      <c r="E1903" s="0" t="n">
        <f aca="false">96463*48</f>
        <v>4630224</v>
      </c>
      <c r="F1903" s="0" t="n">
        <v>415350</v>
      </c>
      <c r="G1903" s="0" t="n">
        <f aca="false">F1903*D1903/E1903</f>
        <v>0.00456176665358465</v>
      </c>
    </row>
    <row collapsed="false" customFormat="false" customHeight="true" hidden="false" ht="12.1" outlineLevel="0" r="1904">
      <c r="B1904" s="0" t="s">
        <v>139</v>
      </c>
      <c r="C1904" s="0" t="n">
        <f aca="false">0.001*C1819/0.00000209824*1.65818E-016</f>
        <v>3.16108738752478E-014</v>
      </c>
      <c r="D1904" s="0" t="n">
        <f aca="false">C1904*(39.2+8.4+9)*3600*24*365*3</f>
        <v>0.000169270312046363</v>
      </c>
      <c r="E1904" s="0" t="n">
        <f aca="false">96600*48</f>
        <v>4636800</v>
      </c>
      <c r="F1904" s="0" t="n">
        <v>455876</v>
      </c>
      <c r="G1904" s="0" t="n">
        <f aca="false">F1904*D1904/E1904</f>
        <v>1.66421395735092E-005</v>
      </c>
    </row>
    <row collapsed="false" customFormat="false" customHeight="true" hidden="false" ht="12.1" outlineLevel="0" r="1905">
      <c r="B1905" s="0" t="s">
        <v>140</v>
      </c>
      <c r="C1905" s="0" t="n">
        <f aca="false">0.001*C1815/0.0000004296* 7.79096E-016</f>
        <v>2.08556890130354E-013</v>
      </c>
      <c r="D1905" s="0" t="n">
        <f aca="false">C1905*(39.2+8.4+9)*3600*24*365*3</f>
        <v>0.00111678310479821</v>
      </c>
      <c r="E1905" s="0" t="n">
        <f aca="false">96382*48</f>
        <v>4626336</v>
      </c>
      <c r="F1905" s="0" t="n">
        <v>407222</v>
      </c>
      <c r="G1905" s="0" t="n">
        <f aca="false">F1905*D1905/E1905</f>
        <v>9.83021227818597E-005</v>
      </c>
      <c r="I1905" s="5" t="n">
        <v>36893</v>
      </c>
    </row>
    <row collapsed="false" customFormat="false" customHeight="true" hidden="false" ht="12.1" outlineLevel="0" r="1906">
      <c r="B1906" s="0" t="s">
        <v>141</v>
      </c>
      <c r="C1906" s="0" t="n">
        <f aca="false">0.001*C1814/0.000000011498*2.9138E-019</f>
        <v>2.78759784310315E-014</v>
      </c>
      <c r="D1906" s="0" t="n">
        <f aca="false">C1906*(39.2+8.4+9)*3600*24*365*3</f>
        <v>0.000149270646115011</v>
      </c>
      <c r="E1906" s="0" t="n">
        <f aca="false">96835*48</f>
        <v>4648080</v>
      </c>
      <c r="F1906" s="0" t="n">
        <v>495654</v>
      </c>
      <c r="G1906" s="0" t="n">
        <f aca="false">F1906*D1906/E1906</f>
        <v>1.59176676884842E-005</v>
      </c>
    </row>
    <row collapsed="false" customFormat="false" customHeight="true" hidden="false" ht="12.1" outlineLevel="0" r="1907">
      <c r="B1907" s="0" t="s">
        <v>142</v>
      </c>
      <c r="C1907" s="0" t="n">
        <f aca="false">0.001*C1818/0.0000000000002914*5.04877E-025</f>
        <v>4.27949962251201E-015</v>
      </c>
      <c r="D1907" s="0" t="n">
        <f aca="false">C1907*(39.2+8.4+9)*3600*24*365*3</f>
        <v>2.29159193562225E-005</v>
      </c>
      <c r="E1907" s="0" t="n">
        <f aca="false">96835*48</f>
        <v>4648080</v>
      </c>
      <c r="F1907" s="0" t="n">
        <v>515742</v>
      </c>
      <c r="G1907" s="0" t="n">
        <f aca="false">F1907*D1907/E1907</f>
        <v>2.54270625303715E-006</v>
      </c>
    </row>
    <row collapsed="false" customFormat="false" customHeight="true" hidden="false" ht="12.1" outlineLevel="0" r="1908">
      <c r="B1908" s="0" t="s">
        <v>143</v>
      </c>
      <c r="C1908" s="0" t="n">
        <f aca="false">0.001*C1814/1.57E-018*5.25999E-033</f>
        <v>3.68534331210191E-018</v>
      </c>
      <c r="D1908" s="0" t="n">
        <f aca="false">C1908*(39.2+8.4+9)*3600*24*365*3</f>
        <v>1.97343235400377E-008</v>
      </c>
      <c r="E1908" s="0" t="n">
        <f aca="false">96921*48</f>
        <v>4652208</v>
      </c>
      <c r="F1908" s="0" t="n">
        <v>533472</v>
      </c>
      <c r="G1908" s="0" t="n">
        <f aca="false">F1908*D1908/E1908</f>
        <v>2.26294891534321E-009</v>
      </c>
    </row>
    <row collapsed="false" customFormat="false" customHeight="true" hidden="false" ht="12.1" outlineLevel="0" r="1909">
      <c r="B1909" s="0" t="s">
        <v>144</v>
      </c>
      <c r="C1909" s="0" t="n">
        <f aca="false">0.001*C1818/0.0000000000000895300000000002*2.06438E-025</f>
        <v>5.69531844074611E-015</v>
      </c>
      <c r="D1909" s="0" t="n">
        <f aca="false">C1909*(39.2+8.4+9)*3600*24*365*3</f>
        <v>3.04973640865833E-005</v>
      </c>
      <c r="E1909" s="0" t="n">
        <f aca="false">96936*48</f>
        <v>4652928</v>
      </c>
      <c r="F1909" s="0" t="n">
        <v>512452</v>
      </c>
      <c r="G1909" s="0" t="n">
        <f aca="false">F1909*D1909/E1909</f>
        <v>3.35883882598179E-006</v>
      </c>
    </row>
    <row collapsed="false" customFormat="false" customHeight="true" hidden="false" ht="12.1" outlineLevel="0" r="1910">
      <c r="B1910" s="0" t="s">
        <v>145</v>
      </c>
      <c r="C1910" s="0" t="n">
        <f aca="false">0.001*C1815/3.12E-017*1.92929E-029</f>
        <v>7.11116506410256E-017</v>
      </c>
      <c r="D1910" s="0" t="n">
        <f aca="false">C1910*(39.2+8.4+9)*3600*24*365*3</f>
        <v>3.80789577081692E-007</v>
      </c>
      <c r="E1910" s="0" t="n">
        <f aca="false">96797*48</f>
        <v>4646256</v>
      </c>
      <c r="F1910" s="0" t="n">
        <v>518509</v>
      </c>
      <c r="G1910" s="0" t="n">
        <f aca="false">F1910*D1910/E1910</f>
        <v>4.24950374716871E-008</v>
      </c>
    </row>
    <row collapsed="false" customFormat="false" customHeight="true" hidden="false" ht="12.1" outlineLevel="0" r="1911">
      <c r="B1911" s="0" t="s">
        <v>146</v>
      </c>
      <c r="C1911" s="0" t="n">
        <f aca="false">0.001*C1818/4.916E-018*6.34901E-031</f>
        <v>3.19000299023596E-016</v>
      </c>
      <c r="D1911" s="0" t="n">
        <f aca="false">C1911*(39.2+8.4+9)*3600*24*365*3</f>
        <v>1.70818688441538E-006</v>
      </c>
      <c r="E1911" s="0" t="n">
        <f aca="false">96932*48</f>
        <v>4652736</v>
      </c>
      <c r="F1911" s="0" t="n">
        <v>517426</v>
      </c>
      <c r="G1911" s="0" t="n">
        <f aca="false">F1911*D1911/E1911</f>
        <v>1.89965711971518E-007</v>
      </c>
    </row>
    <row collapsed="false" customFormat="false" customHeight="true" hidden="false" ht="12.1" outlineLevel="0" r="1912">
      <c r="B1912" s="0" t="s">
        <v>147</v>
      </c>
      <c r="C1912" s="0" t="n">
        <f aca="false">0.001*0.99724*C1816/0.0054*0.000000000119</f>
        <v>3.29643222222222E-010</v>
      </c>
      <c r="D1912" s="0" t="n">
        <f aca="false">C1912*(39.2+8.4+9)*3600*24*365*3</f>
        <v>1.7651777457888</v>
      </c>
      <c r="E1912" s="0" t="n">
        <f aca="false">96612*48</f>
        <v>4637376</v>
      </c>
      <c r="F1912" s="0" t="n">
        <v>425932</v>
      </c>
      <c r="G1912" s="0" t="n">
        <f aca="false">F1912*D1912/E1912</f>
        <v>0.162127394375465</v>
      </c>
    </row>
    <row collapsed="false" customFormat="false" customHeight="true" hidden="false" ht="12.1" outlineLevel="0" r="1913">
      <c r="B1913" s="0" t="s">
        <v>148</v>
      </c>
      <c r="C1913" s="0" t="n">
        <f aca="false">0.001*0.3594*C1814/0.0001908*0.0000000000003662</f>
        <v>7.58771006289308E-013</v>
      </c>
      <c r="D1913" s="0" t="n">
        <f aca="false">C1913*(39.2+8.4+9)*3600*24*365*3</f>
        <v>0.00406307669674687</v>
      </c>
      <c r="E1913" s="0" t="n">
        <f aca="false">96632*48</f>
        <v>4638336</v>
      </c>
      <c r="F1913" s="0" t="n">
        <v>460088</v>
      </c>
      <c r="G1913" s="0" t="n">
        <f aca="false">F1913*D1913/E1913</f>
        <v>0.000403026609381656</v>
      </c>
    </row>
    <row collapsed="false" customFormat="false" customHeight="true" hidden="false" ht="12.1" outlineLevel="0" r="1914">
      <c r="B1914" s="0" t="s">
        <v>149</v>
      </c>
      <c r="C1914" s="0" t="n">
        <f aca="false">0.001*C1816/389.3*0.00005711</f>
        <v>2.2004880554842E-009</v>
      </c>
      <c r="D1914" s="0" t="n">
        <f aca="false">C1914*(39.2+8.4+9)*3600*24*365*3</f>
        <v>11.7832016057539</v>
      </c>
      <c r="E1914" s="0" t="n">
        <f aca="false">96800*48</f>
        <v>4646400</v>
      </c>
      <c r="F1914" s="0" t="n">
        <v>454012</v>
      </c>
      <c r="G1914" s="0" t="n">
        <f aca="false">F1914*D1914/E1914</f>
        <v>1.15136770993275</v>
      </c>
      <c r="H1914" s="0" t="n">
        <f aca="false">SUM(G1891:G1914)</f>
        <v>7.97805326657086</v>
      </c>
    </row>
    <row collapsed="false" customFormat="false" customHeight="true" hidden="false" ht="12.1" outlineLevel="0" r="1915">
      <c r="B1915" s="0" t="s">
        <v>150</v>
      </c>
      <c r="C1915" s="0" t="n">
        <f aca="false">0.001*C1825/6940* 0.00341825</f>
        <v>7.38814841498559E-009</v>
      </c>
      <c r="D1915" s="0" t="n">
        <f aca="false">C1915*(68+13.9+3.5+10+10)*3600*24*365*3</f>
        <v>73.6722754288185</v>
      </c>
      <c r="E1915" s="0" t="n">
        <f aca="false">96987*48</f>
        <v>4655376</v>
      </c>
      <c r="F1915" s="0" t="n">
        <v>373140</v>
      </c>
      <c r="G1915" s="0" t="n">
        <f aca="false">F1915*D1915/E1915</f>
        <v>5.9050166632103</v>
      </c>
    </row>
    <row collapsed="false" customFormat="false" customHeight="true" hidden="false" ht="12.1" outlineLevel="0" r="1916">
      <c r="B1916" s="0" t="s">
        <v>151</v>
      </c>
      <c r="C1916" s="3" t="n">
        <f aca="false">0.001*C1824/0.0000000000006709*2.855E-024</f>
        <v>4.89379937397526E-016</v>
      </c>
      <c r="D1916" s="0" t="n">
        <f aca="false">C1916*(68+13.9+3.5+10+10)*3600*24*365*3</f>
        <v>4.87994170016396E-006</v>
      </c>
      <c r="E1916" s="0" t="n">
        <f aca="false">96875*48</f>
        <v>4650000</v>
      </c>
      <c r="F1916" s="0" t="n">
        <v>394359</v>
      </c>
      <c r="G1916" s="0" t="n">
        <f aca="false">F1916*D1916/E1916</f>
        <v>4.13859984717195E-007</v>
      </c>
    </row>
    <row collapsed="false" customFormat="false" customHeight="true" hidden="false" ht="12.1" outlineLevel="0" r="1917">
      <c r="B1917" s="0" t="s">
        <v>152</v>
      </c>
      <c r="C1917" s="0" t="n">
        <f aca="false">0.001*C1789/0.00000005798*9.79659E-019</f>
        <v>5.56981630629528E-024</v>
      </c>
      <c r="D1917" s="0" t="n">
        <f aca="false">C1917*(68+13.9+3.5+10+10)*3600*24*365*3</f>
        <v>5.55404436885707E-014</v>
      </c>
      <c r="E1917" s="0" t="n">
        <f aca="false">96950*48</f>
        <v>4653600</v>
      </c>
      <c r="F1917" s="0" t="n">
        <v>390270</v>
      </c>
      <c r="G1917" s="0" t="n">
        <f aca="false">F1917*D1917/E1917</f>
        <v>4.65784961284564E-015</v>
      </c>
    </row>
    <row collapsed="false" customFormat="false" customHeight="true" hidden="false" ht="12.1" outlineLevel="0" r="1918">
      <c r="B1918" s="0" t="s">
        <v>153</v>
      </c>
      <c r="C1918" s="3" t="n">
        <f aca="false">0.001*C1825/1.34*0.000000225566</f>
        <v>2.52499253731343E-009</v>
      </c>
      <c r="D1918" s="0" t="n">
        <f aca="false">C1918*(68+13.9+3.5+10+10)*3600*24*365*3</f>
        <v>25.1784256644537</v>
      </c>
      <c r="E1918" s="0" t="n">
        <f aca="false">96836*48</f>
        <v>4648128</v>
      </c>
      <c r="F1918" s="0" t="n">
        <v>361882</v>
      </c>
      <c r="G1918" s="0" t="n">
        <f aca="false">F1918*D1918/E1918</f>
        <v>1.96027713443</v>
      </c>
    </row>
    <row collapsed="false" customFormat="false" customHeight="true" hidden="false" ht="12.1" outlineLevel="0" r="1919">
      <c r="B1919" s="0" t="s">
        <v>154</v>
      </c>
      <c r="C1919" s="0" t="n">
        <f aca="false">0.001*C1785/2320000*3.514</f>
        <v>5.58202430979574E-027</v>
      </c>
      <c r="D1919" s="0" t="n">
        <f aca="false">C1919*(68+13.9+3.5+10+10)*3600*24*365*3</f>
        <v>5.56621780319818E-017</v>
      </c>
      <c r="E1919" s="0" t="n">
        <f aca="false">97125*48</f>
        <v>4662000</v>
      </c>
      <c r="F1919" s="0" t="n">
        <v>390668</v>
      </c>
      <c r="G1919" s="0" t="n">
        <f aca="false">F1919*D1919/E1919</f>
        <v>4.6643997785067E-018</v>
      </c>
    </row>
    <row collapsed="false" customFormat="false" customHeight="true" hidden="false" ht="12.1" outlineLevel="0" r="1920">
      <c r="B1920" s="0" t="s">
        <v>155</v>
      </c>
      <c r="C1920" s="0" t="n">
        <f aca="false">0.001*C1828/4219* 0.000117071*10</f>
        <v>1.10994074425219E-010</v>
      </c>
      <c r="D1920" s="0" t="n">
        <f aca="false">C1920*(68+13.9+3.5+10+10)*3600*24*365*3</f>
        <v>1.10679774724551</v>
      </c>
      <c r="E1920" s="0" t="n">
        <f aca="false">96850*48</f>
        <v>4648800</v>
      </c>
      <c r="F1920" s="0" t="n">
        <v>367865</v>
      </c>
      <c r="G1920" s="0" t="n">
        <f aca="false">F1920*D1920/E1920</f>
        <v>0.0875822047174473</v>
      </c>
    </row>
    <row collapsed="false" customFormat="false" customHeight="true" hidden="false" ht="12.1" outlineLevel="0" r="1921">
      <c r="B1921" s="0" t="s">
        <v>156</v>
      </c>
      <c r="C1921" s="0" t="n">
        <f aca="false">0.001*C1823/4.78*0.000000169299</f>
        <v>3.89600209205021E-011</v>
      </c>
      <c r="D1921" s="0" t="n">
        <f aca="false">C1921*(68+13.9+3.5+10+10)*3600*24*365*3</f>
        <v>0.388496986084619</v>
      </c>
      <c r="E1921" s="0" t="n">
        <f aca="false">96686*48</f>
        <v>4640928</v>
      </c>
      <c r="F1921" s="0" t="n">
        <v>343961</v>
      </c>
      <c r="G1921" s="0" t="n">
        <f aca="false">F1921*D1921/E1921</f>
        <v>0.0287933387095537</v>
      </c>
    </row>
    <row collapsed="false" customFormat="false" customHeight="true" hidden="false" ht="12.1" outlineLevel="0" r="1922">
      <c r="B1922" s="0" t="s">
        <v>157</v>
      </c>
      <c r="C1922" s="0" t="n">
        <f aca="false">0.001*C1828/0.003729*0.0000000000100436</f>
        <v>1.07735049611156E-012</v>
      </c>
      <c r="D1922" s="0" t="n">
        <f aca="false">C1922*(68+13.9+3.5+10+10)*3600*24*365*3</f>
        <v>0.0107429978425873</v>
      </c>
      <c r="E1922" s="0" t="n">
        <f aca="false">96390*48</f>
        <v>4626720</v>
      </c>
      <c r="F1922" s="0" t="n">
        <v>323828</v>
      </c>
      <c r="G1922" s="0" t="n">
        <f aca="false">F1922*D1922/E1922</f>
        <v>0.00075191139843547</v>
      </c>
    </row>
    <row collapsed="false" customFormat="false" customHeight="true" hidden="false" ht="12.1" outlineLevel="0" r="1923">
      <c r="B1923" s="0" t="s">
        <v>158</v>
      </c>
      <c r="C1923" s="0" t="n">
        <f aca="false">0.001*C1825/0.0000007018*3.81087E-016</f>
        <v>8.14520518666287E-012</v>
      </c>
      <c r="D1923" s="0" t="n">
        <f aca="false">C1923*(68+13.9+3.5+10+10)*3600*24*365*3</f>
        <v>0.081221405720399</v>
      </c>
      <c r="E1923" s="0" t="n">
        <f aca="false">96513*48</f>
        <v>4632624</v>
      </c>
      <c r="F1923" s="0" t="n">
        <v>331149</v>
      </c>
      <c r="G1923" s="0" t="n">
        <f aca="false">F1923*D1923/E1923</f>
        <v>0.00580586451283428</v>
      </c>
    </row>
    <row collapsed="false" customFormat="false" customHeight="true" hidden="false" ht="12.1" outlineLevel="0" r="1924">
      <c r="B1924" s="0" t="s">
        <v>159</v>
      </c>
      <c r="C1924" s="0" t="n">
        <f aca="false">0.001*C1823/0.0000022089*1.16618E-015</f>
        <v>5.80740640137625E-013</v>
      </c>
      <c r="D1924" s="0" t="n">
        <f aca="false">C1924*(68+13.9+3.5+10+10)*3600*24*365*3</f>
        <v>0.0057909616848176</v>
      </c>
      <c r="E1924" s="0" t="n">
        <f aca="false">96345*48</f>
        <v>4624560</v>
      </c>
      <c r="F1924" s="0" t="n">
        <v>331434</v>
      </c>
      <c r="G1924" s="0" t="n">
        <f aca="false">F1924*D1924/E1924</f>
        <v>0.000415027936721729</v>
      </c>
    </row>
    <row collapsed="false" customFormat="false" customHeight="true" hidden="false" ht="12.1" outlineLevel="0" r="1925">
      <c r="B1925" s="0" t="s">
        <v>160</v>
      </c>
      <c r="C1925" s="3" t="n">
        <f aca="false">0.001*C1827/0.000000000014*3.31127E-023</f>
        <v>5.84202635714286E-015</v>
      </c>
      <c r="D1925" s="0" t="n">
        <f aca="false">C1925*(68+13.9+3.5+10+10)*3600*24*365*3</f>
        <v>5.82548360794786E-005</v>
      </c>
      <c r="E1925" s="0" t="n">
        <f aca="false">96972*48</f>
        <v>4654656</v>
      </c>
      <c r="F1925" s="0" t="n">
        <v>401168</v>
      </c>
      <c r="G1925" s="0" t="n">
        <f aca="false">F1925*D1925/E1925</f>
        <v>5.02077405512508E-006</v>
      </c>
    </row>
    <row collapsed="false" customFormat="false" customHeight="true" hidden="false" ht="12.1" outlineLevel="0" r="1926">
      <c r="B1926" s="0" t="s">
        <v>161</v>
      </c>
      <c r="C1926" s="3" t="n">
        <f aca="false">0.001*C1825/0.175*0.00000000630828</f>
        <v>5.40709714285714E-010</v>
      </c>
      <c r="D1926" s="0" t="n">
        <f aca="false">C1926*(68+13.9+3.5+10+10)*3600*24*365*3</f>
        <v>5.39178597401966</v>
      </c>
      <c r="E1926" s="0" t="n">
        <f aca="false">96751*48</f>
        <v>4644048</v>
      </c>
      <c r="F1926" s="0" t="n">
        <v>343597</v>
      </c>
      <c r="G1926" s="0" t="n">
        <f aca="false">F1926*D1926/E1926</f>
        <v>0.398919538582554</v>
      </c>
    </row>
    <row collapsed="false" customFormat="false" customHeight="true" hidden="false" ht="12.1" outlineLevel="0" r="1927">
      <c r="B1927" s="0" t="s">
        <v>162</v>
      </c>
      <c r="C1927" s="0" t="n">
        <f aca="false">0.001*C1823/0.0125*0.000000000107918</f>
        <v>9.496784E-012</v>
      </c>
      <c r="D1927" s="0" t="n">
        <f aca="false">C1927*(68+13.9+3.5+10+10)*3600*24*365*3</f>
        <v>0.0946989214668288</v>
      </c>
      <c r="E1927" s="0" t="n">
        <f aca="false">96540*48</f>
        <v>4633920</v>
      </c>
      <c r="F1927" s="0" t="n">
        <v>333294</v>
      </c>
      <c r="G1927" s="0" t="n">
        <f aca="false">F1927*D1927/E1927</f>
        <v>0.00681120570302578</v>
      </c>
    </row>
    <row collapsed="false" customFormat="false" customHeight="true" hidden="false" ht="12.1" outlineLevel="0" r="1928">
      <c r="B1928" s="0" t="s">
        <v>163</v>
      </c>
      <c r="C1928" s="0" t="n">
        <f aca="false">0.001*C1828/0.00000209824*1.65818E-016</f>
        <v>3.16108738752478E-014</v>
      </c>
      <c r="D1928" s="0" t="n">
        <f aca="false">C1928*(68+13.9+3.5+10+10)*3600*24*365*3</f>
        <v>0.000315213619959128</v>
      </c>
      <c r="E1928" s="0" t="n">
        <f aca="false">96672*48</f>
        <v>4640256</v>
      </c>
      <c r="F1928" s="0" t="n">
        <v>360474</v>
      </c>
      <c r="G1928" s="0" t="n">
        <f aca="false">F1928*D1928/E1928</f>
        <v>2.44870788252085E-005</v>
      </c>
    </row>
    <row collapsed="false" customFormat="false" customHeight="true" hidden="false" ht="12.1" outlineLevel="0" r="1929">
      <c r="B1929" s="0" t="s">
        <v>164</v>
      </c>
      <c r="C1929" s="0" t="n">
        <f aca="false">0.001*C1824/0.0000004296* 7.79096E-016</f>
        <v>2.08556890130354E-013</v>
      </c>
      <c r="D1929" s="0" t="n">
        <f aca="false">C1929*(68+13.9+3.5+10+10)*3600*24*365*3</f>
        <v>0.0020796632375571</v>
      </c>
      <c r="E1929" s="0" t="n">
        <f aca="false">96379*48</f>
        <v>4626192</v>
      </c>
      <c r="F1929" s="0" t="n">
        <v>324190</v>
      </c>
      <c r="G1929" s="0" t="n">
        <f aca="false">F1929*D1929/E1929</f>
        <v>0.000145736714987972</v>
      </c>
    </row>
    <row collapsed="false" customFormat="false" customHeight="true" hidden="false" ht="12.1" outlineLevel="0" r="1930">
      <c r="B1930" s="0" t="s">
        <v>165</v>
      </c>
      <c r="C1930" s="0" t="n">
        <f aca="false">0.001*C1823/0.000000011498*2.9138E-019</f>
        <v>2.78759784310315E-014</v>
      </c>
      <c r="D1930" s="0" t="n">
        <f aca="false">C1930*(68+13.9+3.5+10+10)*3600*24*365*3</f>
        <v>0.000277970425804279</v>
      </c>
      <c r="E1930" s="0" t="n">
        <f aca="false">96905*48</f>
        <v>4651440</v>
      </c>
      <c r="F1930" s="0" t="n">
        <v>391414</v>
      </c>
      <c r="G1930" s="0" t="n">
        <f aca="false">F1930*D1930/E1930</f>
        <v>2.33909318932967E-005</v>
      </c>
    </row>
    <row collapsed="false" customFormat="false" customHeight="true" hidden="false" ht="12.1" outlineLevel="0" r="1931">
      <c r="B1931" s="0" t="s">
        <v>166</v>
      </c>
      <c r="C1931" s="0" t="n">
        <f aca="false">0.001*C1827/0.0000000000002914*5.04877E-025</f>
        <v>4.27949962251201E-015</v>
      </c>
      <c r="D1931" s="0" t="n">
        <f aca="false">C1931*(68+13.9+3.5+10+10)*3600*24*365*3</f>
        <v>4.26738144902094E-005</v>
      </c>
      <c r="E1931" s="0" t="n">
        <f aca="false">97011*48</f>
        <v>4656528</v>
      </c>
      <c r="F1931" s="0" t="n">
        <v>403821</v>
      </c>
      <c r="G1931" s="0" t="n">
        <f aca="false">F1931*D1931/E1931</f>
        <v>3.70073635147278E-006</v>
      </c>
    </row>
    <row collapsed="false" customFormat="false" customHeight="true" hidden="false" ht="12.1" outlineLevel="0" r="1932">
      <c r="B1932" s="0" t="s">
        <v>167</v>
      </c>
      <c r="C1932" s="0" t="n">
        <f aca="false">0.001*C1823/1.57E-018*5.25999E-033</f>
        <v>3.68534331210191E-018</v>
      </c>
      <c r="D1932" s="0" t="n">
        <f aca="false">C1932*(68+13.9+3.5+10+10)*3600*24*365*3</f>
        <v>3.6749075991519E-008</v>
      </c>
      <c r="E1932" s="0" t="n">
        <f aca="false">96987*48</f>
        <v>4655376</v>
      </c>
      <c r="F1932" s="0" t="n">
        <v>416591</v>
      </c>
      <c r="G1932" s="0" t="n">
        <f aca="false">F1932*D1932/E1932</f>
        <v>3.28852799782077E-009</v>
      </c>
    </row>
    <row collapsed="false" customFormat="false" customHeight="true" hidden="false" ht="12.1" outlineLevel="0" r="1933">
      <c r="B1933" s="0" t="s">
        <v>168</v>
      </c>
      <c r="C1933" s="0" t="n">
        <f aca="false">0.001*C1827/0.0000000000000895300000000002*2.06438E-025</f>
        <v>5.69531844074611E-015</v>
      </c>
      <c r="D1933" s="0" t="n">
        <f aca="false">C1933*(68+13.9+3.5+10+10)*3600*24*365*3</f>
        <v>5.67919112142382E-005</v>
      </c>
      <c r="E1933" s="0" t="n">
        <f aca="false">96913*48</f>
        <v>4651824</v>
      </c>
      <c r="F1933" s="0" t="n">
        <v>401475</v>
      </c>
      <c r="G1933" s="0" t="n">
        <f aca="false">F1933*D1933/E1933</f>
        <v>4.90141771372611E-006</v>
      </c>
    </row>
    <row collapsed="false" customFormat="false" customHeight="true" hidden="false" ht="12.1" outlineLevel="0" r="1934">
      <c r="B1934" s="0" t="s">
        <v>169</v>
      </c>
      <c r="C1934" s="0" t="n">
        <f aca="false">0.001*C1824/3.12E-017*1.92929E-029</f>
        <v>7.11116506410256E-017</v>
      </c>
      <c r="D1934" s="0" t="n">
        <f aca="false">C1934*(68+13.9+3.5+10+10)*3600*24*365*3</f>
        <v>7.09102852021385E-007</v>
      </c>
      <c r="E1934" s="0" t="n">
        <f aca="false">97009*48</f>
        <v>4656432</v>
      </c>
      <c r="F1934" s="0" t="n">
        <v>406485</v>
      </c>
      <c r="G1934" s="0" t="n">
        <f aca="false">F1934*D1934/E1934</f>
        <v>6.19014027916466E-008</v>
      </c>
    </row>
    <row collapsed="false" customFormat="false" customHeight="true" hidden="false" ht="12.1" outlineLevel="0" r="1935">
      <c r="B1935" s="0" t="s">
        <v>170</v>
      </c>
      <c r="C1935" s="0" t="n">
        <f aca="false">0.001*C1827/4.916E-018*6.34901E-031</f>
        <v>3.19000299023596E-016</v>
      </c>
      <c r="D1935" s="0" t="n">
        <f aca="false">C1935*(68+13.9+3.5+10+10)*3600*24*365*3</f>
        <v>3.18096992256857E-006</v>
      </c>
      <c r="E1935" s="0" t="n">
        <f aca="false">97004*48</f>
        <v>4656192</v>
      </c>
      <c r="F1935" s="0" t="n">
        <v>404799</v>
      </c>
      <c r="G1935" s="0" t="n">
        <f aca="false">F1935*D1935/E1935</f>
        <v>2.7654646622945E-007</v>
      </c>
    </row>
    <row collapsed="false" customFormat="false" customHeight="true" hidden="false" ht="12.1" outlineLevel="0" r="1936">
      <c r="B1936" s="0" t="s">
        <v>171</v>
      </c>
      <c r="C1936" s="0" t="n">
        <f aca="false">0.001*0.99724*C1825/0.0054*0.000000000119</f>
        <v>3.29643222222222E-010</v>
      </c>
      <c r="D1936" s="0" t="n">
        <f aca="false">C1936*(68+13.9+3.5+10+10)*3600*24*365*3</f>
        <v>3.2870977810272</v>
      </c>
      <c r="E1936" s="0" t="n">
        <f aca="false">96618*48</f>
        <v>4637664</v>
      </c>
      <c r="F1936" s="0" t="n">
        <v>340114</v>
      </c>
      <c r="G1936" s="0" t="n">
        <f aca="false">F1936*D1936/E1936</f>
        <v>0.241067048991968</v>
      </c>
    </row>
    <row collapsed="false" customFormat="false" customHeight="true" hidden="false" ht="12.1" outlineLevel="0" r="1937">
      <c r="B1937" s="0" t="s">
        <v>172</v>
      </c>
      <c r="C1937" s="0" t="n">
        <f aca="false">0.001*0.3594*C1823/0.0001908*0.0000000000003662</f>
        <v>7.58771006289308E-013</v>
      </c>
      <c r="D1937" s="0" t="n">
        <f aca="false">C1937*(68+13.9+3.5+10+10)*3600*24*365*3</f>
        <v>0.00756622409606219</v>
      </c>
      <c r="E1937" s="0" t="n">
        <f aca="false">96780*48</f>
        <v>4645440</v>
      </c>
      <c r="F1937" s="0" t="n">
        <v>362818</v>
      </c>
      <c r="G1937" s="0" t="n">
        <f aca="false">F1937*D1937/E1937</f>
        <v>0.00059093698209106</v>
      </c>
      <c r="I1937" s="0" t="n">
        <f aca="false">SUM(H1914,H1938)</f>
        <v>18.3195055886569</v>
      </c>
    </row>
    <row collapsed="false" customFormat="false" customHeight="true" hidden="false" ht="12.1" outlineLevel="0" r="1938">
      <c r="B1938" s="0" t="s">
        <v>173</v>
      </c>
      <c r="C1938" s="0" t="n">
        <f aca="false">0.001*C1825/389.3*0.00005711</f>
        <v>2.2004880554842E-009</v>
      </c>
      <c r="D1938" s="0" t="n">
        <f aca="false">C1938*(68+13.9+3.5+10+10)*3600*24*365*3</f>
        <v>21.9425697746725</v>
      </c>
      <c r="E1938" s="0" t="n">
        <f aca="false">96910*48</f>
        <v>4651680</v>
      </c>
      <c r="F1938" s="0" t="n">
        <v>361494</v>
      </c>
      <c r="G1938" s="0" t="n">
        <f aca="false">F1938*D1938/E1938</f>
        <v>1.70521345366093</v>
      </c>
      <c r="H1938" s="0" t="n">
        <f aca="false">SUM(G1915:G1938)</f>
        <v>10.3414523220861</v>
      </c>
      <c r="I1938" s="0" t="n">
        <f aca="false">SUM(H1914,H1938,G1838:G1841)</f>
        <v>32.4948083334439</v>
      </c>
    </row>
    <row collapsed="false" customFormat="false" customHeight="true" hidden="false" ht="12.1" outlineLevel="0" r="1939">
      <c r="B1939" s="2" t="s">
        <v>174</v>
      </c>
      <c r="D1939" s="0" t="n">
        <f aca="false">SUM(D1843:D1935)</f>
        <v>466.958222515718</v>
      </c>
      <c r="E1939" s="0" t="n">
        <f aca="false">SUM(E1843:E1938)</f>
        <v>334351056</v>
      </c>
      <c r="F1939" s="0" t="n">
        <f aca="false">SUM(F1843:F1938)</f>
        <v>51217553</v>
      </c>
      <c r="G1939" s="0" t="n">
        <f aca="false">SUM(G1843:G1938)</f>
        <v>98.7413583704436</v>
      </c>
    </row>
    <row collapsed="false" customFormat="false" customHeight="true" hidden="false" ht="12.1" outlineLevel="0" r="1940">
      <c r="B1940" s="2" t="s">
        <v>175</v>
      </c>
      <c r="D1940" s="0" t="n">
        <f aca="false">SUM(D1939,D1836:D1841)</f>
        <v>526.182239972582</v>
      </c>
      <c r="E1940" s="0" t="n">
        <f aca="false">SUM(E1939,E1836:E1841)</f>
        <v>358926384</v>
      </c>
      <c r="F1940" s="0" t="n">
        <f aca="false">SUM(F1939,F1836:F1841)</f>
        <v>61534670</v>
      </c>
      <c r="G1940" s="0" t="n">
        <f aca="false">G1939+I1841</f>
        <v>124.851647280774</v>
      </c>
    </row>
    <row collapsed="false" customFormat="false" customHeight="true" hidden="false" ht="13.4" outlineLevel="0" r="1944">
      <c r="A1944" s="0" t="s">
        <v>181</v>
      </c>
    </row>
    <row collapsed="false" customFormat="false" customHeight="true" hidden="false" ht="13.4" outlineLevel="0" r="1945">
      <c r="A1945" s="0" t="s">
        <v>199</v>
      </c>
      <c r="B1945" s="0" t="s">
        <v>1</v>
      </c>
      <c r="C1945" s="0" t="s">
        <v>2</v>
      </c>
      <c r="D1945" s="0" t="s">
        <v>3</v>
      </c>
      <c r="E1945" s="0" t="s">
        <v>4</v>
      </c>
      <c r="F1945" s="0" t="s">
        <v>5</v>
      </c>
      <c r="G1945" s="0" t="s">
        <v>6</v>
      </c>
      <c r="H1945" s="0" t="s">
        <v>7</v>
      </c>
    </row>
    <row collapsed="false" customFormat="false" customHeight="true" hidden="false" ht="13.4" outlineLevel="0" r="1946">
      <c r="A1946" s="0" t="s">
        <v>193</v>
      </c>
      <c r="B1946" s="2" t="s">
        <v>31</v>
      </c>
    </row>
    <row collapsed="false" customFormat="false" customHeight="true" hidden="false" ht="13.4" outlineLevel="0" r="1947">
      <c r="A1947" s="0" t="s">
        <v>194</v>
      </c>
      <c r="B1947" s="0" t="s">
        <v>9</v>
      </c>
      <c r="C1947" s="0" t="n">
        <v>5.4</v>
      </c>
      <c r="D1947" s="0" t="n">
        <f aca="false">C1947*0.001*19*94670800</f>
        <v>9713224.08</v>
      </c>
      <c r="E1947" s="0" t="n">
        <v>2688000</v>
      </c>
      <c r="F1947" s="0" t="n">
        <v>5969</v>
      </c>
      <c r="G1947" s="1" t="n">
        <f aca="false">F1947*D1947/E1947</f>
        <v>21569.283680625</v>
      </c>
      <c r="H1947" s="1" t="inlineStr">
        <f aca="false">SUM(G1947:G1954)</f>
        <is>
          <t/>
        </is>
      </c>
      <c r="I1947" s="0" t="s">
        <v>183</v>
      </c>
      <c r="J1947" s="0" t="n">
        <f aca="false">F1947/E1947</f>
        <v>0.00222061011904762</v>
      </c>
    </row>
    <row collapsed="false" customFormat="false" customHeight="true" hidden="false" ht="13.4" outlineLevel="0" r="1948">
      <c r="A1948" s="0" t="s">
        <v>195</v>
      </c>
      <c r="B1948" s="0" t="s">
        <v>10</v>
      </c>
      <c r="C1948" s="0" t="n">
        <v>5.4</v>
      </c>
      <c r="D1948" s="0" t="n">
        <f aca="false">C1948*0.001*19*94670800</f>
        <v>9713224.08</v>
      </c>
      <c r="E1948" s="0" t="n">
        <v>2688000</v>
      </c>
      <c r="F1948" s="0" t="n">
        <v>5668</v>
      </c>
      <c r="G1948" s="1" t="n">
        <f aca="false">F1948*D1948/E1948</f>
        <v>20481.6049425</v>
      </c>
      <c r="H1948" s="4" t="inlineStr">
        <f aca="false">SUM(G1947:G1952,G1955:G1958)</f>
        <is>
          <t/>
        </is>
      </c>
      <c r="I1948" s="0" t="s">
        <v>184</v>
      </c>
    </row>
    <row collapsed="false" customFormat="false" customHeight="true" hidden="false" ht="13.4" outlineLevel="0" r="1949">
      <c r="A1949" s="0" t="s">
        <v>196</v>
      </c>
      <c r="B1949" s="0" t="s">
        <v>11</v>
      </c>
      <c r="C1949" s="0" t="n">
        <v>17</v>
      </c>
      <c r="D1949" s="0" t="n">
        <f aca="false">C1949*0.001*19*94670800</f>
        <v>30578668.4</v>
      </c>
      <c r="E1949" s="0" t="n">
        <v>2688000</v>
      </c>
      <c r="F1949" s="0" t="n">
        <v>1062</v>
      </c>
      <c r="G1949" s="1" t="n">
        <f aca="false">F1949*D1949/E1949</f>
        <v>12081.30425625</v>
      </c>
      <c r="J1949" s="0" t="n">
        <f aca="false">F1949/E1949</f>
        <v>0.000395089285714286</v>
      </c>
    </row>
    <row collapsed="false" customFormat="false" customHeight="true" hidden="false" ht="13.4" outlineLevel="0" r="1950">
      <c r="A1950" s="0" t="s">
        <v>197</v>
      </c>
      <c r="B1950" s="0" t="s">
        <v>12</v>
      </c>
      <c r="C1950" s="0" t="n">
        <v>17</v>
      </c>
      <c r="D1950" s="0" t="n">
        <f aca="false">C1950*0.001*19*94670800</f>
        <v>30578668.4</v>
      </c>
      <c r="E1950" s="0" t="n">
        <v>2688000</v>
      </c>
      <c r="F1950" s="0" t="n">
        <v>1050</v>
      </c>
      <c r="G1950" s="1" t="n">
        <f aca="false">F1950*D1950/E1950</f>
        <v>11944.79234375</v>
      </c>
    </row>
    <row collapsed="false" customFormat="false" customHeight="true" hidden="false" ht="13.4" outlineLevel="0" r="1951">
      <c r="A1951" s="0" t="s">
        <v>198</v>
      </c>
      <c r="B1951" s="0" t="s">
        <v>13</v>
      </c>
      <c r="C1951" s="0" t="n">
        <v>2.2</v>
      </c>
      <c r="D1951" s="0" t="n">
        <f aca="false">C1951*0.001*19*94670800</f>
        <v>3957239.44</v>
      </c>
      <c r="E1951" s="0" t="n">
        <v>3984713</v>
      </c>
      <c r="F1951" s="0" t="n">
        <v>39139</v>
      </c>
      <c r="G1951" s="1" t="n">
        <f aca="false">F1951*D1951/E1951</f>
        <v>38869.1467722167</v>
      </c>
      <c r="I1951" s="0" t="n">
        <f aca="false">F1951/E1951</f>
        <v>0.00982228833042681</v>
      </c>
    </row>
    <row collapsed="false" customFormat="false" customHeight="true" hidden="false" ht="13.4" outlineLevel="0" r="1952">
      <c r="B1952" s="0" t="s">
        <v>14</v>
      </c>
      <c r="C1952" s="0" t="n">
        <v>2.2</v>
      </c>
      <c r="D1952" s="0" t="n">
        <f aca="false">C1952*0.001*19*94670800</f>
        <v>3957239.44</v>
      </c>
      <c r="E1952" s="0" t="n">
        <v>3984479</v>
      </c>
      <c r="F1952" s="0" t="n">
        <v>38877</v>
      </c>
      <c r="G1952" s="1" t="n">
        <f aca="false">F1952*D1952/E1952</f>
        <v>38611.2206160153</v>
      </c>
    </row>
    <row collapsed="false" customFormat="false" customHeight="true" hidden="false" ht="13.4" outlineLevel="0" r="1953">
      <c r="B1953" s="0" t="s">
        <v>15</v>
      </c>
      <c r="C1953" s="0" t="n">
        <v>4.2</v>
      </c>
      <c r="D1953" s="0" t="n">
        <f aca="false">C1953*0.001*19*94670800</f>
        <v>7554729.84</v>
      </c>
      <c r="E1953" s="0" t="n">
        <v>2586510</v>
      </c>
      <c r="F1953" s="0" t="n">
        <v>18740</v>
      </c>
      <c r="G1953" s="1" t="n">
        <f aca="false">F1953*D1953/E1953</f>
        <v>54736.1646394563</v>
      </c>
    </row>
    <row collapsed="false" customFormat="false" customHeight="true" hidden="false" ht="13.4" outlineLevel="0" r="1954">
      <c r="B1954" s="0" t="s">
        <v>16</v>
      </c>
      <c r="C1954" s="0" t="n">
        <v>4.2</v>
      </c>
      <c r="D1954" s="0" t="n">
        <f aca="false">C1954*0.001*19*94670800</f>
        <v>7554729.84</v>
      </c>
      <c r="E1954" s="0" t="n">
        <v>2586467</v>
      </c>
      <c r="F1954" s="0" t="n">
        <v>19138</v>
      </c>
      <c r="G1954" s="1" t="n">
        <f aca="false">F1954*D1954/E1954</f>
        <v>55899.5802683429</v>
      </c>
    </row>
    <row collapsed="false" customFormat="false" customHeight="true" hidden="false" ht="13.4" outlineLevel="0" r="1955">
      <c r="B1955" s="0" t="s">
        <v>185</v>
      </c>
      <c r="C1955" s="0" t="n">
        <v>0.14</v>
      </c>
      <c r="D1955" s="0" t="n">
        <f aca="false">C1955*0.001*19*94670800</f>
        <v>251824.328</v>
      </c>
      <c r="E1955" s="0" t="n">
        <v>2586510</v>
      </c>
      <c r="F1955" s="0" t="n">
        <v>66793</v>
      </c>
      <c r="G1955" s="1" t="n">
        <f aca="false">F1955*D1955/E1955</f>
        <v>6503.01075198008</v>
      </c>
    </row>
    <row collapsed="false" customFormat="false" customHeight="true" hidden="false" ht="13.4" outlineLevel="0" r="1956">
      <c r="B1956" s="0" t="s">
        <v>186</v>
      </c>
      <c r="C1956" s="0" t="n">
        <v>0.14</v>
      </c>
      <c r="D1956" s="0" t="n">
        <f aca="false">C1956*0.001*19*94670800</f>
        <v>251824.328</v>
      </c>
      <c r="E1956" s="0" t="n">
        <v>2586467</v>
      </c>
      <c r="F1956" s="0" t="n">
        <v>67189</v>
      </c>
      <c r="G1956" s="1" t="n">
        <f aca="false">F1956*D1956/E1956</f>
        <v>6541.67432795083</v>
      </c>
    </row>
    <row collapsed="false" customFormat="false" customHeight="true" hidden="false" ht="13.4" outlineLevel="0" r="1957">
      <c r="B1957" s="0" t="s">
        <v>187</v>
      </c>
      <c r="C1957" s="0" t="n">
        <v>0.86</v>
      </c>
      <c r="D1957" s="0" t="n">
        <f aca="false">C1957*0.001*19*94670800</f>
        <v>1546920.872</v>
      </c>
      <c r="E1957" s="0" t="n">
        <v>2586510</v>
      </c>
      <c r="F1957" s="0" t="n">
        <v>12948</v>
      </c>
      <c r="G1957" s="1" t="n">
        <f aca="false">F1957*D1957/E1957</f>
        <v>7743.84458233527</v>
      </c>
    </row>
    <row collapsed="false" customFormat="false" customHeight="true" hidden="false" ht="13.4" outlineLevel="0" r="1958">
      <c r="B1958" s="0" t="s">
        <v>188</v>
      </c>
      <c r="C1958" s="0" t="n">
        <v>0.86</v>
      </c>
      <c r="D1958" s="0" t="n">
        <f aca="false">C1958*0.001*19*94670800</f>
        <v>1546920.872</v>
      </c>
      <c r="E1958" s="0" t="n">
        <v>2586467</v>
      </c>
      <c r="F1958" s="0" t="n">
        <v>13652</v>
      </c>
      <c r="G1958" s="1" t="n">
        <f aca="false">F1958*D1958/E1958</f>
        <v>8165.0234642638</v>
      </c>
    </row>
    <row collapsed="false" customFormat="false" customHeight="true" hidden="false" ht="13.4" outlineLevel="0" r="1959">
      <c r="B1959" s="2" t="s">
        <v>40</v>
      </c>
      <c r="C1959" s="0" t="s">
        <v>41</v>
      </c>
    </row>
    <row collapsed="false" customFormat="false" customHeight="true" hidden="false" ht="12.1" outlineLevel="0" r="1960">
      <c r="B1960" s="0" t="s">
        <v>42</v>
      </c>
      <c r="C1960" s="0" t="n">
        <v>13.3</v>
      </c>
      <c r="D1960" s="0" t="n">
        <f aca="false">C1960*0.001*(39.2+8.4+9)*3600*24*365*3</f>
        <v>71219010.24</v>
      </c>
      <c r="E1960" s="0" t="n">
        <v>5376000</v>
      </c>
      <c r="F1960" s="0" t="n">
        <v>2324</v>
      </c>
      <c r="G1960" s="1" t="n">
        <f aca="false">D1960*F1960/E1960</f>
        <v>30787.384635</v>
      </c>
      <c r="H1960" s="1" t="inlineStr">
        <f aca="false">SUM(G1960:G1964,G1966:G1967)</f>
        <is>
          <t/>
        </is>
      </c>
      <c r="I1960" s="0" t="s">
        <v>189</v>
      </c>
    </row>
    <row collapsed="false" customFormat="false" customHeight="true" hidden="false" ht="12.1" outlineLevel="0" r="1961">
      <c r="B1961" s="0" t="s">
        <v>44</v>
      </c>
      <c r="C1961" s="0" t="n">
        <v>2.5</v>
      </c>
      <c r="D1961" s="0" t="n">
        <f aca="false">C1961*0.001*(39.2+8.4+9)*3600*24*365*3</f>
        <v>13387032</v>
      </c>
      <c r="E1961" s="0" t="n">
        <v>5376000</v>
      </c>
      <c r="F1961" s="0" t="n">
        <v>519</v>
      </c>
      <c r="G1961" s="1" t="n">
        <f aca="false">D1961*F1961/E1961</f>
        <v>1292.38645982143</v>
      </c>
      <c r="H1961" s="1" t="inlineStr">
        <f aca="false">SUM(G1960:G1962,G1965:G1967)</f>
        <is>
          <t/>
        </is>
      </c>
      <c r="I1961" s="0" t="s">
        <v>190</v>
      </c>
      <c r="J1961" s="0" t="n">
        <f aca="false">F1961/E1961</f>
        <v>9.65401785714286E-005</v>
      </c>
    </row>
    <row collapsed="false" customFormat="false" customHeight="true" hidden="false" ht="12.1" outlineLevel="0" r="1962">
      <c r="B1962" s="0" t="s">
        <v>46</v>
      </c>
      <c r="C1962" s="0" t="n">
        <v>1.1</v>
      </c>
      <c r="D1962" s="0" t="n">
        <f aca="false">C1962*0.001*(39.2+8.4+9)*3600*24*365*3</f>
        <v>5890294.08</v>
      </c>
      <c r="E1962" s="0" t="n">
        <v>14333127</v>
      </c>
      <c r="F1962" s="0" t="n">
        <v>24121</v>
      </c>
      <c r="G1962" s="1" t="n">
        <f aca="false">D1962*F1962/E1962</f>
        <v>9912.68573170949</v>
      </c>
    </row>
    <row collapsed="false" customFormat="false" customHeight="true" hidden="false" ht="12.1" outlineLevel="0" r="1963">
      <c r="B1963" s="0" t="s">
        <v>65</v>
      </c>
      <c r="C1963" s="0" t="n">
        <v>0.115</v>
      </c>
      <c r="D1963" s="0" t="n">
        <f aca="false">C1963*0.001*(39.2+8.4+9)*3600*24*365*3</f>
        <v>615803.472</v>
      </c>
      <c r="E1963" s="0" t="n">
        <v>16965475</v>
      </c>
      <c r="F1963" s="0" t="n">
        <v>17725</v>
      </c>
      <c r="G1963" s="1" t="n">
        <f aca="false">F1963*D1963/E1963</f>
        <v>643.37229232898</v>
      </c>
    </row>
    <row collapsed="false" customFormat="false" customHeight="true" hidden="false" ht="12.1" outlineLevel="0" r="1964">
      <c r="B1964" s="0" t="s">
        <v>66</v>
      </c>
      <c r="C1964" s="0" t="n">
        <v>15</v>
      </c>
      <c r="D1964" s="0" t="n">
        <f aca="false">C1964*0.001*(39.2+8.4+9)*3600*24*365*3</f>
        <v>80322192</v>
      </c>
      <c r="E1964" s="0" t="n">
        <v>16965475</v>
      </c>
      <c r="F1964" s="0" t="n">
        <v>5625</v>
      </c>
      <c r="G1964" s="1" t="n">
        <f aca="false">D1964*F1964/E1964</f>
        <v>26631.2808807298</v>
      </c>
    </row>
    <row collapsed="false" customFormat="false" customHeight="true" hidden="false" ht="12.1" outlineLevel="0" r="1965">
      <c r="B1965" s="0" t="s">
        <v>48</v>
      </c>
      <c r="C1965" s="0" t="n">
        <v>15</v>
      </c>
      <c r="D1965" s="0" t="n">
        <f aca="false">C1965*0.001*(39.2+8.4+9)*3600*24*365*3</f>
        <v>80322192</v>
      </c>
      <c r="E1965" s="0" t="n">
        <v>16965475</v>
      </c>
      <c r="F1965" s="0" t="n">
        <v>23350</v>
      </c>
      <c r="G1965" s="1" t="n">
        <f aca="false">D1965*F1965/E1965</f>
        <v>110549.405967119</v>
      </c>
      <c r="H1965" s="1"/>
    </row>
    <row collapsed="false" customFormat="false" customHeight="true" hidden="false" ht="12.1" outlineLevel="0" r="1966">
      <c r="B1966" s="0" t="s">
        <v>50</v>
      </c>
      <c r="C1966" s="0" t="n">
        <v>2.47</v>
      </c>
      <c r="D1966" s="0" t="n">
        <f aca="false">C1966*0.001*(39.2+8.4+9)*3600*24*365*3</f>
        <v>13226387.616</v>
      </c>
      <c r="E1966" s="0" t="n">
        <v>9303449</v>
      </c>
      <c r="F1966" s="0" t="n">
        <v>665</v>
      </c>
      <c r="G1966" s="1" t="n">
        <f aca="false">D1966*F1966/E1966</f>
        <v>945.407210233538</v>
      </c>
      <c r="H1966" s="1"/>
    </row>
    <row collapsed="false" customFormat="false" customHeight="true" hidden="false" ht="12.1" outlineLevel="0" r="1967">
      <c r="B1967" s="0" t="s">
        <v>51</v>
      </c>
      <c r="C1967" s="0" t="n">
        <v>0.4</v>
      </c>
      <c r="D1967" s="0" t="n">
        <f aca="false">C1967*0.001*(39.2+8.4+9)*3600*24*365*3</f>
        <v>2141925.12</v>
      </c>
      <c r="E1967" s="0" t="n">
        <v>9303449</v>
      </c>
      <c r="F1967" s="0" t="n">
        <v>10892</v>
      </c>
      <c r="G1967" s="1" t="n">
        <f aca="false">D1967*F1967/E1967</f>
        <v>2507.65586042768</v>
      </c>
      <c r="H1967" s="1"/>
    </row>
    <row collapsed="false" customFormat="false" customHeight="true" hidden="false" ht="12.1" outlineLevel="0" r="1968">
      <c r="B1968" s="2" t="s">
        <v>52</v>
      </c>
      <c r="G1968" s="1"/>
      <c r="H1968" s="1"/>
    </row>
    <row collapsed="false" customFormat="false" customHeight="true" hidden="false" ht="12.1" outlineLevel="0" r="1969">
      <c r="B1969" s="0" t="s">
        <v>53</v>
      </c>
      <c r="C1969" s="0" t="n">
        <v>13.3</v>
      </c>
      <c r="D1969" s="0" t="n">
        <f aca="false">C1969*0.001*(68+13.9+3.5+10+10)*3600*24*365*3</f>
        <v>132623386.56</v>
      </c>
      <c r="E1969" s="0" t="n">
        <v>5376000</v>
      </c>
      <c r="F1969" s="0" t="n">
        <v>1044</v>
      </c>
      <c r="G1969" s="1" t="n">
        <f aca="false">F1969*D1969/E1969</f>
        <v>25754.988015</v>
      </c>
      <c r="H1969" s="1" t="inlineStr">
        <f aca="false">SUM(G1969:G1973,G1975:G1976)</f>
        <is>
          <t/>
        </is>
      </c>
      <c r="I1969" s="0" t="s">
        <v>189</v>
      </c>
    </row>
    <row collapsed="false" customFormat="false" customHeight="true" hidden="false" ht="12.1" outlineLevel="0" r="1970">
      <c r="B1970" s="0" t="s">
        <v>54</v>
      </c>
      <c r="C1970" s="0" t="n">
        <v>2.5</v>
      </c>
      <c r="D1970" s="0" t="n">
        <f aca="false">C1970*0.001*(68+13.9+3.5+10+10)*3600*24*365*3</f>
        <v>24929208</v>
      </c>
      <c r="E1970" s="0" t="n">
        <v>5376000</v>
      </c>
      <c r="F1970" s="0" t="n">
        <v>344</v>
      </c>
      <c r="G1970" s="1" t="n">
        <f aca="false">F1970*D1970/E1970</f>
        <v>1595.17253571429</v>
      </c>
      <c r="H1970" s="1" t="inlineStr">
        <f aca="false">SUM(G1969:G1971,G1974:G1976)</f>
        <is>
          <t/>
        </is>
      </c>
      <c r="I1970" s="0" t="s">
        <v>190</v>
      </c>
    </row>
    <row collapsed="false" customFormat="false" customHeight="true" hidden="false" ht="12.1" outlineLevel="0" r="1971">
      <c r="B1971" s="0" t="s">
        <v>55</v>
      </c>
      <c r="C1971" s="0" t="n">
        <v>1.1</v>
      </c>
      <c r="D1971" s="0" t="n">
        <f aca="false">C1971*0.001*(68+13.9+3.5+10+10)*3600*24*365*3</f>
        <v>10968851.52</v>
      </c>
      <c r="E1971" s="0" t="n">
        <v>14333058</v>
      </c>
      <c r="F1971" s="0" t="n">
        <v>13076</v>
      </c>
      <c r="G1971" s="1" t="n">
        <f aca="false">F1971*D1971/E1971</f>
        <v>10006.8458856107</v>
      </c>
    </row>
    <row collapsed="false" customFormat="false" customHeight="true" hidden="false" ht="12.1" outlineLevel="0" r="1972">
      <c r="B1972" s="0" t="s">
        <v>67</v>
      </c>
      <c r="C1972" s="0" t="n">
        <v>0.115</v>
      </c>
      <c r="D1972" s="0" t="n">
        <f aca="false">C1972*0.001*(68+13.9+3.5+10+10)*3600*24*365*3</f>
        <v>1146743.568</v>
      </c>
      <c r="E1972" s="0" t="n">
        <v>16966427</v>
      </c>
      <c r="F1972" s="0" t="n">
        <v>9273</v>
      </c>
      <c r="G1972" s="1" t="n">
        <f aca="false">D1972*F1972/E1972</f>
        <v>626.752651342796</v>
      </c>
    </row>
    <row collapsed="false" customFormat="false" customHeight="true" hidden="false" ht="12.1" outlineLevel="0" r="1973">
      <c r="B1973" s="0" t="s">
        <v>68</v>
      </c>
      <c r="C1973" s="0" t="n">
        <v>15</v>
      </c>
      <c r="D1973" s="0" t="n">
        <f aca="false">C1973*0.001*(68+13.9+3.5+10+10)*3600*24*365*3</f>
        <v>149575248</v>
      </c>
      <c r="E1973" s="0" t="n">
        <v>16966427</v>
      </c>
      <c r="F1973" s="0" t="n">
        <v>3311</v>
      </c>
      <c r="G1973" s="1" t="n">
        <f aca="false">D1973*F1973/E1973</f>
        <v>29189.6252598146</v>
      </c>
    </row>
    <row collapsed="false" customFormat="false" customHeight="true" hidden="false" ht="12.1" outlineLevel="0" r="1974">
      <c r="B1974" s="0" t="s">
        <v>56</v>
      </c>
      <c r="C1974" s="0" t="n">
        <v>15</v>
      </c>
      <c r="D1974" s="0" t="n">
        <f aca="false">C1974*0.001*(68+13.9+3.5+10+10)*3600*24*365*3</f>
        <v>149575248</v>
      </c>
      <c r="E1974" s="0" t="n">
        <v>16966427</v>
      </c>
      <c r="F1974" s="0" t="n">
        <v>12584</v>
      </c>
      <c r="G1974" s="1" t="n">
        <f aca="false">F1974*D1974/E1974</f>
        <v>110939.971087136</v>
      </c>
      <c r="H1974" s="1"/>
    </row>
    <row collapsed="false" customFormat="false" customHeight="true" hidden="false" ht="12.1" outlineLevel="0" r="1975">
      <c r="B1975" s="0" t="s">
        <v>58</v>
      </c>
      <c r="C1975" s="0" t="n">
        <v>2.47</v>
      </c>
      <c r="D1975" s="0" t="n">
        <f aca="false">C1975*0.001*(68+13.9+3.5+10+10)*3600*24*365*3</f>
        <v>24630057.504</v>
      </c>
      <c r="E1975" s="0" t="n">
        <v>9303730</v>
      </c>
      <c r="F1975" s="0" t="n">
        <v>368</v>
      </c>
      <c r="G1975" s="1" t="n">
        <f aca="false">F1975*D1975/E1975</f>
        <v>974.217992296853</v>
      </c>
      <c r="H1975" s="1"/>
    </row>
    <row collapsed="false" customFormat="false" customHeight="true" hidden="false" ht="12.1" outlineLevel="0" r="1976">
      <c r="B1976" s="0" t="s">
        <v>59</v>
      </c>
      <c r="C1976" s="0" t="n">
        <v>0.4</v>
      </c>
      <c r="D1976" s="0" t="n">
        <f aca="false">C1976*0.001*(68+13.9+3.5+10+10)*3600*24*365*3</f>
        <v>3988673.28</v>
      </c>
      <c r="E1976" s="0" t="n">
        <v>9303730</v>
      </c>
      <c r="F1976" s="0" t="n">
        <v>6227</v>
      </c>
      <c r="G1976" s="1" t="n">
        <f aca="false">F1976*D1976/E1976</f>
        <v>2669.6248187082</v>
      </c>
      <c r="H1976" s="1"/>
    </row>
    <row collapsed="false" customFormat="false" customHeight="true" hidden="false" ht="12.1" outlineLevel="0" r="1977">
      <c r="B1977" s="2" t="s">
        <v>60</v>
      </c>
      <c r="H1977" s="1" t="inlineStr">
        <f aca="false">SUM(H1960,H1969)</f>
        <is>
          <t/>
        </is>
      </c>
      <c r="I1977" s="0" t="s">
        <v>189</v>
      </c>
    </row>
    <row collapsed="false" customFormat="false" customHeight="true" hidden="false" ht="12.1" outlineLevel="0" r="1978">
      <c r="H1978" s="1" t="inlineStr">
        <f aca="false">SUM(H1961,H1970)</f>
        <is>
          <t/>
        </is>
      </c>
      <c r="I1978" s="0" t="s">
        <v>190</v>
      </c>
    </row>
    <row collapsed="false" customFormat="false" customHeight="true" hidden="false" ht="13.4" outlineLevel="0" r="1979">
      <c r="B1979" s="2" t="s">
        <v>61</v>
      </c>
      <c r="H1979" s="1"/>
    </row>
    <row collapsed="false" customFormat="false" customHeight="true" hidden="false" ht="13.4" outlineLevel="0" r="1980">
      <c r="B1980" s="0" t="s">
        <v>62</v>
      </c>
      <c r="C1980" s="0" t="n">
        <f aca="false">(0.84+0.1+0.59)*0.7</f>
        <v>1.071</v>
      </c>
      <c r="D1980" s="1" t="n">
        <f aca="false">C1980*110*3600*24*365*3</f>
        <v>11145768480</v>
      </c>
      <c r="E1980" s="1" t="n">
        <v>240000000</v>
      </c>
      <c r="F1980" s="0" t="n">
        <v>5</v>
      </c>
      <c r="G1980" s="0" t="n">
        <f aca="false">SQRT(5)*F1980*D1980/E1980*2</f>
        <v>1038.4456659481</v>
      </c>
    </row>
    <row collapsed="false" customFormat="false" customHeight="true" hidden="false" ht="12.1" outlineLevel="0" r="1981">
      <c r="B1981" s="2" t="s">
        <v>69</v>
      </c>
      <c r="D1981" s="0" t="n">
        <f aca="false">SUM(D1947:D1976)</f>
        <v>871767466.88</v>
      </c>
      <c r="H1981" s="1" t="inlineStr">
        <f aca="false">SUM(H1977,H1947)</f>
        <is>
          <t/>
        </is>
      </c>
      <c r="I1981" s="0" t="s">
        <v>189</v>
      </c>
    </row>
    <row collapsed="false" customFormat="false" customHeight="true" hidden="false" ht="12.1" outlineLevel="0" r="1982">
      <c r="B1982" s="2"/>
      <c r="H1982" s="1" t="inlineStr">
        <f aca="false">SUM(H1978,H1947)</f>
        <is>
          <t/>
        </is>
      </c>
      <c r="I1982" s="0" t="s">
        <v>190</v>
      </c>
    </row>
    <row collapsed="false" customFormat="false" customHeight="true" hidden="false" ht="12.1" outlineLevel="0" r="1983">
      <c r="B1983" s="2" t="s">
        <v>70</v>
      </c>
    </row>
    <row collapsed="false" customFormat="false" customHeight="true" hidden="false" ht="12.1" outlineLevel="0" r="1984">
      <c r="B1984" s="0" t="s">
        <v>71</v>
      </c>
      <c r="C1984" s="0" t="n">
        <f aca="false">0.00000054*2.07*C1953</f>
        <v>4.69476E-006</v>
      </c>
      <c r="D1984" s="0" t="n">
        <f aca="false">C1984*0.001*19*3600*24*365*3</f>
        <v>8.43907522752</v>
      </c>
      <c r="E1984" s="0" t="n">
        <v>2687856</v>
      </c>
      <c r="F1984" s="0" t="n">
        <v>11</v>
      </c>
      <c r="G1984" s="0" t="n">
        <f aca="false">F1984*D1984/E1984</f>
        <v>3.45367562483705E-005</v>
      </c>
    </row>
    <row collapsed="false" customFormat="false" customHeight="true" hidden="false" ht="12.1" outlineLevel="0" r="1985">
      <c r="B1985" s="0" t="s">
        <v>72</v>
      </c>
      <c r="C1985" s="3" t="n">
        <f aca="false">0.00000054*2.07*C1954</f>
        <v>4.69476E-006</v>
      </c>
      <c r="D1985" s="0" t="n">
        <f aca="false">C1985*0.001*19*3600*24*365*3</f>
        <v>8.43907522752</v>
      </c>
      <c r="E1985" s="0" t="n">
        <v>2687856</v>
      </c>
      <c r="F1985" s="0" t="n">
        <v>6</v>
      </c>
      <c r="G1985" s="0" t="n">
        <f aca="false">F1985*D1985/E1985</f>
        <v>1.88382306809293E-005</v>
      </c>
      <c r="H1985" s="0" t="n">
        <f aca="false">SUM(G1984:G1985)</f>
        <v>5.33749869292998E-005</v>
      </c>
    </row>
    <row collapsed="false" customFormat="false" customHeight="true" hidden="false" ht="12.1" outlineLevel="0" r="1986">
      <c r="B1986" s="0" t="s">
        <v>73</v>
      </c>
      <c r="C1986" s="0" t="n">
        <f aca="false">0.00000000007*1.86*C1965</f>
        <v>1.953E-009</v>
      </c>
      <c r="D1986" s="0" t="n">
        <f aca="false">C1986*0.001*(39.2+8.4+9)*3600*24*365*3</f>
        <v>0.0104579493984</v>
      </c>
      <c r="E1986" s="4" t="n">
        <v>4799904</v>
      </c>
      <c r="F1986" s="0" t="n">
        <v>3</v>
      </c>
      <c r="G1986" s="0" t="n">
        <f aca="false">F1986*D1986/E1986</f>
        <v>6.53634910098202E-009</v>
      </c>
    </row>
    <row collapsed="false" customFormat="false" customHeight="true" hidden="false" ht="12.1" outlineLevel="0" r="1987">
      <c r="B1987" s="0" t="s">
        <v>74</v>
      </c>
      <c r="C1987" s="0" t="n">
        <f aca="false">0.00000054*2.07*C1966</f>
        <v>2.760966E-006</v>
      </c>
      <c r="D1987" s="0" t="n">
        <f aca="false">C1987*0.001*(39.2+8.4+9)*3600*24*365*3</f>
        <v>14.7844560771648</v>
      </c>
      <c r="E1987" s="4" t="n">
        <v>4799904</v>
      </c>
      <c r="F1987" s="0" t="n">
        <v>3</v>
      </c>
      <c r="G1987" s="0" t="n">
        <f aca="false">F1987*D1987/E1987</f>
        <v>9.24046985762515E-006</v>
      </c>
    </row>
    <row collapsed="false" customFormat="false" customHeight="true" hidden="false" ht="12.1" outlineLevel="0" r="1988">
      <c r="B1988" s="0" t="s">
        <v>75</v>
      </c>
      <c r="C1988" s="0" t="n">
        <f aca="false">0.00000000007*1.86*C1974</f>
        <v>1.953E-009</v>
      </c>
      <c r="D1988" s="0" t="n">
        <f aca="false">C1988*0.001*(68+13.9+3.5+10+10)*3600*24*365*3</f>
        <v>0.0194746972896</v>
      </c>
      <c r="E1988" s="4" t="n">
        <v>4799904</v>
      </c>
      <c r="F1988" s="0" t="n">
        <v>1</v>
      </c>
      <c r="G1988" s="0" t="n">
        <f aca="false">F1988*D1988/E1988</f>
        <v>4.05730974819497E-009</v>
      </c>
    </row>
    <row collapsed="false" customFormat="false" customHeight="true" hidden="false" ht="12.1" outlineLevel="0" r="1989">
      <c r="B1989" s="0" t="s">
        <v>76</v>
      </c>
      <c r="C1989" s="0" t="n">
        <f aca="false">0.00000054*2.07*C1975</f>
        <v>2.760966E-006</v>
      </c>
      <c r="D1989" s="0" t="n">
        <f aca="false">C1989*0.001*(68+13.9+3.5+10+10)*3600*24*365*3</f>
        <v>27.5314782779712</v>
      </c>
      <c r="E1989" s="4" t="n">
        <v>4799904</v>
      </c>
      <c r="F1989" s="0" t="n">
        <v>2</v>
      </c>
      <c r="G1989" s="0" t="n">
        <f aca="false">F1989*D1989/E1989</f>
        <v>1.14716787160623E-005</v>
      </c>
      <c r="H1989" s="0" t="n">
        <f aca="false">SUM(G1986:G1989)</f>
        <v>2.07227422325366E-005</v>
      </c>
      <c r="I1989" s="0" t="n">
        <f aca="false">SUM(H1985,H1989)</f>
        <v>7.40977291618365E-005</v>
      </c>
    </row>
    <row collapsed="false" customFormat="false" customHeight="true" hidden="false" ht="12.1" outlineLevel="0" r="1990">
      <c r="B1990" s="2" t="s">
        <v>77</v>
      </c>
      <c r="C1990" s="0" t="s">
        <v>78</v>
      </c>
      <c r="D1990" s="0" t="s">
        <v>79</v>
      </c>
    </row>
    <row collapsed="false" customFormat="false" customHeight="true" hidden="false" ht="12.1" outlineLevel="0" r="1991">
      <c r="B1991" s="0" t="s">
        <v>80</v>
      </c>
      <c r="C1991" s="3" t="n">
        <f aca="false">0.001*0.0072*C1954/6940*0.0403454</f>
        <v>1.75798976368876E-010</v>
      </c>
      <c r="D1991" s="0" t="n">
        <f aca="false">C1991*19*94670800</f>
        <v>0.316217564908429</v>
      </c>
      <c r="E1991" s="0" t="n">
        <f aca="false">48366*48</f>
        <v>2321568</v>
      </c>
      <c r="F1991" s="0" t="n">
        <v>516</v>
      </c>
      <c r="G1991" s="0" t="n">
        <f aca="false">F1991*D1991/E1991</f>
        <v>7.0283646006815E-005</v>
      </c>
    </row>
    <row collapsed="false" customFormat="false" customHeight="true" hidden="false" ht="12.1" outlineLevel="0" r="1992">
      <c r="B1992" s="0" t="s">
        <v>81</v>
      </c>
      <c r="C1992" s="0" t="n">
        <f aca="false">0.001*0.0072*C1954/0.0000000000006709*1.05101E-019</f>
        <v>4.73729950812342E-012</v>
      </c>
      <c r="D1992" s="0" t="n">
        <f aca="false">C1992*19*94670800</f>
        <v>0.00852119475119936</v>
      </c>
      <c r="E1992" s="0" t="n">
        <f aca="false">48316*48</f>
        <v>2319168</v>
      </c>
      <c r="F1992" s="0" t="n">
        <v>658</v>
      </c>
      <c r="G1992" s="0" t="n">
        <f aca="false">F1992*D1992/E1992</f>
        <v>2.41765415282083E-006</v>
      </c>
    </row>
    <row collapsed="false" customFormat="false" customHeight="true" hidden="false" ht="12.1" outlineLevel="0" r="1993">
      <c r="B1993" s="0" t="s">
        <v>82</v>
      </c>
      <c r="C1993" s="0" t="n">
        <f aca="false">0.001*0.99274*C1954/0.00000005798*0.0000000000000160359</f>
        <v>1.15318753599862E-009</v>
      </c>
      <c r="D1993" s="0" t="n">
        <f aca="false">C1993*19*94670800</f>
        <v>2.07429054507735</v>
      </c>
      <c r="E1993" s="0" t="n">
        <f aca="false">48414*48</f>
        <v>2323872</v>
      </c>
      <c r="F1993" s="0" t="n">
        <v>670</v>
      </c>
      <c r="G1993" s="0" t="n">
        <f aca="false">F1993*D1993/E1993</f>
        <v>0.000598042691336623</v>
      </c>
    </row>
    <row collapsed="false" customFormat="false" customHeight="true" hidden="false" ht="12.1" outlineLevel="0" r="1994">
      <c r="B1994" s="0" t="s">
        <v>83</v>
      </c>
      <c r="C1994" s="0" t="n">
        <f aca="false">0.001*0.0072*C1954/1.34*0.00000515675</f>
        <v>1.16373223880597E-010</v>
      </c>
      <c r="D1994" s="0" t="n">
        <f aca="false">C1994*19*94670800</f>
        <v>0.209325777863749</v>
      </c>
      <c r="E1994" s="0" t="n">
        <f aca="false">48394*48</f>
        <v>2322912</v>
      </c>
      <c r="F1994" s="0" t="n">
        <v>515</v>
      </c>
      <c r="G1994" s="0" t="n">
        <f aca="false">F1994*D1994/E1994</f>
        <v>4.6408462998095E-005</v>
      </c>
    </row>
    <row collapsed="false" customFormat="false" customHeight="true" hidden="false" ht="12.1" outlineLevel="0" r="1995">
      <c r="B1995" s="0" t="s">
        <v>84</v>
      </c>
      <c r="C1995" s="0" t="n">
        <f aca="false">0.001*C1952/2320000*21.595</f>
        <v>2.04780172413793E-008</v>
      </c>
      <c r="D1995" s="0" t="n">
        <f aca="false">C1995*19*94670800</f>
        <v>36.8347352184483</v>
      </c>
      <c r="E1995" s="0" t="n">
        <f aca="false">48306*48</f>
        <v>2318688</v>
      </c>
      <c r="F1995" s="0" t="n">
        <v>468</v>
      </c>
      <c r="G1995" s="0" t="n">
        <f aca="false">F1995*D1995/E1995</f>
        <v>0.00743465963606738</v>
      </c>
    </row>
    <row collapsed="false" customFormat="false" customHeight="true" hidden="false" ht="12.1" outlineLevel="0" r="1996">
      <c r="B1996" s="0" t="s">
        <v>85</v>
      </c>
      <c r="C1996" s="0" t="n">
        <f aca="false">0.001*0.99274*C1954/4219*0.00195758*10</f>
        <v>1.93461613430671E-008</v>
      </c>
      <c r="D1996" s="0" t="n">
        <f aca="false">C1996*19*94670800</f>
        <v>34.7988148542675</v>
      </c>
      <c r="E1996" s="0" t="n">
        <f aca="false">48401*48</f>
        <v>2323248</v>
      </c>
      <c r="F1996" s="0" t="n">
        <v>533</v>
      </c>
      <c r="G1996" s="0" t="n">
        <f aca="false">F1996*D1996/E1996</f>
        <v>0.00798355075193202</v>
      </c>
    </row>
    <row collapsed="false" customFormat="false" customHeight="true" hidden="false" ht="12.1" outlineLevel="0" r="1997">
      <c r="B1997" s="0" t="s">
        <v>86</v>
      </c>
      <c r="C1997" s="0" t="n">
        <f aca="false">0.001*C1952/4.78*0.00000927984</f>
        <v>4.27105606694561E-009</v>
      </c>
      <c r="D1997" s="0" t="n">
        <f aca="false">C1997*19*94670800</f>
        <v>7.68254159934929</v>
      </c>
      <c r="E1997" s="0" t="n">
        <f aca="false">48370*48</f>
        <v>2321760</v>
      </c>
      <c r="F1997" s="0" t="n">
        <v>590</v>
      </c>
      <c r="G1997" s="0" t="n">
        <f aca="false">F1997*D1997/E1997</f>
        <v>0.00195226877180074</v>
      </c>
    </row>
    <row collapsed="false" customFormat="false" customHeight="true" hidden="false" ht="12.1" outlineLevel="0" r="1998">
      <c r="B1998" s="0" t="s">
        <v>87</v>
      </c>
      <c r="C1998" s="0" t="n">
        <f aca="false">0.001*0.99274*C1954/0.003729*0.00000000292019</f>
        <v>3.26515300791633E-009</v>
      </c>
      <c r="D1998" s="0" t="n">
        <f aca="false">C1998*19*94670800</f>
        <v>5.87317830025506</v>
      </c>
      <c r="E1998" s="0" t="n">
        <f aca="false">48*48330</f>
        <v>2319840</v>
      </c>
      <c r="F1998" s="0" t="n">
        <v>616</v>
      </c>
      <c r="G1998" s="0" t="n">
        <f aca="false">F1998*D1998/E1998</f>
        <v>0.00155953765473357</v>
      </c>
    </row>
    <row collapsed="false" customFormat="false" customHeight="true" hidden="false" ht="12.1" outlineLevel="0" r="1999">
      <c r="B1999" s="0" t="s">
        <v>88</v>
      </c>
      <c r="C1999" s="0" t="n">
        <f aca="false">0.001*0.0072*C1954/0.0000007018*0.000000000000344642000000001</f>
        <v>1.48503477913936E-011</v>
      </c>
      <c r="D1999" s="0" t="n">
        <f aca="false">C1999*19*94670800</f>
        <v>0.0267119918080998</v>
      </c>
      <c r="E1999" s="0" t="n">
        <f aca="false">48381*48</f>
        <v>2322288</v>
      </c>
      <c r="F1999" s="0" t="n">
        <v>656</v>
      </c>
      <c r="G1999" s="0" t="n">
        <f aca="false">F1999*D1999/E1999</f>
        <v>7.5456044324018E-006</v>
      </c>
    </row>
    <row collapsed="false" customFormat="false" customHeight="true" hidden="false" ht="12.1" outlineLevel="0" r="2000">
      <c r="B2000" s="0" t="s">
        <v>89</v>
      </c>
      <c r="C2000" s="0" t="n">
        <f aca="false">0.001*C1952/0.0000022089*0.00000000000107439</f>
        <v>1.07006111639277E-009</v>
      </c>
      <c r="D2000" s="0" t="n">
        <f aca="false">C2000*19*94670800</f>
        <v>1.92476729681814</v>
      </c>
      <c r="E2000" s="0" t="n">
        <f aca="false">48307*48</f>
        <v>2318736</v>
      </c>
      <c r="F2000" s="0" t="n">
        <v>598</v>
      </c>
      <c r="G2000" s="0" t="n">
        <f aca="false">F2000*D2000/E2000</f>
        <v>0.000496395813709388</v>
      </c>
    </row>
    <row collapsed="false" customFormat="false" customHeight="true" hidden="false" ht="12.1" outlineLevel="0" r="2001">
      <c r="B2001" s="0" t="s">
        <v>90</v>
      </c>
      <c r="C2001" s="0" t="n">
        <f aca="false">0.001*0.99274*C1954/0.000000000014*1.44088E-018</f>
        <v>4.2912576336E-010</v>
      </c>
      <c r="D2001" s="0" t="n">
        <f aca="false">C2001*19*94670800</f>
        <v>0.771887907040136</v>
      </c>
      <c r="E2001" s="0" t="n">
        <f aca="false">48281*48</f>
        <v>2317488</v>
      </c>
      <c r="F2001" s="0" t="n">
        <v>690</v>
      </c>
      <c r="G2001" s="0" t="n">
        <f aca="false">F2001*D2001/E2001</f>
        <v>0.000229818948731425</v>
      </c>
    </row>
    <row collapsed="false" customFormat="false" customHeight="true" hidden="false" ht="12.1" outlineLevel="0" r="2002">
      <c r="B2002" s="0" t="s">
        <v>91</v>
      </c>
      <c r="C2002" s="0" t="n">
        <f aca="false">0.001*0.0072*C1954/0.175*0.000000346765</f>
        <v>5.9920992E-011</v>
      </c>
      <c r="D2002" s="0" t="n">
        <f aca="false">C2002*19*94670800</f>
        <v>0.107782596739238</v>
      </c>
      <c r="E2002" s="0" t="n">
        <f aca="false">48429*48</f>
        <v>2324592</v>
      </c>
      <c r="F2002" s="0" t="n">
        <v>611</v>
      </c>
      <c r="G2002" s="0" t="n">
        <f aca="false">F2002*D2002/E2002</f>
        <v>2.83297742604615E-005</v>
      </c>
    </row>
    <row collapsed="false" customFormat="false" customHeight="true" hidden="false" ht="12.1" outlineLevel="0" r="2003">
      <c r="B2003" s="0" t="s">
        <v>92</v>
      </c>
      <c r="C2003" s="0" t="n">
        <f aca="false">0.001*C1952/0.0125*0.0000000140215</f>
        <v>2.467784E-009</v>
      </c>
      <c r="D2003" s="0" t="n">
        <f aca="false">C2003*19*94670800</f>
        <v>4.4389146246368</v>
      </c>
      <c r="E2003" s="0" t="n">
        <f aca="false">48364*48</f>
        <v>2321472</v>
      </c>
      <c r="F2003" s="0" t="n">
        <v>648</v>
      </c>
      <c r="G2003" s="0" t="n">
        <f aca="false">F2003*D2003/E2003</f>
        <v>0.00123904861948137</v>
      </c>
    </row>
    <row collapsed="false" customFormat="false" customHeight="true" hidden="false" ht="12.1" outlineLevel="0" r="2004">
      <c r="B2004" s="0" t="s">
        <v>93</v>
      </c>
      <c r="C2004" s="0" t="n">
        <f aca="false">0.001*0.99274*C1954/0.00000209824*0.000000000000780354000000001</f>
        <v>1.55067687482462E-009</v>
      </c>
      <c r="D2004" s="0" t="n">
        <f aca="false">C2004*19*94670800</f>
        <v>2.78927258534178</v>
      </c>
      <c r="E2004" s="0" t="n">
        <f aca="false">48336*48</f>
        <v>2320128</v>
      </c>
      <c r="F2004" s="0" t="n">
        <v>657</v>
      </c>
      <c r="G2004" s="0" t="n">
        <f aca="false">F2004*D2004/E2004</f>
        <v>0.000789849563717842</v>
      </c>
    </row>
    <row collapsed="false" customFormat="false" customHeight="true" hidden="false" ht="12.1" outlineLevel="0" r="2005">
      <c r="B2005" s="0" t="s">
        <v>94</v>
      </c>
      <c r="C2005" s="0" t="n">
        <f aca="false">0.001*0.0072*C1954/0.0000004296*0.000000000000285365</f>
        <v>2.00871452513966E-011</v>
      </c>
      <c r="D2005" s="0" t="n">
        <f aca="false">C2005*19*94670800</f>
        <v>0.0361316561026525</v>
      </c>
      <c r="E2005" s="0" t="n">
        <f aca="false">48365*48</f>
        <v>2321520</v>
      </c>
      <c r="F2005" s="0" t="n">
        <v>610</v>
      </c>
      <c r="G2005" s="0" t="n">
        <f aca="false">F2005*D2005/E2005</f>
        <v>9.49391356637808E-006</v>
      </c>
    </row>
    <row collapsed="false" customFormat="false" customHeight="true" hidden="false" ht="12.1" outlineLevel="0" r="2006">
      <c r="B2006" s="0" t="s">
        <v>95</v>
      </c>
      <c r="C2006" s="0" t="n">
        <f aca="false">0.001*C1952/0.000000011498*3.71403E-015</f>
        <v>7.10633675421813E-010</v>
      </c>
      <c r="D2006" s="0" t="n">
        <f aca="false">C2006*19*94670800</f>
        <v>1.27824891262334</v>
      </c>
      <c r="E2006" s="0" t="n">
        <f aca="false">48295*48</f>
        <v>2318160</v>
      </c>
      <c r="F2006" s="0" t="n">
        <v>673</v>
      </c>
      <c r="G2006" s="0" t="n">
        <f aca="false">F2006*D2006/E2006</f>
        <v>0.000371096696602266</v>
      </c>
    </row>
    <row collapsed="false" customFormat="false" customHeight="true" hidden="false" ht="12.1" outlineLevel="0" r="2007">
      <c r="B2007" s="0" t="s">
        <v>96</v>
      </c>
      <c r="C2007" s="0" t="n">
        <f aca="false">0.001*0.99274*C1954/0.0000000000002914*2.40754E-020</f>
        <v>3.4448377797941E-010</v>
      </c>
      <c r="D2007" s="0" t="n">
        <f aca="false">C2007*19*94670800</f>
        <v>0.619638542118329</v>
      </c>
      <c r="E2007" s="0" t="n">
        <f aca="false">48408*48</f>
        <v>2323584</v>
      </c>
      <c r="F2007" s="0" t="n">
        <v>618</v>
      </c>
      <c r="G2007" s="0" t="n">
        <f aca="false">F2007*D2007/E2007</f>
        <v>0.000164804293293949</v>
      </c>
    </row>
    <row collapsed="false" customFormat="false" customHeight="true" hidden="false" ht="12.1" outlineLevel="0" r="2008">
      <c r="B2008" s="0" t="s">
        <v>97</v>
      </c>
      <c r="C2008" s="0" t="n">
        <f aca="false">0.001*C1952/1.57E-018*2.68518E-026</f>
        <v>3.76267261146497E-011</v>
      </c>
      <c r="D2008" s="0" t="n">
        <f aca="false">C2008*19*94670800</f>
        <v>0.0676808929904408</v>
      </c>
      <c r="E2008" s="0" t="n">
        <f aca="false">48282*48</f>
        <v>2317536</v>
      </c>
      <c r="F2008" s="0" t="n">
        <v>613</v>
      </c>
      <c r="G2008" s="0" t="n">
        <f aca="false">F2008*D2008/E2008</f>
        <v>1.79019386983159E-005</v>
      </c>
    </row>
    <row collapsed="false" customFormat="false" customHeight="true" hidden="false" ht="12.1" outlineLevel="0" r="2009">
      <c r="B2009" s="0" t="s">
        <v>98</v>
      </c>
      <c r="C2009" s="0" t="n">
        <f aca="false">0.001*0.99274*C1954/0.0000000000000895300000000002*9.10636E-021</f>
        <v>4.24092939471461E-010</v>
      </c>
      <c r="D2009" s="0" t="n">
        <f aca="false">C2009*19*94670800</f>
        <v>0.762835139228181</v>
      </c>
      <c r="E2009" s="0" t="n">
        <f aca="false">48330*48</f>
        <v>2319840</v>
      </c>
      <c r="F2009" s="0" t="n">
        <v>646</v>
      </c>
      <c r="G2009" s="0" t="n">
        <f aca="false">F2009*D2009/E2009</f>
        <v>0.000212424779269866</v>
      </c>
    </row>
    <row collapsed="false" customFormat="false" customHeight="true" hidden="false" ht="12.1" outlineLevel="0" r="2010">
      <c r="B2010" s="0" t="s">
        <v>99</v>
      </c>
      <c r="C2010" s="0" t="n">
        <f aca="false">0.001*0.0072*C1954/3.12E-017*1.43864E-024</f>
        <v>1.39437415384615E-012</v>
      </c>
      <c r="D2010" s="0" t="n">
        <f aca="false">C2010*19*94670800</f>
        <v>0.00250812381623483</v>
      </c>
      <c r="E2010" s="0" t="n">
        <f aca="false">48313*48</f>
        <v>2319024</v>
      </c>
      <c r="F2010" s="0" t="n">
        <v>619</v>
      </c>
      <c r="G2010" s="0" t="n">
        <f aca="false">F2010*D2010/E2010</f>
        <v>6.69475021495836E-007</v>
      </c>
    </row>
    <row collapsed="false" customFormat="false" customHeight="true" hidden="false" ht="12.1" outlineLevel="0" r="2011">
      <c r="B2011" s="0" t="s">
        <v>72</v>
      </c>
      <c r="C2011" s="0" t="n">
        <f aca="false">0.001*0.99274*C1954/4.916E-018*1.30457E-025</f>
        <v>1.10647173546786E-010</v>
      </c>
      <c r="D2011" s="0" t="n">
        <f aca="false">C2011*19*94670800</f>
        <v>0.199026072310848</v>
      </c>
      <c r="E2011" s="0" t="n">
        <f aca="false">48309*48</f>
        <v>2318832</v>
      </c>
      <c r="F2011" s="0" t="n">
        <v>651</v>
      </c>
      <c r="G2011" s="0" t="n">
        <f aca="false">F2011*D2011/E2011</f>
        <v>5.58755326277894E-005</v>
      </c>
    </row>
    <row collapsed="false" customFormat="false" customHeight="true" hidden="false" ht="12.1" outlineLevel="0" r="2012">
      <c r="B2012" s="0" t="s">
        <v>100</v>
      </c>
      <c r="C2012" s="0" t="n">
        <f aca="false">0.001*0.99724*C1954/0.0054*0.000000008537</f>
        <v>6.62156279555556E-009</v>
      </c>
      <c r="D2012" s="0" t="n">
        <f aca="false">C2012*19*94670800</f>
        <v>11.9105042950041</v>
      </c>
      <c r="E2012" s="0" t="n">
        <f aca="false">48559*48</f>
        <v>2330832</v>
      </c>
      <c r="F2012" s="0" t="n">
        <v>588</v>
      </c>
      <c r="G2012" s="0" t="n">
        <f aca="false">F2012*D2012/E2012</f>
        <v>0.0030046680865298</v>
      </c>
    </row>
    <row collapsed="false" customFormat="false" customHeight="true" hidden="false" ht="12.1" outlineLevel="0" r="2013">
      <c r="B2013" s="0" t="s">
        <v>101</v>
      </c>
      <c r="C2013" s="0" t="n">
        <f aca="false">0.001*0.3594*C1952/0.0001908*0.00000000005714</f>
        <v>2.36789597484277E-010</v>
      </c>
      <c r="D2013" s="0" t="n">
        <f aca="false">C2013*19*94670800</f>
        <v>0.425924151884775</v>
      </c>
      <c r="E2013" s="0" t="n">
        <f aca="false">48594*48</f>
        <v>2332512</v>
      </c>
      <c r="F2013" s="0" t="n">
        <v>658</v>
      </c>
      <c r="G2013" s="0" t="n">
        <f aca="false">F2013*D2013/E2013</f>
        <v>0.000120152904653945</v>
      </c>
    </row>
    <row collapsed="false" customFormat="false" customHeight="true" hidden="false" ht="12.1" outlineLevel="0" r="2014">
      <c r="B2014" s="0" t="s">
        <v>102</v>
      </c>
      <c r="C2014" s="0" t="n">
        <f aca="false">0.001*C1954/389.3*0.001426</f>
        <v>1.538453634729E-008</v>
      </c>
      <c r="D2014" s="0" t="n">
        <f aca="false">C2014*19*94670800</f>
        <v>27.6728609089134</v>
      </c>
      <c r="E2014" s="0" t="n">
        <f aca="false">48607*48</f>
        <v>2333136</v>
      </c>
      <c r="F2014" s="0" t="n">
        <v>561</v>
      </c>
      <c r="G2014" s="0" t="n">
        <f aca="false">F2014*D2014/E2014</f>
        <v>0.0066539091462737</v>
      </c>
      <c r="H2014" s="0" t="n">
        <f aca="false">SUM(G1991:G2014)</f>
        <v>0.0330491543598984</v>
      </c>
    </row>
    <row collapsed="false" customFormat="false" customHeight="true" hidden="false" ht="12.1" outlineLevel="0" r="2015">
      <c r="B2015" s="0" t="s">
        <v>103</v>
      </c>
      <c r="C2015" s="0" t="n">
        <f aca="false">0.001*0.0072*C1953/6940*0.0403454</f>
        <v>1.75798976368876E-010</v>
      </c>
      <c r="D2015" s="0" t="n">
        <f aca="false">C2015*19*94670800</f>
        <v>0.316217564908429</v>
      </c>
      <c r="E2015" s="0" t="n">
        <f aca="false">48366*48</f>
        <v>2321568</v>
      </c>
      <c r="F2015" s="0" t="n">
        <v>647</v>
      </c>
      <c r="G2015" s="0" t="n">
        <f aca="false">F2015*D2015/E2015</f>
        <v>8.81269747411033E-005</v>
      </c>
    </row>
    <row collapsed="false" customFormat="false" customHeight="true" hidden="false" ht="12.1" outlineLevel="0" r="2016">
      <c r="B2016" s="0" t="s">
        <v>104</v>
      </c>
      <c r="C2016" s="0" t="n">
        <f aca="false">0.001*0.0072*C1953/0.0000000000006709*1.05101E-019</f>
        <v>4.73729950812342E-012</v>
      </c>
      <c r="D2016" s="0" t="n">
        <f aca="false">C2016*19*94670800</f>
        <v>0.00852119475119936</v>
      </c>
      <c r="E2016" s="0" t="n">
        <f aca="false">48316*48</f>
        <v>2319168</v>
      </c>
      <c r="F2016" s="0" t="n">
        <v>877</v>
      </c>
      <c r="G2016" s="0" t="n">
        <f aca="false">F2016*D2016/E2016</f>
        <v>3.22231412161682E-006</v>
      </c>
    </row>
    <row collapsed="false" customFormat="false" customHeight="true" hidden="false" ht="12.1" outlineLevel="0" r="2017">
      <c r="B2017" s="0" t="s">
        <v>105</v>
      </c>
      <c r="C2017" s="0" t="n">
        <f aca="false">0.001*0.99274*C1953/0.00000005798*0.0000000000000160359</f>
        <v>1.15318753599862E-009</v>
      </c>
      <c r="D2017" s="0" t="n">
        <f aca="false">C2017*19*94670800</f>
        <v>2.07429054507735</v>
      </c>
      <c r="E2017" s="0" t="n">
        <f aca="false">48414*48</f>
        <v>2323872</v>
      </c>
      <c r="F2017" s="0" t="n">
        <v>813</v>
      </c>
      <c r="G2017" s="0" t="n">
        <f aca="false">F2017*D2017/E2017</f>
        <v>0.000725684638890559</v>
      </c>
    </row>
    <row collapsed="false" customFormat="false" customHeight="true" hidden="false" ht="12.1" outlineLevel="0" r="2018">
      <c r="B2018" s="0" t="s">
        <v>106</v>
      </c>
      <c r="C2018" s="0" t="n">
        <f aca="false">0.001*0.0072*C1953/1.34*0.00000515675</f>
        <v>1.16373223880597E-010</v>
      </c>
      <c r="D2018" s="0" t="n">
        <f aca="false">C2018*19*94670800</f>
        <v>0.209325777863749</v>
      </c>
      <c r="E2018" s="0" t="n">
        <f aca="false">48394*48</f>
        <v>2322912</v>
      </c>
      <c r="F2018" s="0" t="n">
        <v>697</v>
      </c>
      <c r="G2018" s="0" t="n">
        <f aca="false">F2018*D2018/E2018</f>
        <v>6.28091237081014E-005</v>
      </c>
    </row>
    <row collapsed="false" customFormat="false" customHeight="true" hidden="false" ht="12.1" outlineLevel="0" r="2019">
      <c r="B2019" s="0" t="s">
        <v>107</v>
      </c>
      <c r="C2019" s="0" t="n">
        <f aca="false">0.001*C1951/2320000*21.595</f>
        <v>2.04780172413793E-008</v>
      </c>
      <c r="D2019" s="0" t="n">
        <f aca="false">C2019*19*94670800</f>
        <v>36.8347352184483</v>
      </c>
      <c r="E2019" s="0" t="n">
        <f aca="false">48306*48</f>
        <v>2318688</v>
      </c>
      <c r="F2019" s="0" t="n">
        <v>589</v>
      </c>
      <c r="G2019" s="0" t="n">
        <f aca="false">F2019*D2019/E2019</f>
        <v>0.00935686864453779</v>
      </c>
    </row>
    <row collapsed="false" customFormat="false" customHeight="true" hidden="false" ht="12.1" outlineLevel="0" r="2020">
      <c r="B2020" s="0" t="s">
        <v>108</v>
      </c>
      <c r="C2020" s="0" t="n">
        <f aca="false">0.001*0.99274*C1953/4219*0.00195758*10</f>
        <v>1.93461613430671E-008</v>
      </c>
      <c r="D2020" s="0" t="n">
        <f aca="false">C2020*19*94670800</f>
        <v>34.7988148542675</v>
      </c>
      <c r="E2020" s="0" t="n">
        <f aca="false">48401*48</f>
        <v>2323248</v>
      </c>
      <c r="F2020" s="0" t="n">
        <v>692</v>
      </c>
      <c r="G2020" s="0" t="n">
        <f aca="false">F2020*D2020/E2020</f>
        <v>0.0103651353102007</v>
      </c>
    </row>
    <row collapsed="false" customFormat="false" customHeight="true" hidden="false" ht="12.1" outlineLevel="0" r="2021">
      <c r="B2021" s="0" t="s">
        <v>109</v>
      </c>
      <c r="C2021" s="3" t="n">
        <f aca="false">0.001*C1951/4.78*0.00000927984</f>
        <v>4.27105606694561E-009</v>
      </c>
      <c r="D2021" s="0" t="n">
        <f aca="false">C2021*19*94670800</f>
        <v>7.68254159934929</v>
      </c>
      <c r="E2021" s="0" t="n">
        <f aca="false">48370*48</f>
        <v>2321760</v>
      </c>
      <c r="F2021" s="0" t="n">
        <v>775</v>
      </c>
      <c r="G2021" s="0" t="n">
        <f aca="false">F2021*D2021/E2021</f>
        <v>0.00256442084431453</v>
      </c>
    </row>
    <row collapsed="false" customFormat="false" customHeight="true" hidden="false" ht="12.1" outlineLevel="0" r="2022">
      <c r="B2022" s="0" t="s">
        <v>110</v>
      </c>
      <c r="C2022" s="0" t="n">
        <f aca="false">0.001*0.99274*C1953/0.003729*0.00000000292019</f>
        <v>3.26515300791633E-009</v>
      </c>
      <c r="D2022" s="0" t="n">
        <f aca="false">C2022*19*94670800</f>
        <v>5.87317830025506</v>
      </c>
      <c r="E2022" s="0" t="n">
        <f aca="false">48*48330</f>
        <v>2319840</v>
      </c>
      <c r="F2022" s="0" t="n">
        <v>821</v>
      </c>
      <c r="G2022" s="0" t="n">
        <f aca="false">F2022*D2022/E2022</f>
        <v>0.00207853963398743</v>
      </c>
    </row>
    <row collapsed="false" customFormat="false" customHeight="true" hidden="false" ht="12.1" outlineLevel="0" r="2023">
      <c r="B2023" s="0" t="s">
        <v>111</v>
      </c>
      <c r="C2023" s="0" t="n">
        <f aca="false">0.001*0.0072*C1953/0.0000007018*0.000000000000344642000000001</f>
        <v>1.48503477913936E-011</v>
      </c>
      <c r="D2023" s="0" t="n">
        <f aca="false">C2023*19*94670800</f>
        <v>0.0267119918080998</v>
      </c>
      <c r="E2023" s="0" t="n">
        <f aca="false">48381*48</f>
        <v>2322288</v>
      </c>
      <c r="F2023" s="0" t="n">
        <v>803</v>
      </c>
      <c r="G2023" s="0" t="n">
        <f aca="false">F2023*D2023/E2023</f>
        <v>9.23646396222354E-006</v>
      </c>
    </row>
    <row collapsed="false" customFormat="false" customHeight="true" hidden="false" ht="12.1" outlineLevel="0" r="2024">
      <c r="B2024" s="3" t="s">
        <v>112</v>
      </c>
      <c r="C2024" s="0" t="n">
        <f aca="false">0.001*C1951/0.0000022089*0.00000000000107439</f>
        <v>1.07006111639277E-009</v>
      </c>
      <c r="D2024" s="0" t="n">
        <f aca="false">C2024*19*94670800</f>
        <v>1.92476729681814</v>
      </c>
      <c r="E2024" s="0" t="n">
        <f aca="false">48307*48</f>
        <v>2318736</v>
      </c>
      <c r="F2024" s="0" t="n">
        <v>788</v>
      </c>
      <c r="G2024" s="0" t="n">
        <f aca="false">F2024*D2024/E2024</f>
        <v>0.000654113547162203</v>
      </c>
    </row>
    <row collapsed="false" customFormat="false" customHeight="true" hidden="false" ht="12.1" outlineLevel="0" r="2025">
      <c r="B2025" s="0" t="s">
        <v>113</v>
      </c>
      <c r="C2025" s="0" t="n">
        <f aca="false">0.001*0.99274*C1953/0.000000000014*1.44088E-018</f>
        <v>4.2912576336E-010</v>
      </c>
      <c r="D2025" s="0" t="n">
        <f aca="false">C2025*19*94670800</f>
        <v>0.771887907040136</v>
      </c>
      <c r="E2025" s="0" t="n">
        <f aca="false">48281*48</f>
        <v>2317488</v>
      </c>
      <c r="F2025" s="0" t="n">
        <v>833</v>
      </c>
      <c r="G2025" s="0" t="n">
        <f aca="false">F2025*D2025/E2025</f>
        <v>0.000277448093178663</v>
      </c>
    </row>
    <row collapsed="false" customFormat="false" customHeight="true" hidden="false" ht="12.1" outlineLevel="0" r="2026">
      <c r="B2026" s="0" t="s">
        <v>114</v>
      </c>
      <c r="C2026" s="0" t="n">
        <f aca="false">0.001*0.0072*C1953/0.175*0.000000346765</f>
        <v>5.9920992E-011</v>
      </c>
      <c r="D2026" s="0" t="n">
        <f aca="false">C2026*19*94670800</f>
        <v>0.107782596739238</v>
      </c>
      <c r="E2026" s="0" t="n">
        <f aca="false">48429*48</f>
        <v>2324592</v>
      </c>
      <c r="F2026" s="0" t="n">
        <v>790</v>
      </c>
      <c r="G2026" s="0" t="n">
        <f aca="false">F2026*D2026/E2026</f>
        <v>3.66293316951957E-005</v>
      </c>
    </row>
    <row collapsed="false" customFormat="false" customHeight="true" hidden="false" ht="12.1" outlineLevel="0" r="2027">
      <c r="B2027" s="0" t="s">
        <v>115</v>
      </c>
      <c r="C2027" s="0" t="n">
        <f aca="false">0.001*C1951/0.0125*0.0000000140215</f>
        <v>2.467784E-009</v>
      </c>
      <c r="D2027" s="0" t="n">
        <f aca="false">C2027*19*94670800</f>
        <v>4.4389146246368</v>
      </c>
      <c r="E2027" s="0" t="n">
        <f aca="false">48364*48</f>
        <v>2321472</v>
      </c>
      <c r="F2027" s="0" t="n">
        <v>780</v>
      </c>
      <c r="G2027" s="0" t="n">
        <f aca="false">F2027*D2027/E2027</f>
        <v>0.00149144741233868</v>
      </c>
    </row>
    <row collapsed="false" customFormat="false" customHeight="true" hidden="false" ht="12.1" outlineLevel="0" r="2028">
      <c r="B2028" s="0" t="s">
        <v>116</v>
      </c>
      <c r="C2028" s="0" t="n">
        <f aca="false">0.001*0.99274*C1953/0.00000209824*0.000000000000780354000000001</f>
        <v>1.55067687482462E-009</v>
      </c>
      <c r="D2028" s="0" t="n">
        <f aca="false">C2028*19*94670800</f>
        <v>2.78927258534178</v>
      </c>
      <c r="E2028" s="0" t="n">
        <f aca="false">48336*48</f>
        <v>2320128</v>
      </c>
      <c r="F2028" s="0" t="n">
        <v>885</v>
      </c>
      <c r="G2028" s="0" t="n">
        <f aca="false">F2028*D2028/E2028</f>
        <v>0.00106395260866102</v>
      </c>
    </row>
    <row collapsed="false" customFormat="false" customHeight="true" hidden="false" ht="12.1" outlineLevel="0" r="2029">
      <c r="B2029" s="0" t="s">
        <v>117</v>
      </c>
      <c r="C2029" s="0" t="n">
        <f aca="false">0.001*0.0072*C1953/0.0000004296*0.000000000000285365</f>
        <v>2.00871452513966E-011</v>
      </c>
      <c r="D2029" s="0" t="n">
        <f aca="false">C2029*19*94670800</f>
        <v>0.0361316561026525</v>
      </c>
      <c r="E2029" s="0" t="n">
        <f aca="false">48365*48</f>
        <v>2321520</v>
      </c>
      <c r="F2029" s="0" t="n">
        <v>797</v>
      </c>
      <c r="G2029" s="0" t="n">
        <f aca="false">F2029*D2029/E2029</f>
        <v>1.24043428072186E-005</v>
      </c>
    </row>
    <row collapsed="false" customFormat="false" customHeight="true" hidden="false" ht="12.1" outlineLevel="0" r="2030">
      <c r="B2030" s="0" t="s">
        <v>118</v>
      </c>
      <c r="C2030" s="0" t="n">
        <f aca="false">0.001*C1951/0.000000011498*3.71403E-015</f>
        <v>7.10633675421813E-010</v>
      </c>
      <c r="D2030" s="0" t="n">
        <f aca="false">C2030*19*94670800</f>
        <v>1.27824891262334</v>
      </c>
      <c r="E2030" s="0" t="n">
        <f aca="false">48295*48</f>
        <v>2318160</v>
      </c>
      <c r="F2030" s="0" t="n">
        <v>863</v>
      </c>
      <c r="G2030" s="0" t="n">
        <f aca="false">F2030*D2030/E2030</f>
        <v>0.000475863966073932</v>
      </c>
    </row>
    <row collapsed="false" customFormat="false" customHeight="true" hidden="false" ht="12.1" outlineLevel="0" r="2031">
      <c r="B2031" s="0" t="s">
        <v>119</v>
      </c>
      <c r="C2031" s="0" t="n">
        <f aca="false">0.001*0.99274*C1953/0.0000000000002914*2.40754E-020</f>
        <v>3.4448377797941E-010</v>
      </c>
      <c r="D2031" s="0" t="n">
        <f aca="false">C2031*19*94670800</f>
        <v>0.619638542118329</v>
      </c>
      <c r="E2031" s="0" t="n">
        <f aca="false">48408*48</f>
        <v>2323584</v>
      </c>
      <c r="F2031" s="0" t="n">
        <v>858</v>
      </c>
      <c r="G2031" s="0" t="n">
        <f aca="false">F2031*D2031/E2031</f>
        <v>0.00022880596059257</v>
      </c>
    </row>
    <row collapsed="false" customFormat="false" customHeight="true" hidden="false" ht="12.1" outlineLevel="0" r="2032">
      <c r="B2032" s="0" t="s">
        <v>120</v>
      </c>
      <c r="C2032" s="0" t="n">
        <f aca="false">0.001*C1951/1.57E-018*2.68518E-026</f>
        <v>3.76267261146497E-011</v>
      </c>
      <c r="D2032" s="0" t="n">
        <f aca="false">C2032*19*94670800</f>
        <v>0.0676808929904408</v>
      </c>
      <c r="E2032" s="0" t="n">
        <f aca="false">48282*48</f>
        <v>2317536</v>
      </c>
      <c r="F2032" s="0" t="n">
        <v>768</v>
      </c>
      <c r="G2032" s="0" t="n">
        <f aca="false">F2032*D2032/E2032</f>
        <v>2.24285300494398E-005</v>
      </c>
    </row>
    <row collapsed="false" customFormat="false" customHeight="true" hidden="false" ht="12.1" outlineLevel="0" r="2033">
      <c r="B2033" s="0" t="s">
        <v>121</v>
      </c>
      <c r="C2033" s="0" t="n">
        <f aca="false">0.001*0.99274*C1953/0.0000000000000895300000000002*9.10636E-021</f>
        <v>4.24092939471461E-010</v>
      </c>
      <c r="D2033" s="0" t="n">
        <f aca="false">C2033*19*94670800</f>
        <v>0.762835139228181</v>
      </c>
      <c r="E2033" s="0" t="n">
        <f aca="false">48330*48</f>
        <v>2319840</v>
      </c>
      <c r="F2033" s="0" t="n">
        <v>831</v>
      </c>
      <c r="G2033" s="0" t="n">
        <f aca="false">F2033*D2033/E2033</f>
        <v>0.000273258500887397</v>
      </c>
    </row>
    <row collapsed="false" customFormat="false" customHeight="true" hidden="false" ht="12.1" outlineLevel="0" r="2034">
      <c r="B2034" s="0" t="s">
        <v>122</v>
      </c>
      <c r="C2034" s="0" t="n">
        <f aca="false">0.001*0.0072*C1953/3.12E-017*1.43864E-024</f>
        <v>1.39437415384615E-012</v>
      </c>
      <c r="D2034" s="0" t="n">
        <f aca="false">C2034*19*94670800</f>
        <v>0.00250812381623483</v>
      </c>
      <c r="E2034" s="0" t="n">
        <f aca="false">48313*48</f>
        <v>2319024</v>
      </c>
      <c r="F2034" s="0" t="n">
        <v>808</v>
      </c>
      <c r="G2034" s="0" t="n">
        <f aca="false">F2034*D2034/E2034</f>
        <v>8.73886619335438E-007</v>
      </c>
    </row>
    <row collapsed="false" customFormat="false" customHeight="true" hidden="false" ht="12.1" outlineLevel="0" r="2035">
      <c r="B2035" s="0" t="s">
        <v>71</v>
      </c>
      <c r="C2035" s="0" t="n">
        <f aca="false">0.001*0.99274*C1953/4.916E-018*1.30457E-025</f>
        <v>1.10647173546786E-010</v>
      </c>
      <c r="D2035" s="0" t="n">
        <f aca="false">C2035*19*94670800</f>
        <v>0.199026072310848</v>
      </c>
      <c r="E2035" s="0" t="n">
        <f aca="false">48309*48</f>
        <v>2318832</v>
      </c>
      <c r="F2035" s="0" t="n">
        <v>767</v>
      </c>
      <c r="G2035" s="0" t="n">
        <f aca="false">F2035*D2035/E2035</f>
        <v>6.58318487335092E-005</v>
      </c>
    </row>
    <row collapsed="false" customFormat="false" customHeight="true" hidden="false" ht="12.1" outlineLevel="0" r="2036">
      <c r="B2036" s="0" t="s">
        <v>123</v>
      </c>
      <c r="C2036" s="0" t="n">
        <f aca="false">0.001*0.99724*C1953/0.0054*0.000000008537</f>
        <v>6.62156279555556E-009</v>
      </c>
      <c r="D2036" s="0" t="n">
        <f aca="false">C2036*19*94670800</f>
        <v>11.9105042950041</v>
      </c>
      <c r="E2036" s="0" t="n">
        <f aca="false">48369*48</f>
        <v>2321712</v>
      </c>
      <c r="F2036" s="0" t="n">
        <v>773</v>
      </c>
      <c r="G2036" s="0" t="n">
        <f aca="false">F2036*D2036/E2036</f>
        <v>0.00396553053093502</v>
      </c>
    </row>
    <row collapsed="false" customFormat="false" customHeight="true" hidden="false" ht="12.1" outlineLevel="0" r="2037">
      <c r="B2037" s="0" t="s">
        <v>124</v>
      </c>
      <c r="C2037" s="0" t="n">
        <f aca="false">0.001*0.3594*C1951/0.0001908*0.00000000005714</f>
        <v>2.36789597484277E-010</v>
      </c>
      <c r="D2037" s="0" t="n">
        <f aca="false">C2037*19*94670800</f>
        <v>0.425924151884775</v>
      </c>
      <c r="E2037" s="0" t="n">
        <f aca="false">48352*48</f>
        <v>2320896</v>
      </c>
      <c r="F2037" s="0" t="n">
        <v>837</v>
      </c>
      <c r="G2037" s="0" t="n">
        <f aca="false">F2037*D2037/E2037</f>
        <v>0.000153603830213657</v>
      </c>
      <c r="I2037" s="0" t="n">
        <f aca="false">SUM(H2014,H2038)</f>
        <v>0.0756059788445709</v>
      </c>
    </row>
    <row collapsed="false" customFormat="false" customHeight="true" hidden="false" ht="12.1" outlineLevel="0" r="2038">
      <c r="B2038" s="0" t="s">
        <v>125</v>
      </c>
      <c r="C2038" s="0" t="n">
        <f aca="false">0.001*C1953/389.3*0.001426</f>
        <v>1.538453634729E-008</v>
      </c>
      <c r="D2038" s="0" t="n">
        <f aca="false">C2038*19*94670800</f>
        <v>27.6728609089134</v>
      </c>
      <c r="E2038" s="0" t="n">
        <f aca="false">48443*48</f>
        <v>2325264</v>
      </c>
      <c r="F2038" s="0" t="n">
        <v>721</v>
      </c>
      <c r="G2038" s="0" t="n">
        <f aca="false">F2038*D2038/E2038</f>
        <v>0.00858058814626063</v>
      </c>
      <c r="H2038" s="0" t="n">
        <f aca="false">SUM(G2015:G2038)</f>
        <v>0.0425568244846725</v>
      </c>
      <c r="I2038" s="0" t="n">
        <f aca="false">SUM(H2038,H2014,G1984:G1985)</f>
        <v>0.0756593538315002</v>
      </c>
    </row>
    <row collapsed="false" customFormat="false" customHeight="true" hidden="false" ht="12.1" outlineLevel="0" r="2039">
      <c r="B2039" s="0" t="s">
        <v>126</v>
      </c>
      <c r="C2039" s="0" t="n">
        <f aca="false">0.001*C1964/6940* 0.00341825</f>
        <v>7.38814841498559E-009</v>
      </c>
      <c r="D2039" s="0" t="n">
        <f aca="false">C2039*(39.2+8.4+9)*3600*24*365*3</f>
        <v>39.5621517008646</v>
      </c>
      <c r="E2039" s="0" t="n">
        <f aca="false">96841*48</f>
        <v>4648368</v>
      </c>
      <c r="F2039" s="0" t="n">
        <v>427</v>
      </c>
      <c r="G2039" s="0" t="n">
        <f aca="false">F2039*D2039/E2039</f>
        <v>0.0036341870472108</v>
      </c>
    </row>
    <row collapsed="false" customFormat="false" customHeight="true" hidden="false" ht="12.1" outlineLevel="0" r="2040">
      <c r="B2040" s="0" t="s">
        <v>127</v>
      </c>
      <c r="C2040" s="0" t="n">
        <f aca="false">0.001*C1963/0.0000000000006709*2.855E-024</f>
        <v>4.89379937397526E-016</v>
      </c>
      <c r="D2040" s="0" t="n">
        <f aca="false">C2040*(39.2+8.4+9)*3600*24*365*3</f>
        <v>2.62053795283947E-006</v>
      </c>
      <c r="E2040" s="0" t="n">
        <f aca="false">96827*48</f>
        <v>4647696</v>
      </c>
      <c r="F2040" s="0" t="n">
        <v>371</v>
      </c>
      <c r="G2040" s="0" t="n">
        <f aca="false">F2040*D2040/E2040</f>
        <v>2.09183126543441E-010</v>
      </c>
    </row>
    <row collapsed="false" customFormat="false" customHeight="true" hidden="false" ht="12.1" outlineLevel="0" r="2041">
      <c r="B2041" s="0" t="s">
        <v>128</v>
      </c>
      <c r="C2041" s="0" t="n">
        <f aca="false">0.001*C1967/0.00000005798*9.79659E-019</f>
        <v>6.75859951707485E-015</v>
      </c>
      <c r="D2041" s="0" t="n">
        <f aca="false">C2041*(39.2+8.4+9)*3600*24*365*3</f>
        <v>3.61910352041062E-005</v>
      </c>
      <c r="E2041" s="0" t="n">
        <f aca="false">96932*48</f>
        <v>4652736</v>
      </c>
      <c r="F2041" s="0" t="n">
        <v>398</v>
      </c>
      <c r="G2041" s="0" t="n">
        <f aca="false">F2041*D2041/E2041</f>
        <v>3.09581975234234E-009</v>
      </c>
    </row>
    <row collapsed="false" customFormat="false" customHeight="true" hidden="false" ht="12.1" outlineLevel="0" r="2042">
      <c r="B2042" s="0" t="s">
        <v>129</v>
      </c>
      <c r="C2042" s="0" t="n">
        <f aca="false">0.001*C1964/1.34*0.000000225566</f>
        <v>2.52499253731343E-009</v>
      </c>
      <c r="D2042" s="0" t="n">
        <f aca="false">C2042*(39.2+8.4+9)*3600*24*365*3</f>
        <v>13.5208623587104</v>
      </c>
      <c r="E2042" s="0" t="n">
        <f aca="false">96843*48</f>
        <v>4648464</v>
      </c>
      <c r="F2042" s="0" t="n">
        <v>466</v>
      </c>
      <c r="G2042" s="0" t="n">
        <f aca="false">F2042*D2042/E2042</f>
        <v>0.0013554416812003</v>
      </c>
    </row>
    <row collapsed="false" customFormat="false" customHeight="true" hidden="false" ht="12.1" outlineLevel="0" r="2043">
      <c r="B2043" s="0" t="s">
        <v>130</v>
      </c>
      <c r="C2043" s="0" t="n">
        <f aca="false">0.001*C1971/2320000*3.514</f>
        <v>1.66612068965517E-009</v>
      </c>
      <c r="D2043" s="0" t="n">
        <f aca="false">C2043*(39.2+8.4+9)*3600*24*365*3</f>
        <v>8.92176439531035</v>
      </c>
      <c r="E2043" s="0" t="n">
        <f aca="false">96975*48</f>
        <v>4654800</v>
      </c>
      <c r="F2043" s="0" t="n">
        <v>388</v>
      </c>
      <c r="G2043" s="0" t="n">
        <f aca="false">F2043*D2043/E2043</f>
        <v>0.000743672034325946</v>
      </c>
    </row>
    <row collapsed="false" customFormat="false" customHeight="true" hidden="false" ht="12.1" outlineLevel="0" r="2044">
      <c r="B2044" s="0" t="s">
        <v>131</v>
      </c>
      <c r="C2044" s="0" t="n">
        <f aca="false">0.001*C1967/4219* 0.000117071*10</f>
        <v>1.10994074425219E-010</v>
      </c>
      <c r="D2044" s="0" t="n">
        <f aca="false">C2044*(39.2+8.4+9)*3600*24*365*3</f>
        <v>0.594352490456317</v>
      </c>
      <c r="E2044" s="0" t="n">
        <f aca="false">96785*48</f>
        <v>4645680</v>
      </c>
      <c r="F2044" s="0" t="n">
        <v>415</v>
      </c>
      <c r="G2044" s="0" t="n">
        <f aca="false">F2044*D2044/E2044</f>
        <v>5.30936878001437E-005</v>
      </c>
    </row>
    <row collapsed="false" customFormat="false" customHeight="true" hidden="false" ht="12.1" outlineLevel="0" r="2045">
      <c r="B2045" s="0" t="s">
        <v>132</v>
      </c>
      <c r="C2045" s="0" t="n">
        <f aca="false">0.001*C1962/4.78*0.000000169299</f>
        <v>3.89600209205021E-011</v>
      </c>
      <c r="D2045" s="0" t="n">
        <f aca="false">C2045*(39.2+8.4+9)*3600*24*365*3</f>
        <v>0.208623618713372</v>
      </c>
      <c r="E2045" s="0" t="n">
        <f aca="false">96629*48</f>
        <v>4638192</v>
      </c>
      <c r="F2045" s="0" t="n">
        <v>493</v>
      </c>
      <c r="G2045" s="0" t="n">
        <f aca="false">F2045*D2045/E2045</f>
        <v>2.21749000527991E-005</v>
      </c>
    </row>
    <row collapsed="false" customFormat="false" customHeight="true" hidden="false" ht="12.1" outlineLevel="0" r="2046">
      <c r="B2046" s="0" t="s">
        <v>133</v>
      </c>
      <c r="C2046" s="0" t="n">
        <f aca="false">0.001*C1967/0.003729*0.0000000000100436</f>
        <v>1.07735049611156E-012</v>
      </c>
      <c r="D2046" s="0" t="n">
        <f aca="false">C2046*(39.2+8.4+9)*3600*24*365*3</f>
        <v>0.00576901022666452</v>
      </c>
      <c r="E2046" s="0" t="n">
        <f aca="false">96279*48</f>
        <v>4621392</v>
      </c>
      <c r="F2046" s="0" t="n">
        <v>369</v>
      </c>
      <c r="G2046" s="0" t="n">
        <f aca="false">F2046*D2046/E2046</f>
        <v>4.60632807958989E-007</v>
      </c>
    </row>
    <row collapsed="false" customFormat="false" customHeight="true" hidden="false" ht="12.1" outlineLevel="0" r="2047">
      <c r="B2047" s="0" t="s">
        <v>134</v>
      </c>
      <c r="C2047" s="0" t="n">
        <f aca="false">0.001*C1964/0.0000007018*3.81087E-016</f>
        <v>8.14520518666287E-012</v>
      </c>
      <c r="D2047" s="0" t="n">
        <f aca="false">C2047*(39.2+8.4+9)*3600*24*365*3</f>
        <v>0.0436160489921687</v>
      </c>
      <c r="E2047" s="0" t="n">
        <f aca="false">96427*48</f>
        <v>4628496</v>
      </c>
      <c r="F2047" s="0" t="n">
        <v>371</v>
      </c>
      <c r="G2047" s="0" t="n">
        <f aca="false">F2047*D2047/E2047</f>
        <v>3.49607176415289E-006</v>
      </c>
    </row>
    <row collapsed="false" customFormat="false" customHeight="true" hidden="false" ht="12.1" outlineLevel="0" r="2048">
      <c r="B2048" s="0" t="s">
        <v>135</v>
      </c>
      <c r="C2048" s="0" t="n">
        <f aca="false">0.001*C1962/0.0000022089*1.16618E-015</f>
        <v>5.80740640137625E-013</v>
      </c>
      <c r="D2048" s="0" t="n">
        <f aca="false">C2048*(39.2+8.4+9)*3600*24*365*3</f>
        <v>0.00310975741328915</v>
      </c>
      <c r="E2048" s="0" t="n">
        <f aca="false">96274*48</f>
        <v>4621152</v>
      </c>
      <c r="F2048" s="0" t="n">
        <v>363</v>
      </c>
      <c r="G2048" s="0" t="n">
        <f aca="false">F2048*D2048/E2048</f>
        <v>2.44277171801309E-007</v>
      </c>
    </row>
    <row collapsed="false" customFormat="false" customHeight="true" hidden="false" ht="12.1" outlineLevel="0" r="2049">
      <c r="B2049" s="0" t="s">
        <v>136</v>
      </c>
      <c r="C2049" s="0" t="n">
        <f aca="false">0.001*C1966/0.000000000014*3.31127E-023</f>
        <v>5.84202635714286E-015</v>
      </c>
      <c r="D2049" s="0" t="n">
        <f aca="false">C2049*(39.2+8.4+9)*3600*24*365*3</f>
        <v>3.12829575151659E-005</v>
      </c>
      <c r="E2049" s="0" t="n">
        <f aca="false">96902*48</f>
        <v>4651296</v>
      </c>
      <c r="F2049" s="0" t="n">
        <v>334</v>
      </c>
      <c r="G2049" s="0" t="n">
        <f aca="false">F2049*D2049/E2049</f>
        <v>2.24636484327496E-009</v>
      </c>
    </row>
    <row collapsed="false" customFormat="false" customHeight="true" hidden="false" ht="12.1" outlineLevel="0" r="2050">
      <c r="B2050" s="0" t="s">
        <v>137</v>
      </c>
      <c r="C2050" s="0" t="n">
        <f aca="false">0.001*C1964/0.175*0.00000000630828</f>
        <v>5.40709714285714E-010</v>
      </c>
      <c r="D2050" s="0" t="n">
        <f aca="false">C2050*(39.2+8.4+9)*3600*24*365*3</f>
        <v>2.89539929914149</v>
      </c>
      <c r="E2050" s="0" t="n">
        <f aca="false">96662*48</f>
        <v>4639776</v>
      </c>
      <c r="F2050" s="0" t="n">
        <v>499</v>
      </c>
      <c r="G2050" s="0" t="n">
        <f aca="false">F2050*D2050/E2050</f>
        <v>0.000311395259226222</v>
      </c>
    </row>
    <row collapsed="false" customFormat="false" customHeight="true" hidden="false" ht="12.1" outlineLevel="0" r="2051">
      <c r="B2051" s="0" t="s">
        <v>138</v>
      </c>
      <c r="C2051" s="0" t="n">
        <f aca="false">0.001*C1962/0.0125*0.000000000107918</f>
        <v>9.496784E-012</v>
      </c>
      <c r="D2051" s="0" t="n">
        <f aca="false">C2051*(39.2+8.4+9)*3600*24*365*3</f>
        <v>0.0508535005220352</v>
      </c>
      <c r="E2051" s="0" t="n">
        <f aca="false">96463*48</f>
        <v>4630224</v>
      </c>
      <c r="F2051" s="0" t="n">
        <v>427</v>
      </c>
      <c r="G2051" s="0" t="n">
        <f aca="false">F2051*D2051/E2051</f>
        <v>4.6897179753958E-006</v>
      </c>
    </row>
    <row collapsed="false" customFormat="false" customHeight="true" hidden="false" ht="12.1" outlineLevel="0" r="2052">
      <c r="B2052" s="0" t="s">
        <v>139</v>
      </c>
      <c r="C2052" s="0" t="n">
        <f aca="false">0.001*C1967/0.00000209824*1.65818E-016</f>
        <v>3.16108738752478E-014</v>
      </c>
      <c r="D2052" s="0" t="n">
        <f aca="false">C2052*(39.2+8.4+9)*3600*24*365*3</f>
        <v>0.000169270312046363</v>
      </c>
      <c r="E2052" s="0" t="n">
        <f aca="false">96600*48</f>
        <v>4636800</v>
      </c>
      <c r="F2052" s="0" t="n">
        <v>345</v>
      </c>
      <c r="G2052" s="0" t="n">
        <f aca="false">F2052*D2052/E2052</f>
        <v>1.25945172653544E-008</v>
      </c>
    </row>
    <row collapsed="false" customFormat="false" customHeight="true" hidden="false" ht="12.1" outlineLevel="0" r="2053">
      <c r="B2053" s="0" t="s">
        <v>140</v>
      </c>
      <c r="C2053" s="0" t="n">
        <f aca="false">0.001*C1963/0.0000004296* 7.79096E-016</f>
        <v>2.08556890130354E-013</v>
      </c>
      <c r="D2053" s="0" t="n">
        <f aca="false">C2053*(39.2+8.4+9)*3600*24*365*3</f>
        <v>0.00111678310479821</v>
      </c>
      <c r="E2053" s="0" t="n">
        <f aca="false">96382*48</f>
        <v>4626336</v>
      </c>
      <c r="F2053" s="0" t="n">
        <v>370</v>
      </c>
      <c r="G2053" s="0" t="n">
        <f aca="false">F2053*D2053/E2053</f>
        <v>8.93168478846626E-008</v>
      </c>
      <c r="I2053" s="5"/>
    </row>
    <row collapsed="false" customFormat="false" customHeight="true" hidden="false" ht="12.1" outlineLevel="0" r="2054">
      <c r="B2054" s="0" t="s">
        <v>141</v>
      </c>
      <c r="C2054" s="0" t="n">
        <f aca="false">0.001*C1962/0.000000011498*2.9138E-019</f>
        <v>2.78759784310315E-014</v>
      </c>
      <c r="D2054" s="0" t="n">
        <f aca="false">C2054*(39.2+8.4+9)*3600*24*365*3</f>
        <v>0.000149270646115011</v>
      </c>
      <c r="E2054" s="0" t="n">
        <f aca="false">96835*48</f>
        <v>4648080</v>
      </c>
      <c r="F2054" s="0" t="n">
        <v>359</v>
      </c>
      <c r="G2054" s="0" t="n">
        <f aca="false">F2054*D2054/E2054</f>
        <v>1.15290963054184E-008</v>
      </c>
    </row>
    <row collapsed="false" customFormat="false" customHeight="true" hidden="false" ht="12.1" outlineLevel="0" r="2055">
      <c r="B2055" s="0" t="s">
        <v>142</v>
      </c>
      <c r="C2055" s="0" t="n">
        <f aca="false">0.001*C1966/0.0000000000002914*5.04877E-025</f>
        <v>4.27949962251201E-015</v>
      </c>
      <c r="D2055" s="0" t="n">
        <f aca="false">C2055*(39.2+8.4+9)*3600*24*365*3</f>
        <v>2.29159193562225E-005</v>
      </c>
      <c r="E2055" s="0" t="n">
        <f aca="false">96835*48</f>
        <v>4648080</v>
      </c>
      <c r="F2055" s="0" t="n">
        <v>324</v>
      </c>
      <c r="G2055" s="0" t="n">
        <f aca="false">F2055*D2055/E2055</f>
        <v>1.59738168693656E-009</v>
      </c>
    </row>
    <row collapsed="false" customFormat="false" customHeight="true" hidden="false" ht="12.1" outlineLevel="0" r="2056">
      <c r="B2056" s="0" t="s">
        <v>143</v>
      </c>
      <c r="C2056" s="0" t="n">
        <f aca="false">0.001*C1962/1.57E-018*5.25999E-033</f>
        <v>3.68534331210191E-018</v>
      </c>
      <c r="D2056" s="0" t="n">
        <f aca="false">C2056*(39.2+8.4+9)*3600*24*365*3</f>
        <v>1.97343235400377E-008</v>
      </c>
      <c r="E2056" s="0" t="n">
        <f aca="false">96921*48</f>
        <v>4652208</v>
      </c>
      <c r="F2056" s="0" t="n">
        <v>284</v>
      </c>
      <c r="G2056" s="0" t="n">
        <f aca="false">F2056*D2056/E2056</f>
        <v>1.20470707358113E-012</v>
      </c>
    </row>
    <row collapsed="false" customFormat="false" customHeight="true" hidden="false" ht="12.1" outlineLevel="0" r="2057">
      <c r="B2057" s="0" t="s">
        <v>144</v>
      </c>
      <c r="C2057" s="0" t="n">
        <f aca="false">0.001*C1966/0.0000000000000895300000000002*2.06438E-025</f>
        <v>5.69531844074611E-015</v>
      </c>
      <c r="D2057" s="0" t="n">
        <f aca="false">C2057*(39.2+8.4+9)*3600*24*365*3</f>
        <v>3.04973640865833E-005</v>
      </c>
      <c r="E2057" s="0" t="n">
        <f aca="false">96936*48</f>
        <v>4652928</v>
      </c>
      <c r="F2057" s="0" t="n">
        <v>311</v>
      </c>
      <c r="G2057" s="0" t="n">
        <f aca="false">F2057*D2057/E2057</f>
        <v>2.03843262370005E-009</v>
      </c>
    </row>
    <row collapsed="false" customFormat="false" customHeight="true" hidden="false" ht="12.1" outlineLevel="0" r="2058">
      <c r="B2058" s="0" t="s">
        <v>145</v>
      </c>
      <c r="C2058" s="0" t="n">
        <f aca="false">0.001*C1963/3.12E-017*1.92929E-029</f>
        <v>7.11116506410256E-017</v>
      </c>
      <c r="D2058" s="0" t="n">
        <f aca="false">C2058*(39.2+8.4+9)*3600*24*365*3</f>
        <v>3.80789577081692E-007</v>
      </c>
      <c r="E2058" s="0" t="n">
        <f aca="false">96797*48</f>
        <v>4646256</v>
      </c>
      <c r="F2058" s="0" t="n">
        <v>295</v>
      </c>
      <c r="G2058" s="0" t="n">
        <f aca="false">F2058*D2058/E2058</f>
        <v>2.41770847837698E-011</v>
      </c>
    </row>
    <row collapsed="false" customFormat="false" customHeight="true" hidden="false" ht="12.1" outlineLevel="0" r="2059">
      <c r="B2059" s="0" t="s">
        <v>146</v>
      </c>
      <c r="C2059" s="0" t="n">
        <f aca="false">0.001*C1966/4.916E-018*6.34901E-031</f>
        <v>3.19000299023596E-016</v>
      </c>
      <c r="D2059" s="0" t="n">
        <f aca="false">C2059*(39.2+8.4+9)*3600*24*365*3</f>
        <v>1.70818688441538E-006</v>
      </c>
      <c r="E2059" s="0" t="n">
        <f aca="false">96932*48</f>
        <v>4652736</v>
      </c>
      <c r="F2059" s="0" t="n">
        <v>243</v>
      </c>
      <c r="G2059" s="0" t="n">
        <f aca="false">F2059*D2059/E2059</f>
        <v>8.92140480166805E-011</v>
      </c>
    </row>
    <row collapsed="false" customFormat="false" customHeight="true" hidden="false" ht="12.1" outlineLevel="0" r="2060">
      <c r="B2060" s="0" t="s">
        <v>147</v>
      </c>
      <c r="C2060" s="0" t="n">
        <f aca="false">0.001*0.99724*C1964/0.0054*0.000000000119</f>
        <v>3.29643222222222E-010</v>
      </c>
      <c r="D2060" s="0" t="n">
        <f aca="false">C2060*(39.2+8.4+9)*3600*24*365*3</f>
        <v>1.7651777457888</v>
      </c>
      <c r="E2060" s="0" t="n">
        <f aca="false">96612*48</f>
        <v>4637376</v>
      </c>
      <c r="F2060" s="0" t="n">
        <v>479</v>
      </c>
      <c r="G2060" s="0" t="n">
        <f aca="false">F2060*D2060/E2060</f>
        <v>0.000182327277372556</v>
      </c>
    </row>
    <row collapsed="false" customFormat="false" customHeight="true" hidden="false" ht="12.1" outlineLevel="0" r="2061">
      <c r="B2061" s="0" t="s">
        <v>148</v>
      </c>
      <c r="C2061" s="0" t="n">
        <f aca="false">0.001*0.3594*C1962/0.0001908*0.0000000000003662</f>
        <v>7.58771006289308E-013</v>
      </c>
      <c r="D2061" s="0" t="n">
        <f aca="false">C2061*(39.2+8.4+9)*3600*24*365*3</f>
        <v>0.00406307669674687</v>
      </c>
      <c r="E2061" s="0" t="n">
        <f aca="false">96632*48</f>
        <v>4638336</v>
      </c>
      <c r="F2061" s="0" t="n">
        <v>359</v>
      </c>
      <c r="G2061" s="0" t="n">
        <f aca="false">F2061*D2061/E2061</f>
        <v>3.14475823685935E-007</v>
      </c>
      <c r="I2061" s="0" t="n">
        <f aca="false">SUM(D2039:D2062)</f>
        <v>79.360505549178</v>
      </c>
    </row>
    <row collapsed="false" customFormat="false" customHeight="true" hidden="false" ht="12.1" outlineLevel="0" r="2062">
      <c r="B2062" s="0" t="s">
        <v>149</v>
      </c>
      <c r="C2062" s="0" t="n">
        <f aca="false">0.001*C1964/389.3*0.00005711</f>
        <v>2.2004880554842E-009</v>
      </c>
      <c r="D2062" s="0" t="n">
        <f aca="false">C2062*(39.2+8.4+9)*3600*24*365*3</f>
        <v>11.7832016057539</v>
      </c>
      <c r="E2062" s="0" t="n">
        <f aca="false">96800*48</f>
        <v>4646400</v>
      </c>
      <c r="F2062" s="0" t="n">
        <v>461</v>
      </c>
      <c r="G2062" s="0" t="n">
        <f aca="false">F2062*D2062/E2062</f>
        <v>0.00116908917446896</v>
      </c>
      <c r="H2062" s="0" t="n">
        <f aca="false">SUM(G2039:G2062)</f>
        <v>0.00748070897944004</v>
      </c>
    </row>
    <row collapsed="false" customFormat="false" customHeight="true" hidden="false" ht="12.1" outlineLevel="0" r="2063">
      <c r="B2063" s="0" t="s">
        <v>150</v>
      </c>
      <c r="C2063" s="0" t="n">
        <f aca="false">0.001*C1973/6940* 0.00341825</f>
        <v>7.38814841498559E-009</v>
      </c>
      <c r="D2063" s="0" t="n">
        <f aca="false">C2063*(68+13.9+3.5+10+10)*3600*24*365*3</f>
        <v>73.6722754288185</v>
      </c>
      <c r="E2063" s="0" t="n">
        <f aca="false">96987*48</f>
        <v>4655376</v>
      </c>
      <c r="F2063" s="0" t="n">
        <v>311</v>
      </c>
      <c r="G2063" s="0" t="n">
        <f aca="false">F2063*D2063/E2063</f>
        <v>0.00492163847954763</v>
      </c>
    </row>
    <row collapsed="false" customFormat="false" customHeight="true" hidden="false" ht="12.1" outlineLevel="0" r="2064">
      <c r="B2064" s="0" t="s">
        <v>151</v>
      </c>
      <c r="C2064" s="3" t="n">
        <f aca="false">0.001*C1972/0.0000000000006709*2.855E-024</f>
        <v>4.89379937397526E-016</v>
      </c>
      <c r="D2064" s="0" t="n">
        <f aca="false">C2064*(68+13.9+3.5+10+10)*3600*24*365*3</f>
        <v>4.87994170016396E-006</v>
      </c>
      <c r="E2064" s="0" t="n">
        <f aca="false">96875*48</f>
        <v>4650000</v>
      </c>
      <c r="F2064" s="0" t="n">
        <v>230</v>
      </c>
      <c r="G2064" s="0" t="n">
        <f aca="false">F2064*D2064/E2064</f>
        <v>2.41373460438217E-010</v>
      </c>
    </row>
    <row collapsed="false" customFormat="false" customHeight="true" hidden="false" ht="12.1" outlineLevel="0" r="2065">
      <c r="B2065" s="0" t="s">
        <v>152</v>
      </c>
      <c r="C2065" s="0" t="n">
        <f aca="false">0.001*C1937/0.00000005798*9.79659E-019</f>
        <v>1.28205733916933E-026</v>
      </c>
      <c r="D2065" s="0" t="n">
        <f aca="false">C2065*(68+13.9+3.5+10+10)*3600*24*365*3</f>
        <v>1.27842696304315E-016</v>
      </c>
      <c r="E2065" s="0" t="n">
        <f aca="false">96950*48</f>
        <v>4653600</v>
      </c>
      <c r="F2065" s="0" t="n">
        <v>270</v>
      </c>
      <c r="G2065" s="0" t="n">
        <f aca="false">F2065*D2065/E2065</f>
        <v>7.4173818123958E-021</v>
      </c>
    </row>
    <row collapsed="false" customFormat="false" customHeight="true" hidden="false" ht="12.1" outlineLevel="0" r="2066">
      <c r="B2066" s="0" t="s">
        <v>153</v>
      </c>
      <c r="C2066" s="3" t="n">
        <f aca="false">0.001*C1973/1.34*0.000000225566</f>
        <v>2.52499253731343E-009</v>
      </c>
      <c r="D2066" s="0" t="n">
        <f aca="false">C2066*(68+13.9+3.5+10+10)*3600*24*365*3</f>
        <v>25.1784256644537</v>
      </c>
      <c r="E2066" s="0" t="n">
        <f aca="false">96836*48</f>
        <v>4648128</v>
      </c>
      <c r="F2066" s="0" t="n">
        <v>309</v>
      </c>
      <c r="G2066" s="0" t="n">
        <f aca="false">F2066*D2066/E2066</f>
        <v>0.00167382084364204</v>
      </c>
    </row>
    <row collapsed="false" customFormat="false" customHeight="true" hidden="false" ht="12.1" outlineLevel="0" r="2067">
      <c r="B2067" s="0" t="s">
        <v>154</v>
      </c>
      <c r="C2067" s="0" t="n">
        <f aca="false">0.001*C1933/2320000*3.514</f>
        <v>8.62644353481975E-024</v>
      </c>
      <c r="D2067" s="0" t="n">
        <f aca="false">C2067*(68+13.9+3.5+10+10)*3600*24*365*3</f>
        <v>8.60201620719107E-014</v>
      </c>
      <c r="E2067" s="0" t="n">
        <f aca="false">97125*48</f>
        <v>4662000</v>
      </c>
      <c r="F2067" s="0" t="n">
        <v>289</v>
      </c>
      <c r="G2067" s="0" t="n">
        <f aca="false">F2067*D2067/E2067</f>
        <v>5.33243818935697E-018</v>
      </c>
    </row>
    <row collapsed="false" customFormat="false" customHeight="true" hidden="false" ht="12.1" outlineLevel="0" r="2068">
      <c r="B2068" s="0" t="s">
        <v>155</v>
      </c>
      <c r="C2068" s="0" t="n">
        <f aca="false">0.001*C1976/4219* 0.000117071*10</f>
        <v>1.10994074425219E-010</v>
      </c>
      <c r="D2068" s="0" t="n">
        <f aca="false">C2068*(68+13.9+3.5+10+10)*3600*24*365*3</f>
        <v>1.10679774724551</v>
      </c>
      <c r="E2068" s="0" t="n">
        <f aca="false">96850*48</f>
        <v>4648800</v>
      </c>
      <c r="F2068" s="0" t="n">
        <v>299</v>
      </c>
      <c r="G2068" s="0" t="n">
        <f aca="false">F2068*D2068/E2068</f>
        <v>7.1186656002927E-005</v>
      </c>
    </row>
    <row collapsed="false" customFormat="false" customHeight="true" hidden="false" ht="12.1" outlineLevel="0" r="2069">
      <c r="B2069" s="0" t="s">
        <v>156</v>
      </c>
      <c r="C2069" s="0" t="n">
        <f aca="false">0.001*C1971/4.78*0.000000169299</f>
        <v>3.89600209205021E-011</v>
      </c>
      <c r="D2069" s="0" t="n">
        <f aca="false">C2069*(68+13.9+3.5+10+10)*3600*24*365*3</f>
        <v>0.388496986084619</v>
      </c>
      <c r="E2069" s="0" t="n">
        <f aca="false">96686*48</f>
        <v>4640928</v>
      </c>
      <c r="F2069" s="0" t="n">
        <v>335</v>
      </c>
      <c r="G2069" s="0" t="n">
        <f aca="false">F2069*D2069/E2069</f>
        <v>2.80432039321333E-005</v>
      </c>
    </row>
    <row collapsed="false" customFormat="false" customHeight="true" hidden="false" ht="12.1" outlineLevel="0" r="2070">
      <c r="B2070" s="0" t="s">
        <v>157</v>
      </c>
      <c r="C2070" s="0" t="n">
        <f aca="false">0.001*C1976/0.003729*0.0000000000100436</f>
        <v>1.07735049611156E-012</v>
      </c>
      <c r="D2070" s="0" t="n">
        <f aca="false">C2070*(68+13.9+3.5+10+10)*3600*24*365*3</f>
        <v>0.0107429978425873</v>
      </c>
      <c r="E2070" s="0" t="n">
        <f aca="false">96390*48</f>
        <v>4626720</v>
      </c>
      <c r="F2070" s="0" t="n">
        <v>292</v>
      </c>
      <c r="G2070" s="0" t="n">
        <f aca="false">F2070*D2070/E2070</f>
        <v>6.78008474693841E-007</v>
      </c>
    </row>
    <row collapsed="false" customFormat="false" customHeight="true" hidden="false" ht="12.1" outlineLevel="0" r="2071">
      <c r="B2071" s="0" t="s">
        <v>158</v>
      </c>
      <c r="C2071" s="0" t="n">
        <f aca="false">0.001*C1973/0.0000007018*3.81087E-016</f>
        <v>8.14520518666287E-012</v>
      </c>
      <c r="D2071" s="0" t="n">
        <f aca="false">C2071*(68+13.9+3.5+10+10)*3600*24*365*3</f>
        <v>0.081221405720399</v>
      </c>
      <c r="E2071" s="0" t="n">
        <f aca="false">96513*48</f>
        <v>4632624</v>
      </c>
      <c r="F2071" s="0" t="n">
        <v>277</v>
      </c>
      <c r="G2071" s="0" t="n">
        <f aca="false">F2071*D2071/E2071</f>
        <v>4.85649804183342E-006</v>
      </c>
    </row>
    <row collapsed="false" customFormat="false" customHeight="true" hidden="false" ht="12.1" outlineLevel="0" r="2072">
      <c r="B2072" s="0" t="s">
        <v>159</v>
      </c>
      <c r="C2072" s="0" t="n">
        <f aca="false">0.001*C1971/0.0000022089*1.16618E-015</f>
        <v>5.80740640137625E-013</v>
      </c>
      <c r="D2072" s="0" t="n">
        <f aca="false">C2072*(68+13.9+3.5+10+10)*3600*24*365*3</f>
        <v>0.0057909616848176</v>
      </c>
      <c r="E2072" s="0" t="n">
        <f aca="false">96345*48</f>
        <v>4624560</v>
      </c>
      <c r="F2072" s="0" t="n">
        <v>276</v>
      </c>
      <c r="G2072" s="0" t="n">
        <f aca="false">F2072*D2072/E2072</f>
        <v>3.4561243123879E-007</v>
      </c>
    </row>
    <row collapsed="false" customFormat="false" customHeight="true" hidden="false" ht="12.1" outlineLevel="0" r="2073">
      <c r="B2073" s="0" t="s">
        <v>160</v>
      </c>
      <c r="C2073" s="3" t="n">
        <f aca="false">0.001*C1975/0.000000000014*3.31127E-023</f>
        <v>5.84202635714286E-015</v>
      </c>
      <c r="D2073" s="0" t="n">
        <f aca="false">C2073*(68+13.9+3.5+10+10)*3600*24*365*3</f>
        <v>5.82548360794786E-005</v>
      </c>
      <c r="E2073" s="0" t="n">
        <f aca="false">96972*48</f>
        <v>4654656</v>
      </c>
      <c r="F2073" s="0" t="n">
        <v>223</v>
      </c>
      <c r="G2073" s="0" t="n">
        <f aca="false">F2073*D2073/E2073</f>
        <v>2.79093201425062E-009</v>
      </c>
    </row>
    <row collapsed="false" customFormat="false" customHeight="true" hidden="false" ht="12.1" outlineLevel="0" r="2074">
      <c r="B2074" s="0" t="s">
        <v>161</v>
      </c>
      <c r="C2074" s="3" t="n">
        <f aca="false">0.001*C1973/0.175*0.00000000630828</f>
        <v>5.40709714285714E-010</v>
      </c>
      <c r="D2074" s="0" t="n">
        <f aca="false">C2074*(68+13.9+3.5+10+10)*3600*24*365*3</f>
        <v>5.39178597401966</v>
      </c>
      <c r="E2074" s="0" t="n">
        <f aca="false">96751*48</f>
        <v>4644048</v>
      </c>
      <c r="F2074" s="0" t="n">
        <v>326</v>
      </c>
      <c r="G2074" s="0" t="n">
        <f aca="false">F2074*D2074/E2074</f>
        <v>0.000378489246349393</v>
      </c>
    </row>
    <row collapsed="false" customFormat="false" customHeight="true" hidden="false" ht="12.1" outlineLevel="0" r="2075">
      <c r="B2075" s="0" t="s">
        <v>162</v>
      </c>
      <c r="C2075" s="0" t="n">
        <f aca="false">0.001*C1971/0.0125*0.000000000107918</f>
        <v>9.496784E-012</v>
      </c>
      <c r="D2075" s="0" t="n">
        <f aca="false">C2075*(68+13.9+3.5+10+10)*3600*24*365*3</f>
        <v>0.0946989214668288</v>
      </c>
      <c r="E2075" s="0" t="n">
        <f aca="false">96540*48</f>
        <v>4633920</v>
      </c>
      <c r="F2075" s="0" t="n">
        <v>300</v>
      </c>
      <c r="G2075" s="0" t="n">
        <f aca="false">F2075*D2075/E2075</f>
        <v>6.13080856813425E-006</v>
      </c>
    </row>
    <row collapsed="false" customFormat="false" customHeight="true" hidden="false" ht="12.1" outlineLevel="0" r="2076">
      <c r="B2076" s="0" t="s">
        <v>163</v>
      </c>
      <c r="C2076" s="0" t="n">
        <f aca="false">0.001*C1976/0.00000209824*1.65818E-016</f>
        <v>3.16108738752478E-014</v>
      </c>
      <c r="D2076" s="0" t="n">
        <f aca="false">C2076*(68+13.9+3.5+10+10)*3600*24*365*3</f>
        <v>0.000315213619959128</v>
      </c>
      <c r="E2076" s="0" t="n">
        <f aca="false">96672*48</f>
        <v>4640256</v>
      </c>
      <c r="F2076" s="0" t="n">
        <v>284</v>
      </c>
      <c r="G2076" s="0" t="n">
        <f aca="false">F2076*D2076/E2076</f>
        <v>1.92921830322276E-008</v>
      </c>
    </row>
    <row collapsed="false" customFormat="false" customHeight="true" hidden="false" ht="12.1" outlineLevel="0" r="2077">
      <c r="B2077" s="0" t="s">
        <v>164</v>
      </c>
      <c r="C2077" s="0" t="n">
        <f aca="false">0.001*C1972/0.0000004296* 7.79096E-016</f>
        <v>2.08556890130354E-013</v>
      </c>
      <c r="D2077" s="0" t="n">
        <f aca="false">C2077*(68+13.9+3.5+10+10)*3600*24*365*3</f>
        <v>0.0020796632375571</v>
      </c>
      <c r="E2077" s="0" t="n">
        <f aca="false">96379*48</f>
        <v>4626192</v>
      </c>
      <c r="F2077" s="0" t="n">
        <v>281</v>
      </c>
      <c r="G2077" s="0" t="n">
        <f aca="false">F2077*D2077/E2077</f>
        <v>1.26321036773559E-007</v>
      </c>
    </row>
    <row collapsed="false" customFormat="false" customHeight="true" hidden="false" ht="12.1" outlineLevel="0" r="2078">
      <c r="B2078" s="0" t="s">
        <v>165</v>
      </c>
      <c r="C2078" s="0" t="n">
        <f aca="false">0.001*C1971/0.000000011498*2.9138E-019</f>
        <v>2.78759784310315E-014</v>
      </c>
      <c r="D2078" s="0" t="n">
        <f aca="false">C2078*(68+13.9+3.5+10+10)*3600*24*365*3</f>
        <v>0.000277970425804279</v>
      </c>
      <c r="E2078" s="0" t="n">
        <f aca="false">96905*48</f>
        <v>4651440</v>
      </c>
      <c r="F2078" s="0" t="n">
        <v>259</v>
      </c>
      <c r="G2078" s="0" t="n">
        <f aca="false">F2078*D2078/E2078</f>
        <v>1.54778606804147E-008</v>
      </c>
    </row>
    <row collapsed="false" customFormat="false" customHeight="true" hidden="false" ht="12.1" outlineLevel="0" r="2079">
      <c r="B2079" s="0" t="s">
        <v>166</v>
      </c>
      <c r="C2079" s="0" t="n">
        <f aca="false">0.001*C1975/0.0000000000002914*5.04877E-025</f>
        <v>4.27949962251201E-015</v>
      </c>
      <c r="D2079" s="0" t="n">
        <f aca="false">C2079*(68+13.9+3.5+10+10)*3600*24*365*3</f>
        <v>4.26738144902094E-005</v>
      </c>
      <c r="E2079" s="0" t="n">
        <f aca="false">97011*48</f>
        <v>4656528</v>
      </c>
      <c r="F2079" s="0" t="n">
        <v>207</v>
      </c>
      <c r="G2079" s="0" t="n">
        <f aca="false">F2079*D2079/E2079</f>
        <v>1.89700987505569E-009</v>
      </c>
    </row>
    <row collapsed="false" customFormat="false" customHeight="true" hidden="false" ht="12.1" outlineLevel="0" r="2080">
      <c r="B2080" s="0" t="s">
        <v>167</v>
      </c>
      <c r="C2080" s="0" t="n">
        <f aca="false">0.001*C1971/1.57E-018*5.25999E-033</f>
        <v>3.68534331210191E-018</v>
      </c>
      <c r="D2080" s="0" t="n">
        <f aca="false">C2080*(68+13.9+3.5+10+10)*3600*24*365*3</f>
        <v>3.6749075991519E-008</v>
      </c>
      <c r="E2080" s="0" t="n">
        <f aca="false">96987*48</f>
        <v>4655376</v>
      </c>
      <c r="F2080" s="0" t="n">
        <v>180</v>
      </c>
      <c r="G2080" s="0" t="n">
        <f aca="false">F2080*D2080/E2080</f>
        <v>1.42090213088554E-012</v>
      </c>
    </row>
    <row collapsed="false" customFormat="false" customHeight="true" hidden="false" ht="12.1" outlineLevel="0" r="2081">
      <c r="B2081" s="0" t="s">
        <v>168</v>
      </c>
      <c r="C2081" s="0" t="n">
        <f aca="false">0.001*C1975/0.0000000000000895300000000002*2.06438E-025</f>
        <v>5.69531844074611E-015</v>
      </c>
      <c r="D2081" s="0" t="n">
        <f aca="false">C2081*(68+13.9+3.5+10+10)*3600*24*365*3</f>
        <v>5.67919112142382E-005</v>
      </c>
      <c r="E2081" s="0" t="n">
        <f aca="false">96913*48</f>
        <v>4651824</v>
      </c>
      <c r="F2081" s="0" t="n">
        <v>223</v>
      </c>
      <c r="G2081" s="0" t="n">
        <f aca="false">F2081*D2081/E2081</f>
        <v>2.72250115240282E-009</v>
      </c>
    </row>
    <row collapsed="false" customFormat="false" customHeight="true" hidden="false" ht="12.1" outlineLevel="0" r="2082">
      <c r="B2082" s="0" t="s">
        <v>169</v>
      </c>
      <c r="C2082" s="0" t="n">
        <f aca="false">0.001*C1972/3.12E-017*1.92929E-029</f>
        <v>7.11116506410256E-017</v>
      </c>
      <c r="D2082" s="0" t="n">
        <f aca="false">C2082*(68+13.9+3.5+10+10)*3600*24*365*3</f>
        <v>7.09102852021385E-007</v>
      </c>
      <c r="E2082" s="0" t="n">
        <f aca="false">97009*48</f>
        <v>4656432</v>
      </c>
      <c r="F2082" s="0" t="n">
        <v>201</v>
      </c>
      <c r="G2082" s="0" t="n">
        <f aca="false">F2082*D2082/E2082</f>
        <v>3.06092031959875E-011</v>
      </c>
      <c r="J2082" s="0" t="n">
        <f aca="false">SUM(D1991:D2038)/(3*19*2)</f>
        <v>2.47074246933855</v>
      </c>
    </row>
    <row collapsed="false" customFormat="false" customHeight="true" hidden="false" ht="12.1" outlineLevel="0" r="2083">
      <c r="B2083" s="0" t="s">
        <v>170</v>
      </c>
      <c r="C2083" s="0" t="n">
        <f aca="false">0.001*C1975/4.916E-018*6.34901E-031</f>
        <v>3.19000299023596E-016</v>
      </c>
      <c r="D2083" s="0" t="n">
        <f aca="false">C2083*(68+13.9+3.5+10+10)*3600*24*365*3</f>
        <v>3.18096992256857E-006</v>
      </c>
      <c r="E2083" s="0" t="n">
        <f aca="false">97004*48</f>
        <v>4656192</v>
      </c>
      <c r="F2083" s="0" t="n">
        <v>186</v>
      </c>
      <c r="G2083" s="0" t="n">
        <f aca="false">F2083*D2083/E2083</f>
        <v>1.27069589397893E-010</v>
      </c>
    </row>
    <row collapsed="false" customFormat="false" customHeight="true" hidden="false" ht="12.1" outlineLevel="0" r="2084">
      <c r="B2084" s="0" t="s">
        <v>171</v>
      </c>
      <c r="C2084" s="0" t="n">
        <f aca="false">0.001*0.99724*C1973/0.0054*0.000000000119</f>
        <v>3.29643222222222E-010</v>
      </c>
      <c r="D2084" s="0" t="n">
        <f aca="false">C2084*(68+13.9+3.5+10+10)*3600*24*365*3</f>
        <v>3.2870977810272</v>
      </c>
      <c r="E2084" s="0" t="n">
        <f aca="false">96618*48</f>
        <v>4637664</v>
      </c>
      <c r="F2084" s="0" t="n">
        <v>338</v>
      </c>
      <c r="G2084" s="0" t="n">
        <f aca="false">F2084*D2084/E2084</f>
        <v>0.00023956868155761</v>
      </c>
    </row>
    <row collapsed="false" customFormat="false" customHeight="true" hidden="false" ht="12.1" outlineLevel="0" r="2085">
      <c r="B2085" s="0" t="s">
        <v>172</v>
      </c>
      <c r="C2085" s="0" t="n">
        <f aca="false">0.001*0.3594*C1971/0.0001908*0.0000000000003662</f>
        <v>7.58771006289308E-013</v>
      </c>
      <c r="D2085" s="0" t="n">
        <f aca="false">C2085*(68+13.9+3.5+10+10)*3600*24*365*3</f>
        <v>0.00756622409606219</v>
      </c>
      <c r="E2085" s="0" t="n">
        <f aca="false">96780*48</f>
        <v>4645440</v>
      </c>
      <c r="F2085" s="0" t="n">
        <v>256</v>
      </c>
      <c r="G2085" s="0" t="n">
        <f aca="false">F2085*D2085/E2085</f>
        <v>4.16957999369687E-007</v>
      </c>
      <c r="I2085" s="0" t="n">
        <f aca="false">SUM(H2062,H2086)</f>
        <v>0.0165372388381755</v>
      </c>
    </row>
    <row collapsed="false" customFormat="false" customHeight="true" hidden="false" ht="12.1" outlineLevel="0" r="2086">
      <c r="B2086" s="0" t="s">
        <v>173</v>
      </c>
      <c r="C2086" s="0" t="n">
        <f aca="false">0.001*C1973/389.3*0.00005711</f>
        <v>2.2004880554842E-009</v>
      </c>
      <c r="D2086" s="0" t="n">
        <f aca="false">C2086*(68+13.9+3.5+10+10)*3600*24*365*3</f>
        <v>21.9425697746725</v>
      </c>
      <c r="E2086" s="0" t="n">
        <f aca="false">96910*48</f>
        <v>4651680</v>
      </c>
      <c r="F2086" s="0" t="n">
        <v>367</v>
      </c>
      <c r="G2086" s="0" t="n">
        <f aca="false">F2086*D2086/E2086</f>
        <v>0.00173118596019176</v>
      </c>
      <c r="H2086" s="0" t="n">
        <f aca="false">SUM(G2063:G2086)</f>
        <v>0.00905652985873546</v>
      </c>
      <c r="I2086" s="0" t="n">
        <f aca="false">SUM(H2062,H2086,G1986:G1989)</f>
        <v>0.016557961580408</v>
      </c>
    </row>
    <row collapsed="false" customFormat="false" customHeight="true" hidden="false" ht="12.1" outlineLevel="0" r="2087">
      <c r="B2087" s="2" t="s">
        <v>174</v>
      </c>
      <c r="D2087" s="0" t="n">
        <f aca="false">SUM(D1991:D2083)</f>
        <v>466.958222515718</v>
      </c>
      <c r="E2087" s="0" t="n">
        <f aca="false">SUM(E1991:E2086)</f>
        <v>334351056</v>
      </c>
      <c r="F2087" s="0" t="n">
        <f aca="false">SUM(F1991:F2086)</f>
        <v>49146</v>
      </c>
      <c r="G2087" s="0" t="n">
        <f aca="false">SUM(G1991:G2086)</f>
        <v>0.0921432176827464</v>
      </c>
    </row>
    <row collapsed="false" customFormat="false" customHeight="true" hidden="false" ht="12.1" outlineLevel="0" r="2088">
      <c r="B2088" s="2" t="s">
        <v>175</v>
      </c>
      <c r="D2088" s="0" t="n">
        <f aca="false">SUM(D2087,D1984:D1989)</f>
        <v>526.182239972582</v>
      </c>
      <c r="E2088" s="0" t="n">
        <f aca="false">SUM(E2087,E1984:E1989)</f>
        <v>358926384</v>
      </c>
      <c r="F2088" s="0" t="n">
        <f aca="false">SUM(F2087,F1984:F1989)</f>
        <v>49172</v>
      </c>
      <c r="G2088" s="0" t="n">
        <f aca="false">G2087+I1989</f>
        <v>0.0922173154119082</v>
      </c>
      <c r="J2088" s="0" t="n">
        <f aca="false">F2087/E2087</f>
        <v>0.000146989217225622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9"/>
  <sheetViews>
    <sheetView colorId="64" defaultGridColor="true" rightToLeft="false" showFormulas="false" showGridLines="true" showOutlineSymbols="true" showRowColHeaders="true" showZeros="true" tabSelected="false" topLeftCell="A121" view="normal" windowProtection="false" workbookViewId="0" zoomScale="86" zoomScaleNormal="86" zoomScalePageLayoutView="100">
      <selection activeCell="B138" activeCellId="0" pane="topLeft" sqref="B138"/>
    </sheetView>
  </sheetViews>
  <cols>
    <col collapsed="false" hidden="false" max="1" min="1" style="0" width="19.1764705882353"/>
    <col collapsed="false" hidden="false" max="2" min="2" style="0" width="20.7333333333333"/>
    <col collapsed="false" hidden="false" max="1025" min="3" style="0" width="8.62352941176471"/>
  </cols>
  <sheetData>
    <row collapsed="false" customFormat="false" customHeight="true" hidden="false" ht="13.4" outlineLevel="0" r="1">
      <c r="A1" s="0" t="s">
        <v>204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collapsed="false" customFormat="false" customHeight="true" hidden="false" ht="13.4" outlineLevel="0" r="2">
      <c r="A2" s="0" t="s">
        <v>205</v>
      </c>
      <c r="B2" s="2" t="s">
        <v>31</v>
      </c>
    </row>
    <row collapsed="false" customFormat="false" customHeight="true" hidden="false" ht="13.4" outlineLevel="0" r="3">
      <c r="B3" s="0" t="s">
        <v>9</v>
      </c>
      <c r="C3" s="0" t="n">
        <v>5.4</v>
      </c>
      <c r="D3" s="0" t="n">
        <f aca="false">C3*0.001*19*94670800</f>
        <v>9713224.08</v>
      </c>
      <c r="E3" s="0" t="n">
        <v>2688000</v>
      </c>
      <c r="F3" s="0" t="n">
        <v>5969</v>
      </c>
      <c r="G3" s="1" t="n">
        <f aca="false">F3*D3/E3</f>
        <v>21569.283680625</v>
      </c>
      <c r="H3" s="1" t="inlineStr">
        <f aca="false">SUM(G3:G10)</f>
        <is>
          <t/>
        </is>
      </c>
      <c r="I3" s="1" t="n">
        <f aca="false">H3*2</f>
        <v>508386.195038312</v>
      </c>
    </row>
    <row collapsed="false" customFormat="false" customHeight="true" hidden="false" ht="13.4" outlineLevel="0" r="4">
      <c r="B4" s="0" t="s">
        <v>10</v>
      </c>
      <c r="C4" s="0" t="n">
        <v>5.4</v>
      </c>
      <c r="D4" s="0" t="n">
        <f aca="false">C4*0.001*19*94670800</f>
        <v>9713224.08</v>
      </c>
      <c r="E4" s="0" t="n">
        <v>2688000</v>
      </c>
      <c r="F4" s="0" t="n">
        <v>5668</v>
      </c>
      <c r="G4" s="1" t="n">
        <f aca="false">F4*D4/E4</f>
        <v>20481.6049425</v>
      </c>
    </row>
    <row collapsed="false" customFormat="false" customHeight="true" hidden="false" ht="13.4" outlineLevel="0" r="5">
      <c r="B5" s="0" t="s">
        <v>11</v>
      </c>
      <c r="C5" s="0" t="n">
        <v>17</v>
      </c>
      <c r="D5" s="0" t="n">
        <f aca="false">C5*0.001*19*94670800</f>
        <v>30578668.4</v>
      </c>
      <c r="E5" s="0" t="n">
        <v>2688000</v>
      </c>
      <c r="F5" s="0" t="n">
        <v>1062</v>
      </c>
      <c r="G5" s="1" t="n">
        <f aca="false">F5*D5/E5</f>
        <v>12081.30425625</v>
      </c>
    </row>
    <row collapsed="false" customFormat="false" customHeight="true" hidden="false" ht="13.4" outlineLevel="0" r="6">
      <c r="B6" s="0" t="s">
        <v>12</v>
      </c>
      <c r="C6" s="0" t="n">
        <v>17</v>
      </c>
      <c r="D6" s="0" t="n">
        <f aca="false">C6*0.001*19*94670800</f>
        <v>30578668.4</v>
      </c>
      <c r="E6" s="0" t="n">
        <v>2688000</v>
      </c>
      <c r="F6" s="0" t="n">
        <v>1050</v>
      </c>
      <c r="G6" s="1" t="n">
        <f aca="false">F6*D6/E6</f>
        <v>11944.79234375</v>
      </c>
    </row>
    <row collapsed="false" customFormat="false" customHeight="true" hidden="false" ht="13.4" outlineLevel="0" r="7">
      <c r="B7" s="0" t="s">
        <v>13</v>
      </c>
      <c r="C7" s="0" t="n">
        <v>2.2</v>
      </c>
      <c r="D7" s="0" t="n">
        <f aca="false">C7*0.001*19*94670800</f>
        <v>3957239.44</v>
      </c>
      <c r="E7" s="0" t="n">
        <v>3984713</v>
      </c>
      <c r="F7" s="0" t="n">
        <v>39139</v>
      </c>
      <c r="G7" s="1" t="n">
        <f aca="false">F7*D7/E7</f>
        <v>38869.1467722167</v>
      </c>
    </row>
    <row collapsed="false" customFormat="false" customHeight="true" hidden="false" ht="13.4" outlineLevel="0" r="8">
      <c r="B8" s="0" t="s">
        <v>14</v>
      </c>
      <c r="C8" s="0" t="n">
        <v>2.2</v>
      </c>
      <c r="D8" s="0" t="n">
        <f aca="false">C8*0.001*19*94670800</f>
        <v>3957239.44</v>
      </c>
      <c r="E8" s="0" t="n">
        <v>3984479</v>
      </c>
      <c r="F8" s="0" t="n">
        <v>38877</v>
      </c>
      <c r="G8" s="1" t="n">
        <f aca="false">F8*D8/E8</f>
        <v>38611.2206160153</v>
      </c>
    </row>
    <row collapsed="false" customFormat="false" customHeight="true" hidden="false" ht="12.1" outlineLevel="0" r="9">
      <c r="B9" s="0" t="s">
        <v>206</v>
      </c>
      <c r="C9" s="0" t="n">
        <v>4.2</v>
      </c>
      <c r="D9" s="0" t="n">
        <f aca="false">C9*0.001*19*94670800</f>
        <v>7554729.84</v>
      </c>
      <c r="E9" s="0" t="n">
        <v>2586510</v>
      </c>
      <c r="F9" s="0" t="n">
        <v>18740</v>
      </c>
      <c r="G9" s="1" t="n">
        <f aca="false">F9*D9/E9</f>
        <v>54736.1646394563</v>
      </c>
    </row>
    <row collapsed="false" customFormat="false" customHeight="true" hidden="false" ht="12.1" outlineLevel="0" r="10">
      <c r="B10" s="0" t="s">
        <v>207</v>
      </c>
      <c r="C10" s="0" t="n">
        <v>4.2</v>
      </c>
      <c r="D10" s="0" t="n">
        <f aca="false">C10*0.001*19*94670800</f>
        <v>7554729.84</v>
      </c>
      <c r="E10" s="0" t="n">
        <v>2586467</v>
      </c>
      <c r="F10" s="0" t="n">
        <v>19138</v>
      </c>
      <c r="G10" s="1" t="n">
        <f aca="false">F10*D10/E10</f>
        <v>55899.5802683429</v>
      </c>
    </row>
    <row collapsed="false" customFormat="false" customHeight="true" hidden="false" ht="12.1" outlineLevel="0" r="11">
      <c r="B11" s="0" t="s">
        <v>208</v>
      </c>
      <c r="C11" s="0" t="n">
        <v>1.7</v>
      </c>
      <c r="D11" s="0" t="n">
        <f aca="false">C11*0.001*19*94670800</f>
        <v>3057866.84</v>
      </c>
      <c r="E11" s="0" t="n">
        <v>0</v>
      </c>
      <c r="F11" s="0" t="n">
        <v>0</v>
      </c>
      <c r="G11" s="1" t="e">
        <f aca="false">F11*D11/E11</f>
        <v>#DIV/0!</v>
      </c>
    </row>
    <row collapsed="false" customFormat="false" customHeight="true" hidden="false" ht="12.1" outlineLevel="0" r="12">
      <c r="B12" s="0" t="s">
        <v>209</v>
      </c>
      <c r="C12" s="0" t="n">
        <v>1.7</v>
      </c>
      <c r="D12" s="0" t="n">
        <f aca="false">C12*0.001*19*94670800</f>
        <v>3057866.84</v>
      </c>
      <c r="E12" s="0" t="n">
        <v>0</v>
      </c>
      <c r="F12" s="0" t="n">
        <v>0</v>
      </c>
      <c r="G12" s="1" t="e">
        <f aca="false">F12*D12/E12</f>
        <v>#DIV/0!</v>
      </c>
    </row>
    <row collapsed="false" customFormat="false" customHeight="true" hidden="false" ht="13.4" outlineLevel="0" r="13">
      <c r="B13" s="2" t="s">
        <v>40</v>
      </c>
      <c r="C13" s="0" t="s">
        <v>41</v>
      </c>
    </row>
    <row collapsed="false" customFormat="false" customHeight="true" hidden="false" ht="12.1" outlineLevel="0" r="14">
      <c r="B14" s="0" t="s">
        <v>42</v>
      </c>
      <c r="C14" s="0" t="n">
        <v>13.3</v>
      </c>
      <c r="D14" s="0" t="n">
        <f aca="false">C14*0.001*(39.2+8.4+9)*3600*24*365*3</f>
        <v>71219010.24</v>
      </c>
      <c r="E14" s="0" t="n">
        <v>5376000</v>
      </c>
      <c r="F14" s="0" t="n">
        <v>2324</v>
      </c>
      <c r="G14" s="1" t="n">
        <f aca="false">D14*F14/E14</f>
        <v>30787.384635</v>
      </c>
      <c r="H14" s="1" t="inlineStr">
        <f aca="false">SUM(G14:G18,G20:G21)</f>
        <is>
          <t/>
        </is>
      </c>
      <c r="I14" s="1" t="n">
        <f aca="false">H14*2</f>
        <v>145440.346140502</v>
      </c>
      <c r="J14" s="0" t="s">
        <v>63</v>
      </c>
    </row>
    <row collapsed="false" customFormat="false" customHeight="true" hidden="false" ht="12.1" outlineLevel="0" r="15">
      <c r="B15" s="0" t="s">
        <v>44</v>
      </c>
      <c r="C15" s="0" t="n">
        <v>2.5</v>
      </c>
      <c r="D15" s="0" t="n">
        <f aca="false">C15*0.001*(39.2+8.4+9)*3600*24*365*3</f>
        <v>13387032</v>
      </c>
      <c r="E15" s="0" t="n">
        <v>5376000</v>
      </c>
      <c r="F15" s="0" t="n">
        <v>519</v>
      </c>
      <c r="G15" s="1" t="n">
        <f aca="false">D15*F15/E15</f>
        <v>1292.38645982143</v>
      </c>
      <c r="H15" s="1" t="inlineStr">
        <f aca="false">SUM(G14:G16,G19:G21)</f>
        <is>
          <t/>
        </is>
      </c>
      <c r="I15" s="1" t="n">
        <f aca="false">H15*2</f>
        <v>311989.851728621</v>
      </c>
      <c r="J15" s="0" t="s">
        <v>64</v>
      </c>
    </row>
    <row collapsed="false" customFormat="false" customHeight="true" hidden="false" ht="12.1" outlineLevel="0" r="16">
      <c r="B16" s="0" t="s">
        <v>46</v>
      </c>
      <c r="C16" s="0" t="n">
        <v>1.1</v>
      </c>
      <c r="D16" s="0" t="n">
        <f aca="false">C16*0.001*(39.2+8.4+9)*3600*24*365*3</f>
        <v>5890294.08</v>
      </c>
      <c r="E16" s="0" t="n">
        <v>14333127</v>
      </c>
      <c r="F16" s="0" t="n">
        <v>24121</v>
      </c>
      <c r="G16" s="1" t="n">
        <f aca="false">D16*F16/E16</f>
        <v>9912.68573170949</v>
      </c>
    </row>
    <row collapsed="false" customFormat="false" customHeight="true" hidden="false" ht="12.1" outlineLevel="0" r="17">
      <c r="B17" s="0" t="s">
        <v>65</v>
      </c>
      <c r="C17" s="0" t="n">
        <v>0.115</v>
      </c>
      <c r="D17" s="0" t="n">
        <f aca="false">C17*0.001*(39.2+8.4+9)*3600*24*365*3</f>
        <v>615803.472</v>
      </c>
      <c r="E17" s="0" t="n">
        <v>16965475</v>
      </c>
      <c r="F17" s="0" t="n">
        <v>17725</v>
      </c>
      <c r="G17" s="1" t="n">
        <f aca="false">F17*D17/E17</f>
        <v>643.37229232898</v>
      </c>
    </row>
    <row collapsed="false" customFormat="false" customHeight="true" hidden="false" ht="12.1" outlineLevel="0" r="18">
      <c r="B18" s="0" t="s">
        <v>66</v>
      </c>
      <c r="C18" s="0" t="n">
        <v>15</v>
      </c>
      <c r="D18" s="0" t="n">
        <f aca="false">C18*0.001*(39.2+8.4+9)*3600*24*365*3</f>
        <v>80322192</v>
      </c>
      <c r="E18" s="0" t="n">
        <v>16965475</v>
      </c>
      <c r="F18" s="0" t="n">
        <v>5625</v>
      </c>
      <c r="G18" s="1" t="n">
        <f aca="false">D18*F18/E18</f>
        <v>26631.2808807298</v>
      </c>
    </row>
    <row collapsed="false" customFormat="false" customHeight="true" hidden="false" ht="12.1" outlineLevel="0" r="19">
      <c r="B19" s="0" t="s">
        <v>48</v>
      </c>
      <c r="C19" s="0" t="n">
        <v>15</v>
      </c>
      <c r="D19" s="0" t="n">
        <f aca="false">C19*0.001*(39.2+8.4+9)*3600*24*365*3</f>
        <v>80322192</v>
      </c>
      <c r="E19" s="0" t="n">
        <v>16965475</v>
      </c>
      <c r="F19" s="0" t="n">
        <v>23350</v>
      </c>
      <c r="G19" s="1" t="n">
        <f aca="false">D19*F19/E19</f>
        <v>110549.405967119</v>
      </c>
      <c r="H19" s="1"/>
    </row>
    <row collapsed="false" customFormat="false" customHeight="true" hidden="false" ht="12.1" outlineLevel="0" r="20">
      <c r="B20" s="0" t="s">
        <v>50</v>
      </c>
      <c r="C20" s="0" t="n">
        <v>2.47</v>
      </c>
      <c r="D20" s="0" t="n">
        <f aca="false">C20*0.001*(39.2+8.4+9)*3600*24*365*3</f>
        <v>13226387.616</v>
      </c>
      <c r="E20" s="0" t="n">
        <v>9303449</v>
      </c>
      <c r="F20" s="0" t="n">
        <v>665</v>
      </c>
      <c r="G20" s="1" t="n">
        <f aca="false">D20*F20/E20</f>
        <v>945.407210233538</v>
      </c>
      <c r="H20" s="1"/>
    </row>
    <row collapsed="false" customFormat="false" customHeight="true" hidden="false" ht="12.1" outlineLevel="0" r="21">
      <c r="B21" s="0" t="s">
        <v>51</v>
      </c>
      <c r="C21" s="0" t="n">
        <v>0.4</v>
      </c>
      <c r="D21" s="0" t="n">
        <f aca="false">C21*0.001*(39.2+8.4+9)*3600*24*365*3</f>
        <v>2141925.12</v>
      </c>
      <c r="E21" s="0" t="n">
        <v>9303449</v>
      </c>
      <c r="F21" s="0" t="n">
        <v>10892</v>
      </c>
      <c r="G21" s="1" t="n">
        <f aca="false">D21*F21/E21</f>
        <v>2507.65586042768</v>
      </c>
      <c r="H21" s="1"/>
    </row>
    <row collapsed="false" customFormat="false" customHeight="true" hidden="false" ht="12.1" outlineLevel="0" r="22">
      <c r="B22" s="2" t="s">
        <v>52</v>
      </c>
      <c r="G22" s="1"/>
      <c r="H22" s="1"/>
    </row>
    <row collapsed="false" customFormat="false" customHeight="true" hidden="false" ht="12.1" outlineLevel="0" r="23">
      <c r="B23" s="0" t="s">
        <v>53</v>
      </c>
      <c r="C23" s="0" t="n">
        <v>13.3</v>
      </c>
      <c r="D23" s="0" t="n">
        <f aca="false">C23*0.001*(68+13.9+3.5+10+10)*3600*24*365*3</f>
        <v>132623386.56</v>
      </c>
      <c r="E23" s="0" t="n">
        <v>5376000</v>
      </c>
      <c r="F23" s="0" t="n">
        <v>1044</v>
      </c>
      <c r="G23" s="1" t="n">
        <f aca="false">F23*D23/E23</f>
        <v>25754.988015</v>
      </c>
      <c r="H23" s="1" t="inlineStr">
        <f aca="false">SUM(G23:G27,G29:G30)</f>
        <is>
          <t/>
        </is>
      </c>
      <c r="I23" s="1" t="n">
        <f aca="false">H23*2</f>
        <v>141634.454316975</v>
      </c>
      <c r="J23" s="0" t="s">
        <v>63</v>
      </c>
    </row>
    <row collapsed="false" customFormat="false" customHeight="true" hidden="false" ht="12.1" outlineLevel="0" r="24">
      <c r="B24" s="0" t="s">
        <v>54</v>
      </c>
      <c r="C24" s="0" t="n">
        <v>2.5</v>
      </c>
      <c r="D24" s="0" t="n">
        <f aca="false">C24*0.001*(68+13.9+3.5+10+10)*3600*24*365*3</f>
        <v>24929208</v>
      </c>
      <c r="E24" s="0" t="n">
        <v>5376000</v>
      </c>
      <c r="F24" s="0" t="n">
        <v>344</v>
      </c>
      <c r="G24" s="1" t="n">
        <f aca="false">F24*D24/E24</f>
        <v>1595.17253571429</v>
      </c>
      <c r="H24" s="1" t="inlineStr">
        <f aca="false">SUM(G23:G25,G28:G30)</f>
        <is>
          <t/>
        </is>
      </c>
      <c r="I24" s="1" t="n">
        <f aca="false">H24*2</f>
        <v>303881.640668932</v>
      </c>
      <c r="J24" s="0" t="s">
        <v>64</v>
      </c>
    </row>
    <row collapsed="false" customFormat="false" customHeight="true" hidden="false" ht="12.1" outlineLevel="0" r="25">
      <c r="B25" s="0" t="s">
        <v>55</v>
      </c>
      <c r="C25" s="0" t="n">
        <v>1.1</v>
      </c>
      <c r="D25" s="0" t="n">
        <f aca="false">C25*0.001*(68+13.9+3.5+10+10)*3600*24*365*3</f>
        <v>10968851.52</v>
      </c>
      <c r="E25" s="0" t="n">
        <v>14333058</v>
      </c>
      <c r="F25" s="0" t="n">
        <v>13076</v>
      </c>
      <c r="G25" s="1" t="n">
        <f aca="false">F25*D25/E25</f>
        <v>10006.8458856107</v>
      </c>
    </row>
    <row collapsed="false" customFormat="false" customHeight="true" hidden="false" ht="12.1" outlineLevel="0" r="26">
      <c r="B26" s="0" t="s">
        <v>67</v>
      </c>
      <c r="C26" s="0" t="n">
        <v>0.115</v>
      </c>
      <c r="D26" s="0" t="n">
        <f aca="false">C26*0.001*(68+13.9+3.5+10+10)*3600*24*365*3</f>
        <v>1146743.568</v>
      </c>
      <c r="E26" s="0" t="n">
        <v>16966427</v>
      </c>
      <c r="F26" s="0" t="n">
        <v>9273</v>
      </c>
      <c r="G26" s="1" t="n">
        <f aca="false">D26*F26/E26</f>
        <v>626.752651342796</v>
      </c>
    </row>
    <row collapsed="false" customFormat="false" customHeight="true" hidden="false" ht="12.1" outlineLevel="0" r="27">
      <c r="B27" s="0" t="s">
        <v>68</v>
      </c>
      <c r="C27" s="0" t="n">
        <v>15</v>
      </c>
      <c r="D27" s="0" t="n">
        <f aca="false">C27*0.001*(68+13.9+3.5+10+10)*3600*24*365*3</f>
        <v>149575248</v>
      </c>
      <c r="E27" s="0" t="n">
        <v>16966427</v>
      </c>
      <c r="F27" s="0" t="n">
        <v>3311</v>
      </c>
      <c r="G27" s="1" t="n">
        <f aca="false">D27*F27/E27</f>
        <v>29189.6252598146</v>
      </c>
    </row>
    <row collapsed="false" customFormat="false" customHeight="true" hidden="false" ht="12.1" outlineLevel="0" r="28">
      <c r="B28" s="0" t="s">
        <v>56</v>
      </c>
      <c r="C28" s="0" t="n">
        <v>15</v>
      </c>
      <c r="D28" s="0" t="n">
        <f aca="false">C28*0.001*(68+13.9+3.5+10+10)*3600*24*365*3</f>
        <v>149575248</v>
      </c>
      <c r="E28" s="0" t="n">
        <v>16966427</v>
      </c>
      <c r="F28" s="0" t="n">
        <v>12584</v>
      </c>
      <c r="G28" s="1" t="n">
        <f aca="false">F28*D28/E28</f>
        <v>110939.971087136</v>
      </c>
      <c r="H28" s="1"/>
    </row>
    <row collapsed="false" customFormat="false" customHeight="true" hidden="false" ht="12.1" outlineLevel="0" r="29">
      <c r="B29" s="0" t="s">
        <v>58</v>
      </c>
      <c r="C29" s="0" t="n">
        <v>2.47</v>
      </c>
      <c r="D29" s="0" t="n">
        <f aca="false">C29*0.001*(68+13.9+3.5+10+10)*3600*24*365*3</f>
        <v>24630057.504</v>
      </c>
      <c r="E29" s="0" t="n">
        <v>9303730</v>
      </c>
      <c r="F29" s="0" t="n">
        <v>368</v>
      </c>
      <c r="G29" s="1" t="n">
        <f aca="false">F29*D29/E29</f>
        <v>974.217992296853</v>
      </c>
      <c r="H29" s="1"/>
    </row>
    <row collapsed="false" customFormat="false" customHeight="true" hidden="false" ht="12.1" outlineLevel="0" r="30">
      <c r="B30" s="0" t="s">
        <v>59</v>
      </c>
      <c r="C30" s="0" t="n">
        <v>0.4</v>
      </c>
      <c r="D30" s="0" t="n">
        <f aca="false">C30*0.001*(68+13.9+3.5+10+10)*3600*24*365*3</f>
        <v>3988673.28</v>
      </c>
      <c r="E30" s="0" t="n">
        <v>9303730</v>
      </c>
      <c r="F30" s="0" t="n">
        <v>6227</v>
      </c>
      <c r="G30" s="1" t="n">
        <f aca="false">F30*D30/E30</f>
        <v>2669.6248187082</v>
      </c>
      <c r="H30" s="1"/>
    </row>
    <row collapsed="false" customFormat="false" customHeight="true" hidden="false" ht="12.1" outlineLevel="0" r="31">
      <c r="B31" s="2" t="s">
        <v>60</v>
      </c>
      <c r="H31" s="1" t="inlineStr">
        <f aca="false">SUM(H14,H23)</f>
        <is>
          <t/>
        </is>
      </c>
    </row>
    <row collapsed="false" customFormat="false" customHeight="true" hidden="false" ht="12.1" outlineLevel="0" r="32">
      <c r="H32" s="1" t="inlineStr">
        <f aca="false">SUM(H15,H24)</f>
        <is>
          <t/>
        </is>
      </c>
    </row>
    <row collapsed="false" customFormat="false" customHeight="true" hidden="false" ht="13.4" outlineLevel="0" r="33">
      <c r="B33" s="2" t="s">
        <v>61</v>
      </c>
      <c r="H33" s="1"/>
    </row>
    <row collapsed="false" customFormat="false" customHeight="true" hidden="false" ht="13.4" outlineLevel="0" r="34">
      <c r="B34" s="0" t="s">
        <v>62</v>
      </c>
      <c r="C34" s="0" t="n">
        <f aca="false">(0.84+0.1+0.59)*0.7</f>
        <v>1.071</v>
      </c>
      <c r="D34" s="1" t="n">
        <f aca="false">C34*110*3600*24*365*3</f>
        <v>11145768480</v>
      </c>
      <c r="E34" s="1" t="n">
        <v>240000000</v>
      </c>
      <c r="F34" s="0" t="n">
        <v>5</v>
      </c>
      <c r="G34" s="0" t="n">
        <f aca="false">SQRT(5)*F34*D34/E34*2</f>
        <v>1038.4456659481</v>
      </c>
    </row>
    <row collapsed="false" customFormat="false" customHeight="true" hidden="false" ht="12.1" outlineLevel="0" r="35">
      <c r="B35" s="2" t="s">
        <v>69</v>
      </c>
      <c r="H35" s="1" t="inlineStr">
        <f aca="false">SUM(H31,H3)</f>
        <is>
          <t/>
        </is>
      </c>
    </row>
    <row collapsed="false" customFormat="false" customHeight="true" hidden="false" ht="12.1" outlineLevel="0" r="36">
      <c r="B36" s="2"/>
      <c r="H36" s="1" t="inlineStr">
        <f aca="false">SUM(H32,H3)</f>
        <is>
          <t/>
        </is>
      </c>
    </row>
    <row collapsed="false" customFormat="false" customHeight="true" hidden="false" ht="12.1" outlineLevel="0" r="37">
      <c r="B37" s="2" t="s">
        <v>70</v>
      </c>
    </row>
    <row collapsed="false" customFormat="false" customHeight="true" hidden="false" ht="12.1" outlineLevel="0" r="38">
      <c r="B38" s="0" t="s">
        <v>71</v>
      </c>
      <c r="C38" s="0" t="n">
        <f aca="false">0.00000054*2.07*C9</f>
        <v>4.69476E-006</v>
      </c>
      <c r="D38" s="0" t="n">
        <f aca="false">C38*0.001*19*3600*24*365*3</f>
        <v>8.43907522752</v>
      </c>
      <c r="E38" s="0" t="n">
        <v>192000</v>
      </c>
      <c r="F38" s="0" t="n">
        <v>36934</v>
      </c>
      <c r="G38" s="0" t="n">
        <f aca="false">F38*D38/E38</f>
        <v>1.62337918986054</v>
      </c>
      <c r="H38" s="0" t="n">
        <f aca="false">SUM(G38:G43)</f>
        <v>9.22529829742192</v>
      </c>
    </row>
    <row collapsed="false" customFormat="false" customHeight="true" hidden="false" ht="12.1" outlineLevel="0" r="39">
      <c r="B39" s="0" t="s">
        <v>72</v>
      </c>
      <c r="C39" s="3" t="n">
        <f aca="false">0.00000054*2.07*C10</f>
        <v>4.69476E-006</v>
      </c>
      <c r="D39" s="0" t="n">
        <f aca="false">C39*0.001*19*3600*24*365*3</f>
        <v>8.43907522752</v>
      </c>
      <c r="E39" s="0" t="n">
        <v>192000</v>
      </c>
      <c r="F39" s="0" t="n">
        <v>35862</v>
      </c>
      <c r="G39" s="0" t="n">
        <f aca="false">F39*D39/E39</f>
        <v>1.57626101984022</v>
      </c>
    </row>
    <row collapsed="false" customFormat="false" customHeight="true" hidden="false" ht="12.1" outlineLevel="0" r="40">
      <c r="B40" s="0" t="s">
        <v>73</v>
      </c>
      <c r="C40" s="0" t="n">
        <f aca="false">0.00000000007*1.86*C19</f>
        <v>1.953E-009</v>
      </c>
      <c r="D40" s="0" t="n">
        <f aca="false">C40*0.001*(39.2+8.4+9)*3600*24*365*3</f>
        <v>0.0104579493984</v>
      </c>
      <c r="E40" s="0" t="n">
        <v>436368</v>
      </c>
      <c r="F40" s="0" t="n">
        <v>50651</v>
      </c>
      <c r="G40" s="0" t="n">
        <f aca="false">F40*D40/E40</f>
        <v>0.00121389651619358</v>
      </c>
    </row>
    <row collapsed="false" customFormat="false" customHeight="true" hidden="false" ht="12.1" outlineLevel="0" r="41">
      <c r="B41" s="0" t="s">
        <v>74</v>
      </c>
      <c r="C41" s="0" t="n">
        <f aca="false">0.00000054*2.07*C20</f>
        <v>2.760966E-006</v>
      </c>
      <c r="D41" s="0" t="n">
        <f aca="false">C41*0.001*(39.2+8.4+9)*3600*24*365*3</f>
        <v>14.7844560771648</v>
      </c>
      <c r="E41" s="0" t="n">
        <v>342864</v>
      </c>
      <c r="F41" s="0" t="n">
        <v>53337</v>
      </c>
      <c r="G41" s="0" t="n">
        <f aca="false">F41*D41/E41</f>
        <v>2.2999163918864</v>
      </c>
    </row>
    <row collapsed="false" customFormat="false" customHeight="true" hidden="false" ht="12.1" outlineLevel="0" r="42">
      <c r="B42" s="0" t="s">
        <v>75</v>
      </c>
      <c r="C42" s="0" t="n">
        <f aca="false">0.00000000007*1.86*C28</f>
        <v>1.953E-009</v>
      </c>
      <c r="D42" s="0" t="n">
        <f aca="false">C42*0.001*(68+13.9+3.5+10+10)*3600*24*365*3</f>
        <v>0.0194746972896</v>
      </c>
      <c r="E42" s="0" t="n">
        <v>436368</v>
      </c>
      <c r="F42" s="0" t="n">
        <v>44093</v>
      </c>
      <c r="G42" s="0" t="n">
        <f aca="false">F42*D42/E42</f>
        <v>0.00196782950993275</v>
      </c>
    </row>
    <row collapsed="false" customFormat="false" customHeight="true" hidden="false" ht="12.1" outlineLevel="0" r="43">
      <c r="B43" s="0" t="s">
        <v>76</v>
      </c>
      <c r="C43" s="0" t="n">
        <f aca="false">0.00000054*2.07*C29</f>
        <v>2.760966E-006</v>
      </c>
      <c r="D43" s="0" t="n">
        <f aca="false">C43*0.001*(68+13.9+3.5+10+10)*3600*24*365*3</f>
        <v>27.5314782779712</v>
      </c>
      <c r="E43" s="0" t="n">
        <v>342864</v>
      </c>
      <c r="F43" s="0" t="n">
        <v>46359</v>
      </c>
      <c r="G43" s="0" t="n">
        <f aca="false">F43*D43/E43</f>
        <v>3.72255996980863</v>
      </c>
    </row>
    <row collapsed="false" customFormat="false" customHeight="true" hidden="false" ht="12.1" outlineLevel="0" r="44">
      <c r="B44" s="2" t="s">
        <v>77</v>
      </c>
      <c r="C44" s="0" t="s">
        <v>78</v>
      </c>
      <c r="D44" s="0" t="s">
        <v>79</v>
      </c>
    </row>
    <row collapsed="false" customFormat="false" customHeight="true" hidden="false" ht="12.1" outlineLevel="0" r="45">
      <c r="B45" s="0" t="s">
        <v>80</v>
      </c>
      <c r="C45" s="3" t="n">
        <f aca="false">0.001*C12/6940*0.0403454</f>
        <v>9.88287896253602E-009</v>
      </c>
      <c r="D45" s="0" t="n">
        <f aca="false">C45*19*94670800</f>
        <v>17.7767810960426</v>
      </c>
      <c r="E45" s="0" t="n">
        <f aca="false">48366*48</f>
        <v>2321568</v>
      </c>
      <c r="F45" s="0" t="n">
        <v>92698</v>
      </c>
      <c r="G45" s="0" t="n">
        <f aca="false">F45*D45/E45</f>
        <v>0.709809944848034</v>
      </c>
    </row>
    <row collapsed="false" customFormat="false" customHeight="true" hidden="false" ht="12.1" outlineLevel="0" r="46">
      <c r="B46" s="0" t="s">
        <v>81</v>
      </c>
      <c r="C46" s="0" t="n">
        <f aca="false">0.001*C12/0.0000000000006709*1.05101E-019</f>
        <v>2.66316440602176E-010</v>
      </c>
      <c r="D46" s="0" t="n">
        <f aca="false">C46*19*94670800</f>
        <v>0.479035419214249</v>
      </c>
      <c r="E46" s="0" t="n">
        <f aca="false">48316*48</f>
        <v>2319168</v>
      </c>
      <c r="F46" s="0" t="n">
        <v>100100</v>
      </c>
      <c r="G46" s="0" t="n">
        <f aca="false">F46*D46/E46</f>
        <v>0.0206761413849046</v>
      </c>
    </row>
    <row collapsed="false" customFormat="false" customHeight="true" hidden="false" ht="12.1" outlineLevel="0" r="47">
      <c r="B47" s="0" t="s">
        <v>82</v>
      </c>
      <c r="C47" s="0" t="n">
        <f aca="false">0.001*C10/0.00000005798*0.0000000000000160359</f>
        <v>1.16162090375992E-009</v>
      </c>
      <c r="D47" s="0" t="n">
        <f aca="false">C47*19*94670800</f>
        <v>2.08946002485781</v>
      </c>
      <c r="E47" s="0" t="n">
        <f aca="false">48414*48</f>
        <v>2323872</v>
      </c>
      <c r="F47" s="0" t="n">
        <v>99914</v>
      </c>
      <c r="G47" s="0" t="n">
        <f aca="false">F47*D47/E47</f>
        <v>0.0898355455565726</v>
      </c>
    </row>
    <row collapsed="false" customFormat="false" customHeight="true" hidden="false" ht="12.1" outlineLevel="0" r="48">
      <c r="B48" s="0" t="s">
        <v>83</v>
      </c>
      <c r="C48" s="0" t="n">
        <f aca="false">0.001*C12/1.34*0.00000515675</f>
        <v>6.54214552238806E-009</v>
      </c>
      <c r="D48" s="0" t="n">
        <f aca="false">C48*19*94670800</f>
        <v>11.767652856097</v>
      </c>
      <c r="E48" s="0" t="n">
        <f aca="false">48394*48</f>
        <v>2322912</v>
      </c>
      <c r="F48" s="0" t="n">
        <v>94989</v>
      </c>
      <c r="G48" s="0" t="n">
        <f aca="false">F48*D48/E48</f>
        <v>0.481205304870696</v>
      </c>
    </row>
    <row collapsed="false" customFormat="false" customHeight="true" hidden="false" ht="12.1" outlineLevel="0" r="49">
      <c r="B49" s="0" t="s">
        <v>84</v>
      </c>
      <c r="C49" s="0" t="n">
        <f aca="false">0.001*C8/2320000*21.595</f>
        <v>2.04780172413793E-008</v>
      </c>
      <c r="D49" s="0" t="n">
        <f aca="false">C49*19*94670800</f>
        <v>36.8347352184483</v>
      </c>
      <c r="E49" s="0" t="n">
        <f aca="false">48306*48</f>
        <v>2318688</v>
      </c>
      <c r="F49" s="0" t="n">
        <v>86371</v>
      </c>
      <c r="G49" s="0" t="n">
        <f aca="false">F49*D49/E49</f>
        <v>1.37209185347602</v>
      </c>
    </row>
    <row collapsed="false" customFormat="false" customHeight="true" hidden="false" ht="12.1" outlineLevel="0" r="50">
      <c r="B50" s="0" t="s">
        <v>85</v>
      </c>
      <c r="C50" s="0" t="n">
        <f aca="false">0.001*C10/4219*0.00195758*10</f>
        <v>1.94876416212373E-008</v>
      </c>
      <c r="D50" s="0" t="n">
        <f aca="false">C50*19*94670800</f>
        <v>35.0533018255207</v>
      </c>
      <c r="E50" s="0" t="n">
        <f aca="false">48401*48</f>
        <v>2323248</v>
      </c>
      <c r="F50" s="0" t="n">
        <v>94162</v>
      </c>
      <c r="G50" s="0" t="n">
        <f aca="false">F50*D50/E50</f>
        <v>1.42072176818604</v>
      </c>
    </row>
    <row collapsed="false" customFormat="false" customHeight="true" hidden="false" ht="12.1" outlineLevel="0" r="51">
      <c r="B51" s="0" t="s">
        <v>86</v>
      </c>
      <c r="C51" s="0" t="n">
        <f aca="false">0.001*C8/4.78*0.00000927984</f>
        <v>4.27105606694561E-009</v>
      </c>
      <c r="D51" s="0" t="n">
        <f aca="false">C51*19*94670800</f>
        <v>7.68254159934929</v>
      </c>
      <c r="E51" s="0" t="n">
        <f aca="false">48370*48</f>
        <v>2321760</v>
      </c>
      <c r="F51" s="0" t="n">
        <v>95851</v>
      </c>
      <c r="G51" s="0" t="n">
        <f aca="false">F51*D51/E51</f>
        <v>0.317164261094699</v>
      </c>
    </row>
    <row collapsed="false" customFormat="false" customHeight="true" hidden="false" ht="12.1" outlineLevel="0" r="52">
      <c r="B52" s="0" t="s">
        <v>87</v>
      </c>
      <c r="C52" s="0" t="n">
        <f aca="false">0.001*C10/0.003729*0.00000000292019</f>
        <v>3.28903137570394E-009</v>
      </c>
      <c r="D52" s="0" t="n">
        <f aca="false">C52*19*94670800</f>
        <v>5.91612939969686</v>
      </c>
      <c r="E52" s="0" t="n">
        <f aca="false">48*48330</f>
        <v>2319840</v>
      </c>
      <c r="F52" s="0" t="n">
        <v>97452</v>
      </c>
      <c r="G52" s="0" t="n">
        <f aca="false">F52*D52/E52</f>
        <v>0.248525175123827</v>
      </c>
    </row>
    <row collapsed="false" customFormat="false" customHeight="true" hidden="false" ht="12.1" outlineLevel="0" r="53">
      <c r="B53" s="0" t="s">
        <v>88</v>
      </c>
      <c r="C53" s="0" t="n">
        <f aca="false">0.001*C12/0.0000007018*0.000000000000344642000000001</f>
        <v>8.34840980336281E-010</v>
      </c>
      <c r="D53" s="0" t="n">
        <f aca="false">C53*19*94670800</f>
        <v>1.50166620614318</v>
      </c>
      <c r="E53" s="0" t="n">
        <f aca="false">48381*48</f>
        <v>2322288</v>
      </c>
      <c r="F53" s="0" t="n">
        <v>98194</v>
      </c>
      <c r="G53" s="0" t="n">
        <f aca="false">F53*D53/E53</f>
        <v>0.0634954025710951</v>
      </c>
    </row>
    <row collapsed="false" customFormat="false" customHeight="true" hidden="false" ht="12.1" outlineLevel="0" r="54">
      <c r="B54" s="0" t="s">
        <v>89</v>
      </c>
      <c r="C54" s="0" t="n">
        <f aca="false">0.001*C8/0.0000022089*0.00000000000107439</f>
        <v>1.07006111639277E-009</v>
      </c>
      <c r="D54" s="0" t="n">
        <f aca="false">C54*19*94670800</f>
        <v>1.92476729681814</v>
      </c>
      <c r="E54" s="0" t="n">
        <f aca="false">48307*48</f>
        <v>2318736</v>
      </c>
      <c r="F54" s="0" t="n">
        <v>98172</v>
      </c>
      <c r="G54" s="0" t="n">
        <f aca="false">F54*D54/E54</f>
        <v>0.0814919227817358</v>
      </c>
    </row>
    <row collapsed="false" customFormat="false" customHeight="true" hidden="false" ht="12.1" outlineLevel="0" r="55">
      <c r="B55" s="0" t="s">
        <v>90</v>
      </c>
      <c r="C55" s="0" t="n">
        <f aca="false">0.001*C10/0.000000000014*1.44088E-018</f>
        <v>4.32264E-010</v>
      </c>
      <c r="D55" s="0" t="n">
        <f aca="false">C55*19*94670800</f>
        <v>0.7775327951328</v>
      </c>
      <c r="E55" s="0" t="n">
        <f aca="false">48281*48</f>
        <v>2317488</v>
      </c>
      <c r="F55" s="0" t="n">
        <v>98875</v>
      </c>
      <c r="G55" s="0" t="n">
        <f aca="false">F55*D55/E55</f>
        <v>0.0331732268381781</v>
      </c>
    </row>
    <row collapsed="false" customFormat="false" customHeight="true" hidden="false" ht="12.1" outlineLevel="0" r="56">
      <c r="B56" s="0" t="s">
        <v>91</v>
      </c>
      <c r="C56" s="0" t="n">
        <f aca="false">0.001*C12/0.175*0.000000346765</f>
        <v>3.36857428571429E-009</v>
      </c>
      <c r="D56" s="0" t="n">
        <f aca="false">C56*19*94670800</f>
        <v>6.059206827272</v>
      </c>
      <c r="E56" s="0" t="n">
        <f aca="false">48429*48</f>
        <v>2324592</v>
      </c>
      <c r="F56" s="0" t="n">
        <v>96296</v>
      </c>
      <c r="G56" s="0" t="n">
        <f aca="false">F56*D56/E56</f>
        <v>0.251002059991166</v>
      </c>
    </row>
    <row collapsed="false" customFormat="false" customHeight="true" hidden="false" ht="12.1" outlineLevel="0" r="57">
      <c r="B57" s="0" t="s">
        <v>92</v>
      </c>
      <c r="C57" s="0" t="n">
        <f aca="false">0.001*C8/0.0125*0.0000000140215</f>
        <v>2.467784E-009</v>
      </c>
      <c r="D57" s="0" t="n">
        <f aca="false">C57*19*94670800</f>
        <v>4.4389146246368</v>
      </c>
      <c r="E57" s="0" t="n">
        <f aca="false">48364*48</f>
        <v>2321472</v>
      </c>
      <c r="F57" s="0" t="n">
        <v>96580</v>
      </c>
      <c r="G57" s="0" t="n">
        <f aca="false">F57*D57/E57</f>
        <v>0.184671783440602</v>
      </c>
    </row>
    <row collapsed="false" customFormat="false" customHeight="true" hidden="false" ht="12.1" outlineLevel="0" r="58">
      <c r="B58" s="0" t="s">
        <v>93</v>
      </c>
      <c r="C58" s="0" t="n">
        <f aca="false">0.001*C10/0.00000209824*0.000000000000780354000000001</f>
        <v>1.56201711910935E-009</v>
      </c>
      <c r="D58" s="0" t="n">
        <f aca="false">C58*19*94670800</f>
        <v>2.80967079531577</v>
      </c>
      <c r="E58" s="0" t="n">
        <f aca="false">48336*48</f>
        <v>2320128</v>
      </c>
      <c r="F58" s="0" t="n">
        <v>98769</v>
      </c>
      <c r="G58" s="0" t="n">
        <f aca="false">F58*D58/E58</f>
        <v>0.119609079663943</v>
      </c>
    </row>
    <row collapsed="false" customFormat="false" customHeight="true" hidden="false" ht="12.1" outlineLevel="0" r="59">
      <c r="B59" s="0" t="s">
        <v>94</v>
      </c>
      <c r="C59" s="0" t="n">
        <f aca="false">0.001*C12/0.0000004296*0.000000000000285365</f>
        <v>1.12923766294227E-009</v>
      </c>
      <c r="D59" s="0" t="n">
        <f aca="false">C59*19*94670800</f>
        <v>2.03121082587663</v>
      </c>
      <c r="E59" s="0" t="n">
        <f aca="false">48365*48</f>
        <v>2321520</v>
      </c>
      <c r="F59" s="0" t="n">
        <v>97860</v>
      </c>
      <c r="G59" s="0" t="n">
        <f aca="false">F59*D59/E59</f>
        <v>0.0856224764035145</v>
      </c>
    </row>
    <row collapsed="false" customFormat="false" customHeight="true" hidden="false" ht="12.1" outlineLevel="0" r="60">
      <c r="B60" s="0" t="s">
        <v>95</v>
      </c>
      <c r="C60" s="0" t="n">
        <f aca="false">0.001*C8/0.000000011498*3.71403E-015</f>
        <v>7.10633675421813E-010</v>
      </c>
      <c r="D60" s="0" t="n">
        <f aca="false">C60*19*94670800</f>
        <v>1.27824891262334</v>
      </c>
      <c r="E60" s="0" t="n">
        <f aca="false">48295*48</f>
        <v>2318160</v>
      </c>
      <c r="F60" s="0" t="n">
        <v>98190</v>
      </c>
      <c r="G60" s="0" t="n">
        <f aca="false">F60*D60/E60</f>
        <v>0.0541426220495937</v>
      </c>
    </row>
    <row collapsed="false" customFormat="false" customHeight="true" hidden="false" ht="12.1" outlineLevel="0" r="61">
      <c r="B61" s="0" t="s">
        <v>96</v>
      </c>
      <c r="C61" s="0" t="n">
        <f aca="false">0.001*C10/0.0000000000002914*2.40754E-020</f>
        <v>3.47003019903912E-010</v>
      </c>
      <c r="D61" s="0" t="n">
        <f aca="false">C61*19*94670800</f>
        <v>0.624170016437667</v>
      </c>
      <c r="E61" s="0" t="n">
        <f aca="false">48408*48</f>
        <v>2323584</v>
      </c>
      <c r="F61" s="0" t="n">
        <v>97280</v>
      </c>
      <c r="G61" s="0" t="n">
        <f aca="false">F61*D61/E61</f>
        <v>0.0261317254719675</v>
      </c>
    </row>
    <row collapsed="false" customFormat="false" customHeight="true" hidden="false" ht="12.1" outlineLevel="0" r="62">
      <c r="B62" s="0" t="s">
        <v>97</v>
      </c>
      <c r="C62" s="0" t="n">
        <f aca="false">0.001*C8/1.57E-018*2.68518E-026</f>
        <v>3.76267261146497E-011</v>
      </c>
      <c r="D62" s="0" t="n">
        <f aca="false">C62*19*94670800</f>
        <v>0.0676808929904408</v>
      </c>
      <c r="E62" s="0" t="n">
        <f aca="false">48282*48</f>
        <v>2317536</v>
      </c>
      <c r="F62" s="0" t="n">
        <v>97951</v>
      </c>
      <c r="G62" s="0" t="n">
        <f aca="false">F62*D62/E62</f>
        <v>0.0028605428995738</v>
      </c>
    </row>
    <row collapsed="false" customFormat="false" customHeight="true" hidden="false" ht="12.1" outlineLevel="0" r="63">
      <c r="B63" s="0" t="s">
        <v>98</v>
      </c>
      <c r="C63" s="0" t="n">
        <f aca="false">0.001*C10/0.0000000000000895300000000002*9.10636E-021</f>
        <v>4.27194370602032E-010</v>
      </c>
      <c r="D63" s="0" t="n">
        <f aca="false">C63*19*94670800</f>
        <v>0.768413823587426</v>
      </c>
      <c r="E63" s="0" t="n">
        <f aca="false">48330*48</f>
        <v>2319840</v>
      </c>
      <c r="F63" s="0" t="n">
        <v>97910</v>
      </c>
      <c r="G63" s="0" t="n">
        <f aca="false">F63*D63/E63</f>
        <v>0.0324312872730209</v>
      </c>
    </row>
    <row collapsed="false" customFormat="false" customHeight="true" hidden="false" ht="12.1" outlineLevel="0" r="64">
      <c r="B64" s="0" t="s">
        <v>99</v>
      </c>
      <c r="C64" s="0" t="n">
        <f aca="false">0.001*C12/3.12E-017*1.43864E-024</f>
        <v>7.83874358974359E-011</v>
      </c>
      <c r="D64" s="0" t="n">
        <f aca="false">C64*19*94670800</f>
        <v>0.140999024060821</v>
      </c>
      <c r="E64" s="0" t="n">
        <f aca="false">48313*48</f>
        <v>2319024</v>
      </c>
      <c r="F64" s="0" t="n">
        <v>96083</v>
      </c>
      <c r="G64" s="0" t="n">
        <f aca="false">F64*D64/E64</f>
        <v>0.00584194438213482</v>
      </c>
    </row>
    <row collapsed="false" customFormat="false" customHeight="true" hidden="false" ht="12.1" outlineLevel="0" r="65">
      <c r="B65" s="0" t="s">
        <v>72</v>
      </c>
      <c r="C65" s="0" t="n">
        <f aca="false">0.001*C10/4.916E-018*1.30457E-025</f>
        <v>1.11456346623271E-010</v>
      </c>
      <c r="D65" s="0" t="n">
        <f aca="false">C65*19*94670800</f>
        <v>0.200481568498145</v>
      </c>
      <c r="E65" s="0" t="n">
        <f aca="false">48309*48</f>
        <v>2318832</v>
      </c>
      <c r="F65" s="0" t="n">
        <v>97084</v>
      </c>
      <c r="G65" s="0" t="n">
        <f aca="false">F65*D65/E65</f>
        <v>0.00839368811370289</v>
      </c>
    </row>
    <row collapsed="false" customFormat="false" customHeight="true" hidden="false" ht="12.1" outlineLevel="0" r="66">
      <c r="B66" s="0" t="s">
        <v>100</v>
      </c>
      <c r="C66" s="0" t="n">
        <f aca="false">0.001*0.99724*C12/0.0054*0.000000008537</f>
        <v>2.68015636962963E-009</v>
      </c>
      <c r="D66" s="0" t="n">
        <f aca="false">C66*19*94670800</f>
        <v>4.82091840512072</v>
      </c>
      <c r="E66" s="0" t="n">
        <f aca="false">48559*48</f>
        <v>2330832</v>
      </c>
      <c r="F66" s="0" t="n">
        <v>78019</v>
      </c>
      <c r="G66" s="0" t="n">
        <f aca="false">F66*D66/E66</f>
        <v>0.161368658508684</v>
      </c>
    </row>
    <row collapsed="false" customFormat="false" customHeight="true" hidden="false" ht="12.1" outlineLevel="0" r="67">
      <c r="B67" s="0" t="s">
        <v>101</v>
      </c>
      <c r="C67" s="0" t="n">
        <f aca="false">0.001*0.3594*C8/0.0001908*0.00000000005714</f>
        <v>2.36789597484277E-010</v>
      </c>
      <c r="D67" s="0" t="n">
        <f aca="false">C67*19*94670800</f>
        <v>0.425924151884775</v>
      </c>
      <c r="E67" s="0" t="n">
        <f aca="false">48594*48</f>
        <v>2332512</v>
      </c>
      <c r="F67" s="0" t="n">
        <v>78984</v>
      </c>
      <c r="G67" s="0" t="n">
        <f aca="false">F67*D67/E67</f>
        <v>0.0144227310352389</v>
      </c>
    </row>
    <row collapsed="false" customFormat="false" customHeight="true" hidden="false" ht="12.1" outlineLevel="0" r="68">
      <c r="B68" s="0" t="s">
        <v>102</v>
      </c>
      <c r="C68" s="0" t="n">
        <f aca="false">0.001*C12/389.3*0.001426</f>
        <v>6.22707423580786E-009</v>
      </c>
      <c r="D68" s="0" t="n">
        <f aca="false">C68*19*94670800</f>
        <v>11.2009198917031</v>
      </c>
      <c r="E68" s="0" t="n">
        <f aca="false">48607*48</f>
        <v>2333136</v>
      </c>
      <c r="F68" s="0" t="n">
        <v>78479</v>
      </c>
      <c r="G68" s="0" t="n">
        <f aca="false">F68*D68/E68</f>
        <v>0.376762002806936</v>
      </c>
      <c r="H68" s="0" t="n">
        <f aca="false">SUM(G45:G68)</f>
        <v>6.16145114877188</v>
      </c>
    </row>
    <row collapsed="false" customFormat="false" customHeight="true" hidden="false" ht="12.1" outlineLevel="0" r="69">
      <c r="B69" s="0" t="s">
        <v>103</v>
      </c>
      <c r="C69" s="0" t="n">
        <f aca="false">0.001*C11/6940*0.0403454</f>
        <v>9.88287896253602E-009</v>
      </c>
      <c r="D69" s="0" t="n">
        <f aca="false">C69*19*94670800</f>
        <v>17.7767810960426</v>
      </c>
      <c r="E69" s="0" t="n">
        <f aca="false">48366*48</f>
        <v>2321568</v>
      </c>
      <c r="F69" s="0" t="n">
        <v>92698</v>
      </c>
      <c r="G69" s="0" t="n">
        <f aca="false">F69*D69/E69</f>
        <v>0.709809944848034</v>
      </c>
    </row>
    <row collapsed="false" customFormat="false" customHeight="true" hidden="false" ht="12.1" outlineLevel="0" r="70">
      <c r="B70" s="0" t="s">
        <v>104</v>
      </c>
      <c r="C70" s="0" t="n">
        <f aca="false">0.001*C11/0.0000000000006709*1.05101E-019</f>
        <v>2.66316440602176E-010</v>
      </c>
      <c r="D70" s="0" t="n">
        <f aca="false">C70*19*94670800</f>
        <v>0.479035419214249</v>
      </c>
      <c r="E70" s="0" t="n">
        <f aca="false">48316*48</f>
        <v>2319168</v>
      </c>
      <c r="F70" s="0" t="n">
        <v>100100</v>
      </c>
      <c r="G70" s="0" t="n">
        <f aca="false">F70*D70/E70</f>
        <v>0.0206761413849046</v>
      </c>
    </row>
    <row collapsed="false" customFormat="false" customHeight="true" hidden="false" ht="12.1" outlineLevel="0" r="71">
      <c r="B71" s="0" t="s">
        <v>105</v>
      </c>
      <c r="C71" s="0" t="n">
        <f aca="false">0.001*C9/0.00000005798*0.0000000000000160359</f>
        <v>1.16162090375992E-009</v>
      </c>
      <c r="D71" s="0" t="n">
        <f aca="false">C71*19*94670800</f>
        <v>2.08946002485781</v>
      </c>
      <c r="E71" s="0" t="n">
        <f aca="false">48414*48</f>
        <v>2323872</v>
      </c>
      <c r="F71" s="0" t="n">
        <v>99914</v>
      </c>
      <c r="G71" s="0" t="n">
        <f aca="false">F71*D71/E71</f>
        <v>0.0898355455565726</v>
      </c>
    </row>
    <row collapsed="false" customFormat="false" customHeight="true" hidden="false" ht="12.1" outlineLevel="0" r="72">
      <c r="B72" s="0" t="s">
        <v>106</v>
      </c>
      <c r="C72" s="0" t="n">
        <f aca="false">0.001*C11/1.34*0.00000515675</f>
        <v>6.54214552238806E-009</v>
      </c>
      <c r="D72" s="0" t="n">
        <f aca="false">C72*19*94670800</f>
        <v>11.767652856097</v>
      </c>
      <c r="E72" s="0" t="n">
        <f aca="false">48394*48</f>
        <v>2322912</v>
      </c>
      <c r="F72" s="0" t="n">
        <v>94989</v>
      </c>
      <c r="G72" s="0" t="n">
        <f aca="false">F72*D72/E72</f>
        <v>0.481205304870696</v>
      </c>
    </row>
    <row collapsed="false" customFormat="false" customHeight="true" hidden="false" ht="12.1" outlineLevel="0" r="73">
      <c r="B73" s="0" t="s">
        <v>107</v>
      </c>
      <c r="C73" s="0" t="n">
        <f aca="false">0.001*C7/2320000*21.595</f>
        <v>2.04780172413793E-008</v>
      </c>
      <c r="D73" s="0" t="n">
        <f aca="false">C73*19*94670800</f>
        <v>36.8347352184483</v>
      </c>
      <c r="E73" s="0" t="n">
        <f aca="false">48306*48</f>
        <v>2318688</v>
      </c>
      <c r="F73" s="0" t="n">
        <v>86371</v>
      </c>
      <c r="G73" s="0" t="n">
        <f aca="false">F73*D73/E73</f>
        <v>1.37209185347602</v>
      </c>
    </row>
    <row collapsed="false" customFormat="false" customHeight="true" hidden="false" ht="12.1" outlineLevel="0" r="74">
      <c r="B74" s="0" t="s">
        <v>108</v>
      </c>
      <c r="C74" s="0" t="n">
        <f aca="false">0.001*C9/4219*0.00195758*10</f>
        <v>1.94876416212373E-008</v>
      </c>
      <c r="D74" s="0" t="n">
        <f aca="false">C74*19*94670800</f>
        <v>35.0533018255207</v>
      </c>
      <c r="E74" s="0" t="n">
        <f aca="false">48401*48</f>
        <v>2323248</v>
      </c>
      <c r="F74" s="0" t="n">
        <v>94162</v>
      </c>
      <c r="G74" s="0" t="n">
        <f aca="false">F74*D74/E74</f>
        <v>1.42072176818604</v>
      </c>
    </row>
    <row collapsed="false" customFormat="false" customHeight="true" hidden="false" ht="12.1" outlineLevel="0" r="75">
      <c r="B75" s="0" t="s">
        <v>109</v>
      </c>
      <c r="C75" s="3" t="n">
        <f aca="false">0.001*C7/4.78*0.00000927984</f>
        <v>4.27105606694561E-009</v>
      </c>
      <c r="D75" s="0" t="n">
        <f aca="false">C75*19*94670800</f>
        <v>7.68254159934929</v>
      </c>
      <c r="E75" s="0" t="n">
        <f aca="false">48370*48</f>
        <v>2321760</v>
      </c>
      <c r="F75" s="0" t="n">
        <v>95851</v>
      </c>
      <c r="G75" s="0" t="n">
        <f aca="false">F75*D75/E75</f>
        <v>0.317164261094699</v>
      </c>
    </row>
    <row collapsed="false" customFormat="false" customHeight="true" hidden="false" ht="12.1" outlineLevel="0" r="76">
      <c r="B76" s="0" t="s">
        <v>110</v>
      </c>
      <c r="C76" s="0" t="n">
        <f aca="false">0.001*C9/0.003729*0.00000000292019</f>
        <v>3.28903137570394E-009</v>
      </c>
      <c r="D76" s="0" t="n">
        <f aca="false">C76*19*94670800</f>
        <v>5.91612939969686</v>
      </c>
      <c r="E76" s="0" t="n">
        <f aca="false">48*48330</f>
        <v>2319840</v>
      </c>
      <c r="F76" s="0" t="n">
        <v>97452</v>
      </c>
      <c r="G76" s="0" t="n">
        <f aca="false">F76*D76/E76</f>
        <v>0.248525175123827</v>
      </c>
    </row>
    <row collapsed="false" customFormat="false" customHeight="true" hidden="false" ht="12.1" outlineLevel="0" r="77">
      <c r="B77" s="0" t="s">
        <v>111</v>
      </c>
      <c r="C77" s="0" t="n">
        <f aca="false">0.001*C11/0.0000007018*0.000000000000344642000000001</f>
        <v>8.34840980336281E-010</v>
      </c>
      <c r="D77" s="0" t="n">
        <f aca="false">C77*19*94670800</f>
        <v>1.50166620614318</v>
      </c>
      <c r="E77" s="0" t="n">
        <f aca="false">48381*48</f>
        <v>2322288</v>
      </c>
      <c r="F77" s="0" t="n">
        <v>98194</v>
      </c>
      <c r="G77" s="0" t="n">
        <f aca="false">F77*D77/E77</f>
        <v>0.0634954025710951</v>
      </c>
    </row>
    <row collapsed="false" customFormat="false" customHeight="true" hidden="false" ht="12.1" outlineLevel="0" r="78">
      <c r="B78" s="0" t="s">
        <v>112</v>
      </c>
      <c r="C78" s="0" t="n">
        <f aca="false">0.001*C7/0.0000022089*0.00000000000107439</f>
        <v>1.07006111639277E-009</v>
      </c>
      <c r="D78" s="0" t="n">
        <f aca="false">C78*19*94670800</f>
        <v>1.92476729681814</v>
      </c>
      <c r="E78" s="0" t="n">
        <f aca="false">48307*48</f>
        <v>2318736</v>
      </c>
      <c r="F78" s="0" t="n">
        <v>98172</v>
      </c>
      <c r="G78" s="0" t="n">
        <f aca="false">F78*D78/E78</f>
        <v>0.0814919227817358</v>
      </c>
    </row>
    <row collapsed="false" customFormat="false" customHeight="true" hidden="false" ht="12.1" outlineLevel="0" r="79">
      <c r="B79" s="0" t="s">
        <v>113</v>
      </c>
      <c r="C79" s="0" t="n">
        <f aca="false">0.001*C9/0.000000000014*1.44088E-018</f>
        <v>4.32264E-010</v>
      </c>
      <c r="D79" s="0" t="n">
        <f aca="false">C79*19*94670800</f>
        <v>0.7775327951328</v>
      </c>
      <c r="E79" s="0" t="n">
        <f aca="false">48281*48</f>
        <v>2317488</v>
      </c>
      <c r="F79" s="0" t="n">
        <v>98875</v>
      </c>
      <c r="G79" s="0" t="n">
        <f aca="false">F79*D79/E79</f>
        <v>0.0331732268381781</v>
      </c>
    </row>
    <row collapsed="false" customFormat="false" customHeight="true" hidden="false" ht="12.1" outlineLevel="0" r="80">
      <c r="B80" s="0" t="s">
        <v>114</v>
      </c>
      <c r="C80" s="0" t="n">
        <f aca="false">0.001*C11/0.175*0.000000346765</f>
        <v>3.36857428571429E-009</v>
      </c>
      <c r="D80" s="0" t="n">
        <f aca="false">C80*19*94670800</f>
        <v>6.059206827272</v>
      </c>
      <c r="E80" s="0" t="n">
        <f aca="false">48429*48</f>
        <v>2324592</v>
      </c>
      <c r="F80" s="0" t="n">
        <v>96296</v>
      </c>
      <c r="G80" s="0" t="n">
        <f aca="false">F80*D80/E80</f>
        <v>0.251002059991166</v>
      </c>
    </row>
    <row collapsed="false" customFormat="false" customHeight="true" hidden="false" ht="12.1" outlineLevel="0" r="81">
      <c r="B81" s="0" t="s">
        <v>115</v>
      </c>
      <c r="C81" s="0" t="n">
        <f aca="false">0.001*C7/0.0125*0.0000000140215</f>
        <v>2.467784E-009</v>
      </c>
      <c r="D81" s="0" t="n">
        <f aca="false">C81*19*94670800</f>
        <v>4.4389146246368</v>
      </c>
      <c r="E81" s="0" t="n">
        <f aca="false">48364*48</f>
        <v>2321472</v>
      </c>
      <c r="F81" s="0" t="n">
        <v>96580</v>
      </c>
      <c r="G81" s="0" t="n">
        <f aca="false">F81*D81/E81</f>
        <v>0.184671783440602</v>
      </c>
    </row>
    <row collapsed="false" customFormat="false" customHeight="true" hidden="false" ht="12.1" outlineLevel="0" r="82">
      <c r="B82" s="0" t="s">
        <v>116</v>
      </c>
      <c r="C82" s="0" t="n">
        <f aca="false">0.001*C9/0.00000209824*0.000000000000780354000000001</f>
        <v>1.56201711910935E-009</v>
      </c>
      <c r="D82" s="0" t="n">
        <f aca="false">C82*19*94670800</f>
        <v>2.80967079531577</v>
      </c>
      <c r="E82" s="0" t="n">
        <f aca="false">48336*48</f>
        <v>2320128</v>
      </c>
      <c r="F82" s="0" t="n">
        <v>98769</v>
      </c>
      <c r="G82" s="0" t="n">
        <f aca="false">F82*D82/E82</f>
        <v>0.119609079663943</v>
      </c>
    </row>
    <row collapsed="false" customFormat="false" customHeight="true" hidden="false" ht="12.1" outlineLevel="0" r="83">
      <c r="B83" s="0" t="s">
        <v>117</v>
      </c>
      <c r="C83" s="0" t="n">
        <f aca="false">0.001*C11/0.0000004296*0.000000000000285365</f>
        <v>1.12923766294227E-009</v>
      </c>
      <c r="D83" s="0" t="n">
        <f aca="false">C83*19*94670800</f>
        <v>2.03121082587663</v>
      </c>
      <c r="E83" s="0" t="n">
        <f aca="false">48365*48</f>
        <v>2321520</v>
      </c>
      <c r="F83" s="0" t="n">
        <v>97860</v>
      </c>
      <c r="G83" s="0" t="n">
        <f aca="false">F83*D83/E83</f>
        <v>0.0856224764035145</v>
      </c>
    </row>
    <row collapsed="false" customFormat="false" customHeight="true" hidden="false" ht="12.1" outlineLevel="0" r="84">
      <c r="B84" s="0" t="s">
        <v>118</v>
      </c>
      <c r="C84" s="0" t="n">
        <f aca="false">0.001*C7/0.000000011498*3.71403E-015</f>
        <v>7.10633675421813E-010</v>
      </c>
      <c r="D84" s="0" t="n">
        <f aca="false">C84*19*94670800</f>
        <v>1.27824891262334</v>
      </c>
      <c r="E84" s="0" t="n">
        <f aca="false">48295*48</f>
        <v>2318160</v>
      </c>
      <c r="F84" s="0" t="n">
        <v>98190</v>
      </c>
      <c r="G84" s="0" t="n">
        <f aca="false">F84*D84/E84</f>
        <v>0.0541426220495937</v>
      </c>
    </row>
    <row collapsed="false" customFormat="false" customHeight="true" hidden="false" ht="12.1" outlineLevel="0" r="85">
      <c r="B85" s="0" t="s">
        <v>119</v>
      </c>
      <c r="C85" s="0" t="n">
        <f aca="false">0.001*C9/0.0000000000002914*2.40754E-020</f>
        <v>3.47003019903912E-010</v>
      </c>
      <c r="D85" s="0" t="n">
        <f aca="false">C85*19*94670800</f>
        <v>0.624170016437667</v>
      </c>
      <c r="E85" s="0" t="n">
        <f aca="false">48408*48</f>
        <v>2323584</v>
      </c>
      <c r="F85" s="0" t="n">
        <v>97280</v>
      </c>
      <c r="G85" s="0" t="n">
        <f aca="false">F85*D85/E85</f>
        <v>0.0261317254719675</v>
      </c>
    </row>
    <row collapsed="false" customFormat="false" customHeight="true" hidden="false" ht="12.1" outlineLevel="0" r="86">
      <c r="B86" s="0" t="s">
        <v>120</v>
      </c>
      <c r="C86" s="0" t="n">
        <f aca="false">0.001*C7/1.57E-018*2.68518E-026</f>
        <v>3.76267261146497E-011</v>
      </c>
      <c r="D86" s="0" t="n">
        <f aca="false">C86*19*94670800</f>
        <v>0.0676808929904408</v>
      </c>
      <c r="E86" s="0" t="n">
        <f aca="false">48282*48</f>
        <v>2317536</v>
      </c>
      <c r="F86" s="0" t="n">
        <v>97951</v>
      </c>
      <c r="G86" s="0" t="n">
        <f aca="false">F86*D86/E86</f>
        <v>0.0028605428995738</v>
      </c>
    </row>
    <row collapsed="false" customFormat="false" customHeight="true" hidden="false" ht="12.1" outlineLevel="0" r="87">
      <c r="B87" s="0" t="s">
        <v>121</v>
      </c>
      <c r="C87" s="0" t="n">
        <f aca="false">0.001*C9/0.0000000000000895300000000002*9.10636E-021</f>
        <v>4.27194370602032E-010</v>
      </c>
      <c r="D87" s="0" t="n">
        <f aca="false">C87*19*94670800</f>
        <v>0.768413823587426</v>
      </c>
      <c r="E87" s="0" t="n">
        <f aca="false">48330*48</f>
        <v>2319840</v>
      </c>
      <c r="F87" s="0" t="n">
        <v>97910</v>
      </c>
      <c r="G87" s="0" t="n">
        <f aca="false">F87*D87/E87</f>
        <v>0.0324312872730209</v>
      </c>
    </row>
    <row collapsed="false" customFormat="false" customHeight="true" hidden="false" ht="12.1" outlineLevel="0" r="88">
      <c r="B88" s="0" t="s">
        <v>122</v>
      </c>
      <c r="C88" s="0" t="n">
        <f aca="false">0.001*C11/3.12E-017*1.43864E-024</f>
        <v>7.83874358974359E-011</v>
      </c>
      <c r="D88" s="0" t="n">
        <f aca="false">C88*19*94670800</f>
        <v>0.140999024060821</v>
      </c>
      <c r="E88" s="0" t="n">
        <f aca="false">48313*48</f>
        <v>2319024</v>
      </c>
      <c r="F88" s="0" t="n">
        <v>96083</v>
      </c>
      <c r="G88" s="0" t="n">
        <f aca="false">F88*D88/E88</f>
        <v>0.00584194438213482</v>
      </c>
    </row>
    <row collapsed="false" customFormat="false" customHeight="true" hidden="false" ht="12.1" outlineLevel="0" r="89">
      <c r="B89" s="0" t="s">
        <v>71</v>
      </c>
      <c r="C89" s="0" t="n">
        <f aca="false">0.001*C9/4.916E-018*1.30457E-025</f>
        <v>1.11456346623271E-010</v>
      </c>
      <c r="D89" s="0" t="n">
        <f aca="false">C89*19*94670800</f>
        <v>0.200481568498145</v>
      </c>
      <c r="E89" s="0" t="n">
        <f aca="false">48309*48</f>
        <v>2318832</v>
      </c>
      <c r="F89" s="0" t="n">
        <v>97084</v>
      </c>
      <c r="G89" s="0" t="n">
        <f aca="false">F89*D89/E89</f>
        <v>0.00839368811370289</v>
      </c>
    </row>
    <row collapsed="false" customFormat="false" customHeight="true" hidden="false" ht="12.1" outlineLevel="0" r="90">
      <c r="B90" s="0" t="s">
        <v>123</v>
      </c>
      <c r="C90" s="0" t="n">
        <f aca="false">0.001*0.99724*C11/0.0054*0.000000008537</f>
        <v>2.68015636962963E-009</v>
      </c>
      <c r="D90" s="0" t="n">
        <f aca="false">C90*19*94670800</f>
        <v>4.82091840512072</v>
      </c>
      <c r="E90" s="0" t="n">
        <f aca="false">48369*48</f>
        <v>2321712</v>
      </c>
      <c r="F90" s="0" t="n">
        <v>96604</v>
      </c>
      <c r="G90" s="0" t="n">
        <f aca="false">F90*D90/E90</f>
        <v>0.20059335594091</v>
      </c>
    </row>
    <row collapsed="false" customFormat="false" customHeight="true" hidden="false" ht="12.1" outlineLevel="0" r="91">
      <c r="B91" s="0" t="s">
        <v>124</v>
      </c>
      <c r="C91" s="0" t="n">
        <f aca="false">0.001*0.3594*C7/0.0001908*0.00000000005714</f>
        <v>2.36789597484277E-010</v>
      </c>
      <c r="D91" s="0" t="n">
        <f aca="false">C91*19*94670800</f>
        <v>0.425924151884775</v>
      </c>
      <c r="E91" s="0" t="n">
        <f aca="false">48352*48</f>
        <v>2320896</v>
      </c>
      <c r="F91" s="0" t="n">
        <v>96649</v>
      </c>
      <c r="G91" s="0" t="n">
        <f aca="false">F91*D91/E91</f>
        <v>0.0177367462202148</v>
      </c>
    </row>
    <row collapsed="false" customFormat="false" customHeight="true" hidden="false" ht="12.1" outlineLevel="0" r="92">
      <c r="B92" s="0" t="s">
        <v>125</v>
      </c>
      <c r="C92" s="0" t="n">
        <f aca="false">0.001*C11/389.3*0.001426</f>
        <v>6.22707423580786E-009</v>
      </c>
      <c r="D92" s="0" t="n">
        <f aca="false">C92*19*94670800</f>
        <v>11.2009198917031</v>
      </c>
      <c r="E92" s="0" t="n">
        <f aca="false">48443*48</f>
        <v>2325264</v>
      </c>
      <c r="F92" s="0" t="n">
        <v>95048</v>
      </c>
      <c r="G92" s="0" t="n">
        <f aca="false">F92*D92/E92</f>
        <v>0.457851252101521</v>
      </c>
      <c r="H92" s="0" t="n">
        <f aca="false">SUM(G69:G92)</f>
        <v>6.28507911068366</v>
      </c>
    </row>
    <row collapsed="false" customFormat="false" customHeight="true" hidden="false" ht="12.1" outlineLevel="0" r="93">
      <c r="B93" s="0" t="s">
        <v>126</v>
      </c>
      <c r="C93" s="0" t="n">
        <f aca="false">0.001*C18/6940* 0.00341825</f>
        <v>7.38814841498559E-009</v>
      </c>
      <c r="D93" s="0" t="n">
        <f aca="false">C93*(39.2+8.4+9)*3600*24*365*3</f>
        <v>39.5621517008646</v>
      </c>
      <c r="E93" s="0" t="n">
        <f aca="false">96841*48</f>
        <v>4648368</v>
      </c>
      <c r="F93" s="0" t="n">
        <v>55261</v>
      </c>
      <c r="G93" s="0" t="n">
        <f aca="false">F93*D93/E93</f>
        <v>0.470325082941255</v>
      </c>
    </row>
    <row collapsed="false" customFormat="false" customHeight="true" hidden="false" ht="12.1" outlineLevel="0" r="94">
      <c r="B94" s="0" t="s">
        <v>127</v>
      </c>
      <c r="C94" s="0" t="n">
        <f aca="false">0.001*C17/0.0000000000006709*2.855E-024</f>
        <v>4.89379937397526E-016</v>
      </c>
      <c r="D94" s="0" t="n">
        <f aca="false">C94*(39.2+8.4+9)*3600*24*365*3</f>
        <v>2.62053795283947E-006</v>
      </c>
      <c r="E94" s="0" t="n">
        <f aca="false">96827*48</f>
        <v>4647696</v>
      </c>
      <c r="F94" s="0" t="n">
        <v>54245</v>
      </c>
      <c r="G94" s="0" t="n">
        <f aca="false">F94*D94/E94</f>
        <v>3.05852795130699E-008</v>
      </c>
    </row>
    <row collapsed="false" customFormat="false" customHeight="true" hidden="false" ht="12.1" outlineLevel="0" r="95">
      <c r="B95" s="0" t="s">
        <v>128</v>
      </c>
      <c r="C95" s="0" t="n">
        <f aca="false">0.001*C21/0.00000005798*9.79659E-019</f>
        <v>6.75859951707485E-015</v>
      </c>
      <c r="D95" s="0" t="n">
        <f aca="false">C95*(39.2+8.4+9)*3600*24*365*3</f>
        <v>3.61910352041062E-005</v>
      </c>
      <c r="E95" s="0" t="n">
        <f aca="false">96932*48</f>
        <v>4652736</v>
      </c>
      <c r="F95" s="0" t="n">
        <v>53342</v>
      </c>
      <c r="G95" s="0" t="n">
        <f aca="false">F95*D95/E95</f>
        <v>4.14917631229762E-007</v>
      </c>
    </row>
    <row collapsed="false" customFormat="false" customHeight="true" hidden="false" ht="12.1" outlineLevel="0" r="96">
      <c r="B96" s="0" t="s">
        <v>129</v>
      </c>
      <c r="C96" s="0" t="n">
        <f aca="false">0.001*C18/1.34*0.000000225566</f>
        <v>2.52499253731343E-009</v>
      </c>
      <c r="D96" s="0" t="n">
        <f aca="false">C96*(39.2+8.4+9)*3600*24*365*3</f>
        <v>13.5208623587104</v>
      </c>
      <c r="E96" s="0" t="n">
        <f aca="false">96843*48</f>
        <v>4648464</v>
      </c>
      <c r="F96" s="0" t="n">
        <v>54658</v>
      </c>
      <c r="G96" s="0" t="n">
        <f aca="false">F96*D96/E96</f>
        <v>0.15898225624688</v>
      </c>
    </row>
    <row collapsed="false" customFormat="false" customHeight="true" hidden="false" ht="12.1" outlineLevel="0" r="97">
      <c r="B97" s="0" t="s">
        <v>130</v>
      </c>
      <c r="C97" s="0" t="n">
        <f aca="false">0.001*C25/2320000*3.514</f>
        <v>1.66612068965517E-009</v>
      </c>
      <c r="D97" s="0" t="n">
        <f aca="false">C97*(39.2+8.4+9)*3600*24*365*3</f>
        <v>8.92176439531035</v>
      </c>
      <c r="E97" s="0" t="n">
        <f aca="false">96975*48</f>
        <v>4654800</v>
      </c>
      <c r="F97" s="0" t="n">
        <v>55594</v>
      </c>
      <c r="G97" s="0" t="n">
        <f aca="false">F97*D97/E97</f>
        <v>0.106555935763703</v>
      </c>
    </row>
    <row collapsed="false" customFormat="false" customHeight="true" hidden="false" ht="12.1" outlineLevel="0" r="98">
      <c r="B98" s="0" t="s">
        <v>131</v>
      </c>
      <c r="C98" s="0" t="n">
        <f aca="false">0.001*C21/4219* 0.000117071*10</f>
        <v>1.10994074425219E-010</v>
      </c>
      <c r="D98" s="0" t="n">
        <f aca="false">C98*(39.2+8.4+9)*3600*24*365*3</f>
        <v>0.594352490456317</v>
      </c>
      <c r="E98" s="0" t="n">
        <f aca="false">96785*48</f>
        <v>4645680</v>
      </c>
      <c r="F98" s="0" t="n">
        <v>55010</v>
      </c>
      <c r="G98" s="0" t="n">
        <f aca="false">F98*D98/E98</f>
        <v>0.00703779220695398</v>
      </c>
    </row>
    <row collapsed="false" customFormat="false" customHeight="true" hidden="false" ht="12.1" outlineLevel="0" r="99">
      <c r="B99" s="0" t="s">
        <v>132</v>
      </c>
      <c r="C99" s="0" t="n">
        <f aca="false">0.001*C16/4.78*0.000000169299</f>
        <v>3.89600209205021E-011</v>
      </c>
      <c r="D99" s="0" t="n">
        <f aca="false">C99*(39.2+8.4+9)*3600*24*365*3</f>
        <v>0.208623618713372</v>
      </c>
      <c r="E99" s="0" t="n">
        <f aca="false">96629*48</f>
        <v>4638192</v>
      </c>
      <c r="F99" s="0" t="n">
        <v>49574</v>
      </c>
      <c r="G99" s="0" t="n">
        <f aca="false">F99*D99/E99</f>
        <v>0.00222981439192183</v>
      </c>
    </row>
    <row collapsed="false" customFormat="false" customHeight="true" hidden="false" ht="12.1" outlineLevel="0" r="100">
      <c r="B100" s="0" t="s">
        <v>133</v>
      </c>
      <c r="C100" s="0" t="n">
        <f aca="false">0.001*C21/0.003729*0.0000000000100436</f>
        <v>1.07735049611156E-012</v>
      </c>
      <c r="D100" s="0" t="n">
        <f aca="false">C100*(39.2+8.4+9)*3600*24*365*3</f>
        <v>0.00576901022666452</v>
      </c>
      <c r="E100" s="0" t="n">
        <f aca="false">96279*48</f>
        <v>4621392</v>
      </c>
      <c r="F100" s="0" t="n">
        <v>33474</v>
      </c>
      <c r="G100" s="0" t="n">
        <f aca="false">F100*D100/E100</f>
        <v>4.17865111480195E-005</v>
      </c>
    </row>
    <row collapsed="false" customFormat="false" customHeight="true" hidden="false" ht="12.1" outlineLevel="0" r="101">
      <c r="B101" s="0" t="s">
        <v>134</v>
      </c>
      <c r="C101" s="0" t="n">
        <f aca="false">0.001*C18/0.0000007018*3.81087E-016</f>
        <v>8.14520518666287E-012</v>
      </c>
      <c r="D101" s="0" t="n">
        <f aca="false">C101*(39.2+8.4+9)*3600*24*365*3</f>
        <v>0.0436160489921687</v>
      </c>
      <c r="E101" s="0" t="n">
        <f aca="false">96427*48</f>
        <v>4628496</v>
      </c>
      <c r="F101" s="0" t="n">
        <v>36028</v>
      </c>
      <c r="G101" s="0" t="n">
        <f aca="false">F101*D101/E101</f>
        <v>0.000339505319457952</v>
      </c>
    </row>
    <row collapsed="false" customFormat="false" customHeight="true" hidden="false" ht="12.1" outlineLevel="0" r="102">
      <c r="B102" s="0" t="s">
        <v>135</v>
      </c>
      <c r="C102" s="0" t="n">
        <f aca="false">0.001*C16/0.0000022089*1.16618E-015</f>
        <v>5.80740640137625E-013</v>
      </c>
      <c r="D102" s="0" t="n">
        <f aca="false">C102*(39.2+8.4+9)*3600*24*365*3</f>
        <v>0.00310975741328915</v>
      </c>
      <c r="E102" s="0" t="n">
        <f aca="false">96274*48</f>
        <v>4621152</v>
      </c>
      <c r="F102" s="0" t="n">
        <v>35786</v>
      </c>
      <c r="G102" s="0" t="n">
        <f aca="false">F102*D102/E102</f>
        <v>2.40818260883791E-005</v>
      </c>
    </row>
    <row collapsed="false" customFormat="false" customHeight="true" hidden="false" ht="12.1" outlineLevel="0" r="103">
      <c r="B103" s="0" t="s">
        <v>136</v>
      </c>
      <c r="C103" s="0" t="n">
        <f aca="false">0.001*C20/0.000000000014*3.31127E-023</f>
        <v>5.84202635714286E-015</v>
      </c>
      <c r="D103" s="0" t="n">
        <f aca="false">C103*(39.2+8.4+9)*3600*24*365*3</f>
        <v>3.12829575151659E-005</v>
      </c>
      <c r="E103" s="0" t="n">
        <f aca="false">96902*48</f>
        <v>4651296</v>
      </c>
      <c r="F103" s="0" t="n">
        <v>51206</v>
      </c>
      <c r="G103" s="0" t="n">
        <f aca="false">F103*D103/E103</f>
        <v>3.44393287918375E-007</v>
      </c>
    </row>
    <row collapsed="false" customFormat="false" customHeight="true" hidden="false" ht="12.1" outlineLevel="0" r="104">
      <c r="B104" s="0" t="s">
        <v>137</v>
      </c>
      <c r="C104" s="0" t="n">
        <f aca="false">0.001*C18/0.175*0.00000000630828</f>
        <v>5.40709714285714E-010</v>
      </c>
      <c r="D104" s="0" t="n">
        <f aca="false">C104*(39.2+8.4+9)*3600*24*365*3</f>
        <v>2.89539929914149</v>
      </c>
      <c r="E104" s="0" t="n">
        <f aca="false">96662*48</f>
        <v>4639776</v>
      </c>
      <c r="F104" s="0" t="n">
        <v>49866</v>
      </c>
      <c r="G104" s="0" t="n">
        <f aca="false">F104*D104/E104</f>
        <v>0.0311183086103703</v>
      </c>
    </row>
    <row collapsed="false" customFormat="false" customHeight="true" hidden="false" ht="12.1" outlineLevel="0" r="105">
      <c r="B105" s="0" t="s">
        <v>138</v>
      </c>
      <c r="C105" s="0" t="n">
        <f aca="false">0.001*C16/0.0125*0.000000000107918</f>
        <v>9.496784E-012</v>
      </c>
      <c r="D105" s="0" t="n">
        <f aca="false">C105*(39.2+8.4+9)*3600*24*365*3</f>
        <v>0.0508535005220352</v>
      </c>
      <c r="E105" s="0" t="n">
        <f aca="false">96463*48</f>
        <v>4630224</v>
      </c>
      <c r="F105" s="0" t="n">
        <v>40368</v>
      </c>
      <c r="G105" s="0" t="n">
        <f aca="false">F105*D105/E105</f>
        <v>0.000443359567285193</v>
      </c>
    </row>
    <row collapsed="false" customFormat="false" customHeight="true" hidden="false" ht="12.1" outlineLevel="0" r="106">
      <c r="B106" s="0" t="s">
        <v>139</v>
      </c>
      <c r="C106" s="0" t="n">
        <f aca="false">0.001*C21/0.00000209824*1.65818E-016</f>
        <v>3.16108738752478E-014</v>
      </c>
      <c r="D106" s="0" t="n">
        <f aca="false">C106*(39.2+8.4+9)*3600*24*365*3</f>
        <v>0.000169270312046363</v>
      </c>
      <c r="E106" s="0" t="n">
        <f aca="false">96600*48</f>
        <v>4636800</v>
      </c>
      <c r="F106" s="0" t="n">
        <v>44025</v>
      </c>
      <c r="G106" s="0" t="n">
        <f aca="false">F106*D106/E106</f>
        <v>1.60716992060066E-006</v>
      </c>
    </row>
    <row collapsed="false" customFormat="false" customHeight="true" hidden="false" ht="12.1" outlineLevel="0" r="107">
      <c r="B107" s="0" t="s">
        <v>140</v>
      </c>
      <c r="C107" s="0" t="n">
        <f aca="false">0.001*C17/0.0000004296* 7.79096E-016</f>
        <v>2.08556890130354E-013</v>
      </c>
      <c r="D107" s="0" t="n">
        <f aca="false">C107*(39.2+8.4+9)*3600*24*365*3</f>
        <v>0.00111678310479821</v>
      </c>
      <c r="E107" s="0" t="n">
        <f aca="false">96382*48</f>
        <v>4626336</v>
      </c>
      <c r="F107" s="0" t="n">
        <v>34003</v>
      </c>
      <c r="G107" s="0" t="n">
        <f aca="false">F107*D107/E107</f>
        <v>8.2082183206005E-006</v>
      </c>
    </row>
    <row collapsed="false" customFormat="false" customHeight="true" hidden="false" ht="12.1" outlineLevel="0" r="108">
      <c r="B108" s="0" t="s">
        <v>141</v>
      </c>
      <c r="C108" s="0" t="n">
        <f aca="false">0.001*C16/0.000000011498*2.9138E-019</f>
        <v>2.78759784310315E-014</v>
      </c>
      <c r="D108" s="0" t="n">
        <f aca="false">C108*(39.2+8.4+9)*3600*24*365*3</f>
        <v>0.000149270646115011</v>
      </c>
      <c r="E108" s="0" t="n">
        <f aca="false">96835*48</f>
        <v>4648080</v>
      </c>
      <c r="F108" s="0" t="n">
        <v>52964</v>
      </c>
      <c r="G108" s="0" t="n">
        <f aca="false">F108*D108/E108</f>
        <v>1.70091102150468E-006</v>
      </c>
    </row>
    <row collapsed="false" customFormat="false" customHeight="true" hidden="false" ht="12.1" outlineLevel="0" r="109">
      <c r="B109" s="0" t="s">
        <v>142</v>
      </c>
      <c r="C109" s="0" t="n">
        <f aca="false">0.001*C20/0.0000000000002914*5.04877E-025</f>
        <v>4.27949962251201E-015</v>
      </c>
      <c r="D109" s="0" t="n">
        <f aca="false">C109*(39.2+8.4+9)*3600*24*365*3</f>
        <v>2.29159193562225E-005</v>
      </c>
      <c r="E109" s="0" t="n">
        <f aca="false">96835*48</f>
        <v>4648080</v>
      </c>
      <c r="F109" s="0" t="n">
        <v>53901</v>
      </c>
      <c r="G109" s="0" t="n">
        <f aca="false">F109*D109/E109</f>
        <v>2.65742192307307E-007</v>
      </c>
    </row>
    <row collapsed="false" customFormat="false" customHeight="true" hidden="false" ht="12.1" outlineLevel="0" r="110">
      <c r="B110" s="0" t="s">
        <v>143</v>
      </c>
      <c r="C110" s="0" t="n">
        <f aca="false">0.001*C16/1.57E-018*5.25999E-033</f>
        <v>3.68534331210191E-018</v>
      </c>
      <c r="D110" s="0" t="n">
        <f aca="false">C110*(39.2+8.4+9)*3600*24*365*3</f>
        <v>1.97343235400377E-008</v>
      </c>
      <c r="E110" s="0" t="n">
        <f aca="false">96921*48</f>
        <v>4652208</v>
      </c>
      <c r="F110" s="0" t="n">
        <v>49994</v>
      </c>
      <c r="G110" s="0" t="n">
        <f aca="false">F110*D110/E110</f>
        <v>2.12070864213433E-010</v>
      </c>
    </row>
    <row collapsed="false" customFormat="false" customHeight="true" hidden="false" ht="12.1" outlineLevel="0" r="111">
      <c r="B111" s="0" t="s">
        <v>144</v>
      </c>
      <c r="C111" s="0" t="n">
        <f aca="false">0.001*C20/0.0000000000000895300000000002*2.06438E-025</f>
        <v>5.69531844074611E-015</v>
      </c>
      <c r="D111" s="0" t="n">
        <f aca="false">C111*(39.2+8.4+9)*3600*24*365*3</f>
        <v>3.04973640865833E-005</v>
      </c>
      <c r="E111" s="0" t="n">
        <f aca="false">96936*48</f>
        <v>4652928</v>
      </c>
      <c r="F111" s="0" t="n">
        <v>51153</v>
      </c>
      <c r="G111" s="0" t="n">
        <f aca="false">F111*D111/E111</f>
        <v>3.35279562701378E-007</v>
      </c>
    </row>
    <row collapsed="false" customFormat="false" customHeight="true" hidden="false" ht="12.1" outlineLevel="0" r="112">
      <c r="B112" s="0" t="s">
        <v>145</v>
      </c>
      <c r="C112" s="0" t="n">
        <f aca="false">0.001*C17/3.12E-017*1.92929E-029</f>
        <v>7.11116506410256E-017</v>
      </c>
      <c r="D112" s="0" t="n">
        <f aca="false">C112*(39.2+8.4+9)*3600*24*365*3</f>
        <v>3.80789577081692E-007</v>
      </c>
      <c r="E112" s="0" t="n">
        <f aca="false">96797*48</f>
        <v>4646256</v>
      </c>
      <c r="F112" s="0" t="n">
        <v>48494</v>
      </c>
      <c r="G112" s="0" t="n">
        <f aca="false">F112*D112/E112</f>
        <v>3.97438491357333E-009</v>
      </c>
    </row>
    <row collapsed="false" customFormat="false" customHeight="true" hidden="false" ht="12.1" outlineLevel="0" r="113">
      <c r="B113" s="0" t="s">
        <v>146</v>
      </c>
      <c r="C113" s="0" t="n">
        <f aca="false">0.001*C20/4.916E-018*6.34901E-031</f>
        <v>3.19000299023596E-016</v>
      </c>
      <c r="D113" s="0" t="n">
        <f aca="false">C113*(39.2+8.4+9)*3600*24*365*3</f>
        <v>1.70818688441538E-006</v>
      </c>
      <c r="E113" s="0" t="n">
        <f aca="false">96932*48</f>
        <v>4652736</v>
      </c>
      <c r="F113" s="0" t="n">
        <v>50238</v>
      </c>
      <c r="G113" s="0" t="n">
        <f aca="false">F113*D113/E113</f>
        <v>1.84441783714485E-008</v>
      </c>
    </row>
    <row collapsed="false" customFormat="false" customHeight="true" hidden="false" ht="12.1" outlineLevel="0" r="114">
      <c r="B114" s="0" t="s">
        <v>147</v>
      </c>
      <c r="C114" s="0" t="n">
        <f aca="false">0.001*0.99724*C18/0.0054*0.000000000119</f>
        <v>3.29643222222222E-010</v>
      </c>
      <c r="D114" s="0" t="n">
        <f aca="false">C114*(39.2+8.4+9)*3600*24*365*3</f>
        <v>1.7651777457888</v>
      </c>
      <c r="E114" s="0" t="n">
        <f aca="false">96612*48</f>
        <v>4637376</v>
      </c>
      <c r="F114" s="0" t="n">
        <v>46877</v>
      </c>
      <c r="G114" s="0" t="n">
        <f aca="false">F114*D114/E114</f>
        <v>0.0178433314851635</v>
      </c>
    </row>
    <row collapsed="false" customFormat="false" customHeight="true" hidden="false" ht="12.1" outlineLevel="0" r="115">
      <c r="B115" s="0" t="s">
        <v>148</v>
      </c>
      <c r="C115" s="0" t="n">
        <f aca="false">0.001*0.3594*C16/0.0001908*0.0000000000003662</f>
        <v>7.58771006289308E-013</v>
      </c>
      <c r="D115" s="0" t="n">
        <f aca="false">C115*(39.2+8.4+9)*3600*24*365*3</f>
        <v>0.00406307669674687</v>
      </c>
      <c r="E115" s="0" t="n">
        <f aca="false">96632*48</f>
        <v>4638336</v>
      </c>
      <c r="F115" s="0" t="n">
        <v>43903</v>
      </c>
      <c r="G115" s="0" t="n">
        <f aca="false">F115*D115/E115</f>
        <v>3.8458028098283E-005</v>
      </c>
    </row>
    <row collapsed="false" customFormat="false" customHeight="true" hidden="false" ht="12.1" outlineLevel="0" r="116">
      <c r="B116" s="0" t="s">
        <v>149</v>
      </c>
      <c r="C116" s="0" t="n">
        <f aca="false">0.001*C18/389.3*0.00005711</f>
        <v>2.2004880554842E-009</v>
      </c>
      <c r="D116" s="0" t="n">
        <f aca="false">C116*(39.2+8.4+9)*3600*24*365*3</f>
        <v>11.7832016057539</v>
      </c>
      <c r="E116" s="0" t="n">
        <f aca="false">96800*48</f>
        <v>4646400</v>
      </c>
      <c r="F116" s="0" t="n">
        <v>54004</v>
      </c>
      <c r="G116" s="0" t="n">
        <f aca="false">F116*D116/E116</f>
        <v>0.136953344420871</v>
      </c>
      <c r="H116" s="0" t="n">
        <f aca="false">SUM(G93:G116)</f>
        <v>0.931945987167047</v>
      </c>
    </row>
    <row collapsed="false" customFormat="false" customHeight="true" hidden="false" ht="12.1" outlineLevel="0" r="117">
      <c r="B117" s="0" t="s">
        <v>150</v>
      </c>
      <c r="C117" s="0" t="n">
        <f aca="false">0.001*C27/6940* 0.00341825</f>
        <v>7.38814841498559E-009</v>
      </c>
      <c r="D117" s="0" t="n">
        <f aca="false">C117*(68+13.9+3.5+10+10)*3600*24*365*3</f>
        <v>73.6722754288185</v>
      </c>
      <c r="E117" s="0" t="n">
        <f aca="false">96987*48</f>
        <v>4655376</v>
      </c>
      <c r="F117" s="0" t="n">
        <v>40529</v>
      </c>
      <c r="G117" s="0" t="n">
        <f aca="false">F117*D117/E117</f>
        <v>0.641379697548508</v>
      </c>
    </row>
    <row collapsed="false" customFormat="false" customHeight="true" hidden="false" ht="12.1" outlineLevel="0" r="118">
      <c r="B118" s="0" t="s">
        <v>151</v>
      </c>
      <c r="C118" s="3" t="n">
        <f aca="false">0.001*C26/0.0000000000006709*2.855E-024</f>
        <v>4.89379937397526E-016</v>
      </c>
      <c r="D118" s="0" t="n">
        <f aca="false">C118*(68+13.9+3.5+10+10)*3600*24*365*3</f>
        <v>4.87994170016396E-006</v>
      </c>
      <c r="E118" s="0" t="n">
        <f aca="false">96875*48</f>
        <v>4650000</v>
      </c>
      <c r="F118" s="0" t="n">
        <v>40472</v>
      </c>
      <c r="G118" s="0" t="n">
        <f aca="false">F118*D118/E118</f>
        <v>4.24733334385023E-008</v>
      </c>
    </row>
    <row collapsed="false" customFormat="false" customHeight="true" hidden="false" ht="12.1" outlineLevel="0" r="119">
      <c r="B119" s="0" t="s">
        <v>152</v>
      </c>
      <c r="C119" s="0" t="n">
        <f aca="false">0.001*C30/0.00000005798*9.79659E-019</f>
        <v>6.75859951707485E-015</v>
      </c>
      <c r="D119" s="0" t="n">
        <f aca="false">C119*(68+13.9+3.5+10+10)*3600*24*365*3</f>
        <v>6.73946132599435E-005</v>
      </c>
      <c r="E119" s="0" t="n">
        <f aca="false">96950*48</f>
        <v>4653600</v>
      </c>
      <c r="F119" s="0" t="n">
        <v>39022</v>
      </c>
      <c r="G119" s="0" t="n">
        <f aca="false">F119*D119/E119</f>
        <v>5.65126482428553E-007</v>
      </c>
    </row>
    <row collapsed="false" customFormat="false" customHeight="true" hidden="false" ht="12.1" outlineLevel="0" r="120">
      <c r="B120" s="0" t="s">
        <v>153</v>
      </c>
      <c r="C120" s="3" t="n">
        <f aca="false">0.001*C27/1.34*0.000000225566</f>
        <v>2.52499253731343E-009</v>
      </c>
      <c r="D120" s="0" t="n">
        <f aca="false">C120*(68+13.9+3.5+10+10)*3600*24*365*3</f>
        <v>25.1784256644537</v>
      </c>
      <c r="E120" s="0" t="n">
        <f aca="false">96836*48</f>
        <v>4648128</v>
      </c>
      <c r="F120" s="0" t="n">
        <v>40082</v>
      </c>
      <c r="G120" s="0" t="n">
        <f aca="false">F120*D120/E120</f>
        <v>0.217120022831263</v>
      </c>
    </row>
    <row collapsed="false" customFormat="false" customHeight="true" hidden="false" ht="12.1" outlineLevel="0" r="121">
      <c r="B121" s="0" t="s">
        <v>154</v>
      </c>
      <c r="C121" s="0" t="n">
        <f aca="false">0.001*C25/2320000*3.514</f>
        <v>1.66612068965517E-009</v>
      </c>
      <c r="D121" s="0" t="n">
        <f aca="false">C121*(68+13.9+3.5+10+10)*3600*24*365*3</f>
        <v>16.6140276902069</v>
      </c>
      <c r="E121" s="0" t="n">
        <f aca="false">97125*48</f>
        <v>4662000</v>
      </c>
      <c r="F121" s="0" t="n">
        <v>41369</v>
      </c>
      <c r="G121" s="0" t="n">
        <f aca="false">F121*D121/E121</f>
        <v>0.147427222547441</v>
      </c>
    </row>
    <row collapsed="false" customFormat="false" customHeight="true" hidden="false" ht="12.1" outlineLevel="0" r="122">
      <c r="B122" s="0" t="s">
        <v>155</v>
      </c>
      <c r="C122" s="0" t="n">
        <f aca="false">0.001*C30/4219* 0.000117071*10</f>
        <v>1.10994074425219E-010</v>
      </c>
      <c r="D122" s="0" t="n">
        <f aca="false">C122*(68+13.9+3.5+10+10)*3600*24*365*3</f>
        <v>1.10679774724551</v>
      </c>
      <c r="E122" s="0" t="n">
        <f aca="false">96850*48</f>
        <v>4648800</v>
      </c>
      <c r="F122" s="0" t="n">
        <v>40777</v>
      </c>
      <c r="G122" s="0" t="n">
        <f aca="false">F122*D122/E122</f>
        <v>0.00970828853455303</v>
      </c>
    </row>
    <row collapsed="false" customFormat="false" customHeight="true" hidden="false" ht="12.1" outlineLevel="0" r="123">
      <c r="B123" s="0" t="s">
        <v>156</v>
      </c>
      <c r="C123" s="0" t="n">
        <f aca="false">0.001*C25/4.78*0.000000169299</f>
        <v>3.89600209205021E-011</v>
      </c>
      <c r="D123" s="0" t="n">
        <f aca="false">C123*(68+13.9+3.5+10+10)*3600*24*365*3</f>
        <v>0.388496986084619</v>
      </c>
      <c r="E123" s="0" t="n">
        <f aca="false">96686*48</f>
        <v>4640928</v>
      </c>
      <c r="F123" s="0" t="n">
        <v>36119</v>
      </c>
      <c r="G123" s="0" t="n">
        <f aca="false">F123*D123/E123</f>
        <v>0.00302355965022305</v>
      </c>
    </row>
    <row collapsed="false" customFormat="false" customHeight="true" hidden="false" ht="12.1" outlineLevel="0" r="124">
      <c r="B124" s="0" t="s">
        <v>157</v>
      </c>
      <c r="C124" s="0" t="n">
        <f aca="false">0.001*C30/0.003729*0.0000000000100436</f>
        <v>1.07735049611156E-012</v>
      </c>
      <c r="D124" s="0" t="n">
        <f aca="false">C124*(68+13.9+3.5+10+10)*3600*24*365*3</f>
        <v>0.0107429978425873</v>
      </c>
      <c r="E124" s="0" t="n">
        <f aca="false">96390*48</f>
        <v>4626720</v>
      </c>
      <c r="F124" s="0" t="n">
        <v>24537</v>
      </c>
      <c r="G124" s="0" t="n">
        <f aca="false">F124*D124/E124</f>
        <v>5.6973609395763E-005</v>
      </c>
    </row>
    <row collapsed="false" customFormat="false" customHeight="true" hidden="false" ht="12.1" outlineLevel="0" r="125">
      <c r="B125" s="0" t="s">
        <v>158</v>
      </c>
      <c r="C125" s="0" t="n">
        <f aca="false">0.001*C27/0.0000007018*3.81087E-016</f>
        <v>8.14520518666287E-012</v>
      </c>
      <c r="D125" s="0" t="n">
        <f aca="false">C125*(68+13.9+3.5+10+10)*3600*24*365*3</f>
        <v>0.081221405720399</v>
      </c>
      <c r="E125" s="0" t="n">
        <f aca="false">96513*48</f>
        <v>4632624</v>
      </c>
      <c r="F125" s="0" t="n">
        <v>25944</v>
      </c>
      <c r="G125" s="0" t="n">
        <f aca="false">F125*D125/E125</f>
        <v>0.000454862762445221</v>
      </c>
    </row>
    <row collapsed="false" customFormat="false" customHeight="true" hidden="false" ht="12.1" outlineLevel="0" r="126">
      <c r="B126" s="0" t="s">
        <v>159</v>
      </c>
      <c r="C126" s="0" t="n">
        <f aca="false">0.001*C25/0.0000022089*1.16618E-015</f>
        <v>5.80740640137625E-013</v>
      </c>
      <c r="D126" s="0" t="n">
        <f aca="false">C126*(68+13.9+3.5+10+10)*3600*24*365*3</f>
        <v>0.0057909616848176</v>
      </c>
      <c r="E126" s="0" t="n">
        <f aca="false">96345*48</f>
        <v>4624560</v>
      </c>
      <c r="F126" s="0" t="n">
        <v>25798</v>
      </c>
      <c r="G126" s="0" t="n">
        <f aca="false">F126*D126/E126</f>
        <v>3.23047445691967E-005</v>
      </c>
    </row>
    <row collapsed="false" customFormat="false" customHeight="true" hidden="false" ht="12.1" outlineLevel="0" r="127">
      <c r="B127" s="0" t="s">
        <v>160</v>
      </c>
      <c r="C127" s="3" t="n">
        <f aca="false">0.001*C29/0.000000000014*3.31127E-023</f>
        <v>5.84202635714286E-015</v>
      </c>
      <c r="D127" s="0" t="n">
        <f aca="false">C127*(68+13.9+3.5+10+10)*3600*24*365*3</f>
        <v>5.82548360794786E-005</v>
      </c>
      <c r="E127" s="0" t="n">
        <f aca="false">96972*48</f>
        <v>4654656</v>
      </c>
      <c r="F127" s="0" t="n">
        <v>38094</v>
      </c>
      <c r="G127" s="0" t="n">
        <f aca="false">F127*D127/E127</f>
        <v>4.76761274219117E-007</v>
      </c>
    </row>
    <row collapsed="false" customFormat="false" customHeight="true" hidden="false" ht="12.1" outlineLevel="0" r="128">
      <c r="B128" s="0" t="s">
        <v>161</v>
      </c>
      <c r="C128" s="3" t="n">
        <f aca="false">0.001*C27/0.175*0.00000000630828</f>
        <v>5.40709714285714E-010</v>
      </c>
      <c r="D128" s="0" t="n">
        <f aca="false">C128*(68+13.9+3.5+10+10)*3600*24*365*3</f>
        <v>5.39178597401966</v>
      </c>
      <c r="E128" s="0" t="n">
        <f aca="false">96751*48</f>
        <v>4644048</v>
      </c>
      <c r="F128" s="0" t="n">
        <v>36251</v>
      </c>
      <c r="G128" s="0" t="n">
        <f aca="false">F128*D128/E128</f>
        <v>0.0420877719920609</v>
      </c>
    </row>
    <row collapsed="false" customFormat="false" customHeight="true" hidden="false" ht="12.1" outlineLevel="0" r="129">
      <c r="B129" s="0" t="s">
        <v>162</v>
      </c>
      <c r="C129" s="0" t="n">
        <f aca="false">0.001*C25/0.0125*0.000000000107918</f>
        <v>9.496784E-012</v>
      </c>
      <c r="D129" s="0" t="n">
        <f aca="false">C129*(68+13.9+3.5+10+10)*3600*24*365*3</f>
        <v>0.0946989214668288</v>
      </c>
      <c r="E129" s="0" t="n">
        <f aca="false">96540*48</f>
        <v>4633920</v>
      </c>
      <c r="F129" s="0" t="n">
        <v>29773</v>
      </c>
      <c r="G129" s="0" t="n">
        <f aca="false">F129*D129/E129</f>
        <v>0.000608441878330203</v>
      </c>
    </row>
    <row collapsed="false" customFormat="false" customHeight="true" hidden="false" ht="12.1" outlineLevel="0" r="130">
      <c r="B130" s="0" t="s">
        <v>163</v>
      </c>
      <c r="C130" s="0" t="n">
        <f aca="false">0.001*C30/0.00000209824*1.65818E-016</f>
        <v>3.16108738752478E-014</v>
      </c>
      <c r="D130" s="0" t="n">
        <f aca="false">C130*(68+13.9+3.5+10+10)*3600*24*365*3</f>
        <v>0.000315213619959128</v>
      </c>
      <c r="E130" s="0" t="n">
        <f aca="false">96672*48</f>
        <v>4640256</v>
      </c>
      <c r="F130" s="0" t="n">
        <v>32478</v>
      </c>
      <c r="G130" s="0" t="n">
        <f aca="false">F130*D130/E130</f>
        <v>2.20623774831228E-006</v>
      </c>
    </row>
    <row collapsed="false" customFormat="false" customHeight="true" hidden="false" ht="12.1" outlineLevel="0" r="131">
      <c r="B131" s="0" t="s">
        <v>164</v>
      </c>
      <c r="C131" s="0" t="n">
        <f aca="false">0.001*C26/0.0000004296* 7.79096E-016</f>
        <v>2.08556890130354E-013</v>
      </c>
      <c r="D131" s="0" t="n">
        <f aca="false">C131*(68+13.9+3.5+10+10)*3600*24*365*3</f>
        <v>0.0020796632375571</v>
      </c>
      <c r="E131" s="0" t="n">
        <f aca="false">96379*48</f>
        <v>4626192</v>
      </c>
      <c r="F131" s="0" t="n">
        <v>24835</v>
      </c>
      <c r="G131" s="0" t="n">
        <f aca="false">F131*D131/E131</f>
        <v>1.11643521290795E-005</v>
      </c>
    </row>
    <row collapsed="false" customFormat="false" customHeight="true" hidden="false" ht="12.1" outlineLevel="0" r="132">
      <c r="B132" s="0" t="s">
        <v>165</v>
      </c>
      <c r="C132" s="0" t="n">
        <f aca="false">0.001*C25/0.000000011498*2.9138E-019</f>
        <v>2.78759784310315E-014</v>
      </c>
      <c r="D132" s="0" t="n">
        <f aca="false">C132*(68+13.9+3.5+10+10)*3600*24*365*3</f>
        <v>0.000277970425804279</v>
      </c>
      <c r="E132" s="0" t="n">
        <f aca="false">96905*48</f>
        <v>4651440</v>
      </c>
      <c r="F132" s="0" t="n">
        <v>39379</v>
      </c>
      <c r="G132" s="0" t="n">
        <f aca="false">F132*D132/E132</f>
        <v>2.35329218430136E-006</v>
      </c>
    </row>
    <row collapsed="false" customFormat="false" customHeight="true" hidden="false" ht="12.1" outlineLevel="0" r="133">
      <c r="B133" s="0" t="s">
        <v>166</v>
      </c>
      <c r="C133" s="0" t="n">
        <f aca="false">0.001*C29/0.0000000000002914*5.04877E-025</f>
        <v>4.27949962251201E-015</v>
      </c>
      <c r="D133" s="0" t="n">
        <f aca="false">C133*(68+13.9+3.5+10+10)*3600*24*365*3</f>
        <v>4.26738144902094E-005</v>
      </c>
      <c r="E133" s="0" t="n">
        <f aca="false">97011*48</f>
        <v>4656528</v>
      </c>
      <c r="F133" s="0" t="n">
        <v>39749</v>
      </c>
      <c r="G133" s="0" t="n">
        <f aca="false">F133*D133/E133</f>
        <v>3.6427171750526E-007</v>
      </c>
    </row>
    <row collapsed="false" customFormat="false" customHeight="true" hidden="false" ht="12.1" outlineLevel="0" r="134">
      <c r="B134" s="0" t="s">
        <v>167</v>
      </c>
      <c r="C134" s="0" t="n">
        <f aca="false">0.001*C25/1.57E-018*5.25999E-033</f>
        <v>3.68534331210191E-018</v>
      </c>
      <c r="D134" s="0" t="n">
        <f aca="false">C134*(68+13.9+3.5+10+10)*3600*24*365*3</f>
        <v>3.6749075991519E-008</v>
      </c>
      <c r="E134" s="0" t="n">
        <f aca="false">96987*48</f>
        <v>4655376</v>
      </c>
      <c r="F134" s="0" t="n">
        <v>37109</v>
      </c>
      <c r="G134" s="0" t="n">
        <f aca="false">F134*D134/E134</f>
        <v>2.92934762083509E-010</v>
      </c>
    </row>
    <row collapsed="false" customFormat="false" customHeight="true" hidden="false" ht="12.1" outlineLevel="0" r="135">
      <c r="B135" s="0" t="s">
        <v>168</v>
      </c>
      <c r="C135" s="0" t="n">
        <f aca="false">0.001*C29/0.0000000000000895300000000002*2.06438E-025</f>
        <v>5.69531844074611E-015</v>
      </c>
      <c r="D135" s="0" t="n">
        <f aca="false">C135*(68+13.9+3.5+10+10)*3600*24*365*3</f>
        <v>5.67919112142382E-005</v>
      </c>
      <c r="E135" s="0" t="n">
        <f aca="false">96913*48</f>
        <v>4651824</v>
      </c>
      <c r="F135" s="0" t="n">
        <v>37740</v>
      </c>
      <c r="G135" s="0" t="n">
        <f aca="false">F135*D135/E135</f>
        <v>4.60749746599473E-007</v>
      </c>
    </row>
    <row collapsed="false" customFormat="false" customHeight="true" hidden="false" ht="12.1" outlineLevel="0" r="136">
      <c r="B136" s="0" t="s">
        <v>169</v>
      </c>
      <c r="C136" s="0" t="n">
        <f aca="false">0.001*C26/3.12E-017*1.92929E-029</f>
        <v>7.11116506410256E-017</v>
      </c>
      <c r="D136" s="0" t="n">
        <f aca="false">C136*(68+13.9+3.5+10+10)*3600*24*365*3</f>
        <v>7.09102852021385E-007</v>
      </c>
      <c r="E136" s="0" t="n">
        <f aca="false">97009*48</f>
        <v>4656432</v>
      </c>
      <c r="F136" s="0" t="n">
        <v>36395</v>
      </c>
      <c r="G136" s="0" t="n">
        <f aca="false">F136*D136/E136</f>
        <v>5.54239776277594E-009</v>
      </c>
    </row>
    <row collapsed="false" customFormat="false" customHeight="true" hidden="false" ht="12.1" outlineLevel="0" r="137">
      <c r="B137" s="0" t="s">
        <v>170</v>
      </c>
      <c r="C137" s="0" t="n">
        <f aca="false">0.001*C29/4.916E-018*6.34901E-031</f>
        <v>3.19000299023596E-016</v>
      </c>
      <c r="D137" s="0" t="n">
        <f aca="false">C137*(68+13.9+3.5+10+10)*3600*24*365*3</f>
        <v>3.18096992256857E-006</v>
      </c>
      <c r="E137" s="0" t="n">
        <f aca="false">97004*48</f>
        <v>4656192</v>
      </c>
      <c r="F137" s="0" t="n">
        <v>37393</v>
      </c>
      <c r="G137" s="0" t="n">
        <f aca="false">F137*D137/E137</f>
        <v>2.55457696578248E-008</v>
      </c>
    </row>
    <row collapsed="false" customFormat="false" customHeight="true" hidden="false" ht="12.1" outlineLevel="0" r="138">
      <c r="B138" s="0" t="s">
        <v>171</v>
      </c>
      <c r="C138" s="0" t="n">
        <f aca="false">0.001*0.99724*C27/0.0054*0.000000000119</f>
        <v>3.29643222222222E-010</v>
      </c>
      <c r="D138" s="0" t="n">
        <f aca="false">C138*(68+13.9+3.5+10+10)*3600*24*365*3</f>
        <v>3.2870977810272</v>
      </c>
      <c r="E138" s="0" t="n">
        <f aca="false">96618*48</f>
        <v>4637664</v>
      </c>
      <c r="F138" s="0" t="n">
        <v>34894</v>
      </c>
      <c r="G138" s="0" t="n">
        <f aca="false">F138*D138/E138</f>
        <v>0.0247322768469564</v>
      </c>
    </row>
    <row collapsed="false" customFormat="false" customHeight="true" hidden="false" ht="12.1" outlineLevel="0" r="139">
      <c r="B139" s="0" t="s">
        <v>172</v>
      </c>
      <c r="C139" s="0" t="n">
        <f aca="false">0.001*0.3594*C25/0.0001908*0.0000000000003662</f>
        <v>7.58771006289308E-013</v>
      </c>
      <c r="D139" s="0" t="n">
        <f aca="false">C139*(68+13.9+3.5+10+10)*3600*24*365*3</f>
        <v>0.00756622409606219</v>
      </c>
      <c r="E139" s="0" t="n">
        <f aca="false">96780*48</f>
        <v>4645440</v>
      </c>
      <c r="F139" s="0" t="n">
        <v>32560</v>
      </c>
      <c r="G139" s="0" t="n">
        <f aca="false">F139*D139/E139</f>
        <v>5.30318455448321E-005</v>
      </c>
    </row>
    <row collapsed="false" customFormat="false" customHeight="true" hidden="false" ht="12.1" outlineLevel="0" r="140">
      <c r="B140" s="0" t="s">
        <v>173</v>
      </c>
      <c r="C140" s="0" t="n">
        <f aca="false">0.001*C27/389.3*0.00005711</f>
        <v>2.2004880554842E-009</v>
      </c>
      <c r="D140" s="0" t="n">
        <f aca="false">C140*(68+13.9+3.5+10+10)*3600*24*365*3</f>
        <v>21.9425697746725</v>
      </c>
      <c r="E140" s="0" t="n">
        <f aca="false">96910*48</f>
        <v>4651680</v>
      </c>
      <c r="F140" s="0" t="n">
        <v>40227</v>
      </c>
      <c r="G140" s="0" t="n">
        <f aca="false">F140*D140/E140</f>
        <v>0.189755906323253</v>
      </c>
      <c r="H140" s="0" t="n">
        <f aca="false">SUM(G117:G140)</f>
        <v>1.27645802576026</v>
      </c>
    </row>
    <row collapsed="false" customFormat="false" customHeight="true" hidden="false" ht="12.1" outlineLevel="0" r="141">
      <c r="B141" s="2" t="s">
        <v>174</v>
      </c>
      <c r="D141" s="0" t="n">
        <f aca="false">SUM(D45:D137)</f>
        <v>515.248403090601</v>
      </c>
      <c r="G141" s="0" t="n">
        <f aca="false">SUM(G45:G140)</f>
        <v>14.6549342723829</v>
      </c>
    </row>
    <row collapsed="false" customFormat="false" customHeight="true" hidden="false" ht="12.1" outlineLevel="0" r="142">
      <c r="B142" s="2" t="s">
        <v>175</v>
      </c>
      <c r="G142" s="0" t="n">
        <f aca="false">G141+H38</f>
        <v>23.8802325698048</v>
      </c>
    </row>
    <row collapsed="false" customFormat="false" customHeight="true" hidden="false" ht="12.1" outlineLevel="0" r="144">
      <c r="B144" s="0" t="s">
        <v>210</v>
      </c>
      <c r="G144" s="0" t="n">
        <f aca="false">Sheet1!G203/G142</f>
        <v>0.00440390925293987</v>
      </c>
    </row>
    <row collapsed="false" customFormat="false" customHeight="true" hidden="false" ht="12.1" outlineLevel="0" r="145">
      <c r="G145" s="0" t="n">
        <f aca="false">1/G144</f>
        <v>227.070982294297</v>
      </c>
    </row>
    <row collapsed="false" customFormat="false" customHeight="true" hidden="false" ht="12.1" outlineLevel="0" r="146">
      <c r="B146" s="0" t="s">
        <v>211</v>
      </c>
      <c r="G146" s="0" t="n">
        <f aca="false">Sheet1!H99/H38</f>
        <v>0.000176507124152597</v>
      </c>
    </row>
    <row collapsed="false" customFormat="false" customHeight="true" hidden="false" ht="12.1" outlineLevel="0" r="147">
      <c r="G147" s="0" t="n">
        <f aca="false">1/G146</f>
        <v>5665.49370061382</v>
      </c>
    </row>
    <row collapsed="false" customFormat="false" customHeight="true" hidden="false" ht="12.1" outlineLevel="0" r="148">
      <c r="B148" s="0" t="s">
        <v>212</v>
      </c>
      <c r="G148" s="0" t="n">
        <f aca="false">Sheet1!G202/G141</f>
        <v>0.00706506384676923</v>
      </c>
    </row>
    <row collapsed="false" customFormat="false" customHeight="true" hidden="false" ht="12.1" outlineLevel="0" r="149">
      <c r="G149" s="0" t="n">
        <f aca="false">1/G148</f>
        <v>141.54153758388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&amp;C&amp;"Arial,Regular"&amp;A</oddHeader>
    <oddFooter>&amp;C&amp;"Arial,Regular"Page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58" activeCellId="0" pane="topLeft" sqref="D58"/>
    </sheetView>
  </sheetViews>
  <cols>
    <col collapsed="false" hidden="false" max="1" min="1" style="0" width="21.7529411764706"/>
    <col collapsed="false" hidden="false" max="3" min="2" style="0" width="8.88627450980392"/>
    <col collapsed="false" hidden="false" max="4" min="4" style="0" width="14.4901960784314"/>
    <col collapsed="false" hidden="false" max="5" min="5" style="0" width="16.2274509803922"/>
    <col collapsed="false" hidden="false" max="7" min="6" style="0" width="8.88627450980392"/>
    <col collapsed="false" hidden="false" max="8" min="8" style="0" width="14.0941176470588"/>
    <col collapsed="false" hidden="false" max="10" min="9" style="0" width="8.88627450980392"/>
    <col collapsed="false" hidden="false" max="11" min="11" style="0" width="19.0352941176471"/>
    <col collapsed="false" hidden="false" max="1025" min="12" style="0" width="8.88627450980392"/>
  </cols>
  <sheetData>
    <row collapsed="false" customFormat="false" customHeight="true" hidden="false" ht="13.4" outlineLevel="0" r="1">
      <c r="A1" s="0" t="s">
        <v>17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213</v>
      </c>
      <c r="K1" s="0" t="s">
        <v>17</v>
      </c>
      <c r="L1" s="0" t="s">
        <v>1</v>
      </c>
      <c r="M1" s="0" t="s">
        <v>2</v>
      </c>
      <c r="N1" s="0" t="s">
        <v>3</v>
      </c>
      <c r="O1" s="0" t="s">
        <v>4</v>
      </c>
      <c r="P1" s="0" t="s">
        <v>5</v>
      </c>
      <c r="Q1" s="0" t="s">
        <v>6</v>
      </c>
      <c r="R1" s="0" t="s">
        <v>7</v>
      </c>
    </row>
    <row collapsed="false" customFormat="false" customHeight="true" hidden="false" ht="13.4" outlineLevel="0" r="2">
      <c r="A2" s="0" t="s">
        <v>214</v>
      </c>
      <c r="B2" s="0" t="s">
        <v>9</v>
      </c>
      <c r="C2" s="0" t="n">
        <v>5.4</v>
      </c>
      <c r="D2" s="0" t="n">
        <f aca="false">C2*0.001*19*94670800</f>
        <v>9713224.08</v>
      </c>
      <c r="E2" s="0" t="n">
        <v>2688000</v>
      </c>
      <c r="F2" s="0" t="n">
        <v>4614</v>
      </c>
      <c r="G2" s="1" t="n">
        <f aca="false">F2*D2/E2</f>
        <v>16672.92258375</v>
      </c>
      <c r="H2" s="1" t="inlineStr">
        <f aca="false">SUM(G2:G9)</f>
        <is>
          <t/>
        </is>
      </c>
      <c r="I2" s="0" t="n">
        <v>2</v>
      </c>
      <c r="K2" s="0" t="s">
        <v>215</v>
      </c>
      <c r="L2" s="0" t="s">
        <v>9</v>
      </c>
      <c r="M2" s="0" t="n">
        <v>5.4</v>
      </c>
      <c r="N2" s="0" t="n">
        <f aca="false">M2*0.001*19*94670800</f>
        <v>9713224.08</v>
      </c>
      <c r="O2" s="0" t="n">
        <v>2688000</v>
      </c>
      <c r="P2" s="0" t="n">
        <v>6025</v>
      </c>
      <c r="Q2" s="1" t="n">
        <f aca="false">P2*N2/O2</f>
        <v>21771.642515625</v>
      </c>
      <c r="R2" s="1" t="inlineStr">
        <f aca="false">SUM(Q2:Q9)</f>
        <is>
          <t/>
        </is>
      </c>
    </row>
    <row collapsed="false" customFormat="false" customHeight="true" hidden="false" ht="13.4" outlineLevel="0" r="3">
      <c r="A3" s="0" t="s">
        <v>216</v>
      </c>
      <c r="B3" s="0" t="s">
        <v>10</v>
      </c>
      <c r="C3" s="0" t="n">
        <v>5.4</v>
      </c>
      <c r="D3" s="0" t="n">
        <f aca="false">C3*0.001*19*94670800</f>
        <v>9713224.08</v>
      </c>
      <c r="E3" s="0" t="n">
        <v>2688000</v>
      </c>
      <c r="F3" s="0" t="n">
        <v>4326</v>
      </c>
      <c r="G3" s="1" t="n">
        <f aca="false">F3*D3/E3</f>
        <v>15632.22000375</v>
      </c>
      <c r="K3" s="0" t="s">
        <v>216</v>
      </c>
      <c r="L3" s="0" t="s">
        <v>10</v>
      </c>
      <c r="M3" s="0" t="n">
        <v>5.4</v>
      </c>
      <c r="N3" s="0" t="n">
        <f aca="false">M3*0.001*19*94670800</f>
        <v>9713224.08</v>
      </c>
      <c r="O3" s="0" t="n">
        <v>2688000</v>
      </c>
      <c r="P3" s="0" t="n">
        <v>5732</v>
      </c>
      <c r="Q3" s="1" t="n">
        <f aca="false">P3*N3/O3</f>
        <v>20712.8721825</v>
      </c>
    </row>
    <row collapsed="false" customFormat="false" customHeight="true" hidden="false" ht="13.4" outlineLevel="0" r="4">
      <c r="B4" s="0" t="s">
        <v>11</v>
      </c>
      <c r="C4" s="0" t="n">
        <v>17</v>
      </c>
      <c r="D4" s="0" t="n">
        <f aca="false">C4*0.001*19*94670800</f>
        <v>30578668.4</v>
      </c>
      <c r="E4" s="0" t="n">
        <v>2688000</v>
      </c>
      <c r="F4" s="0" t="n">
        <v>824</v>
      </c>
      <c r="G4" s="1" t="n">
        <f aca="false">F4*D4/E4</f>
        <v>9373.81799166667</v>
      </c>
      <c r="L4" s="0" t="s">
        <v>11</v>
      </c>
      <c r="M4" s="0" t="n">
        <v>17</v>
      </c>
      <c r="N4" s="0" t="n">
        <f aca="false">M4*0.001*19*94670800</f>
        <v>30578668.4</v>
      </c>
      <c r="O4" s="0" t="n">
        <v>2688000</v>
      </c>
      <c r="P4" s="0" t="n">
        <v>1064</v>
      </c>
      <c r="Q4" s="1" t="n">
        <f aca="false">P4*N4/O4</f>
        <v>12104.0562416667</v>
      </c>
    </row>
    <row collapsed="false" customFormat="false" customHeight="true" hidden="false" ht="13.4" outlineLevel="0" r="5">
      <c r="B5" s="0" t="s">
        <v>12</v>
      </c>
      <c r="C5" s="0" t="n">
        <v>17</v>
      </c>
      <c r="D5" s="0" t="n">
        <f aca="false">C5*0.001*19*94670800</f>
        <v>30578668.4</v>
      </c>
      <c r="E5" s="0" t="n">
        <v>2688000</v>
      </c>
      <c r="F5" s="0" t="n">
        <v>806</v>
      </c>
      <c r="G5" s="1" t="n">
        <f aca="false">F5*D5/E5</f>
        <v>9169.05012291667</v>
      </c>
      <c r="L5" s="0" t="s">
        <v>12</v>
      </c>
      <c r="M5" s="0" t="n">
        <v>17</v>
      </c>
      <c r="N5" s="0" t="n">
        <f aca="false">M5*0.001*19*94670800</f>
        <v>30578668.4</v>
      </c>
      <c r="O5" s="0" t="n">
        <v>2688000</v>
      </c>
      <c r="P5" s="0" t="n">
        <v>1052</v>
      </c>
      <c r="Q5" s="1" t="n">
        <f aca="false">P5*N5/O5</f>
        <v>11967.5443291667</v>
      </c>
    </row>
    <row collapsed="false" customFormat="false" customHeight="true" hidden="false" ht="13.4" outlineLevel="0" r="6">
      <c r="B6" s="0" t="s">
        <v>13</v>
      </c>
      <c r="C6" s="0" t="n">
        <v>2.2</v>
      </c>
      <c r="D6" s="0" t="n">
        <f aca="false">C6*0.001*19*94670800</f>
        <v>3957239.44</v>
      </c>
      <c r="E6" s="0" t="n">
        <v>3984713</v>
      </c>
      <c r="F6" s="0" t="n">
        <v>29740</v>
      </c>
      <c r="G6" s="1" t="n">
        <f aca="false">F6*D6/E6</f>
        <v>29534.9504332182</v>
      </c>
      <c r="L6" s="0" t="s">
        <v>13</v>
      </c>
      <c r="M6" s="0" t="n">
        <v>2.2</v>
      </c>
      <c r="N6" s="0" t="n">
        <f aca="false">M6*0.001*19*94670800</f>
        <v>3957239.44</v>
      </c>
      <c r="O6" s="0" t="n">
        <v>3984713</v>
      </c>
      <c r="P6" s="0" t="n">
        <v>39364</v>
      </c>
      <c r="Q6" s="1" t="n">
        <f aca="false">P6*N6/O6</f>
        <v>39092.5954557229</v>
      </c>
    </row>
    <row collapsed="false" customFormat="false" customHeight="true" hidden="false" ht="13.4" outlineLevel="0" r="7">
      <c r="B7" s="0" t="s">
        <v>14</v>
      </c>
      <c r="C7" s="0" t="n">
        <v>2.2</v>
      </c>
      <c r="D7" s="0" t="n">
        <f aca="false">C7*0.001*19*94670800</f>
        <v>3957239.44</v>
      </c>
      <c r="E7" s="0" t="n">
        <v>3984479</v>
      </c>
      <c r="F7" s="0" t="n">
        <v>29507</v>
      </c>
      <c r="G7" s="1" t="n">
        <f aca="false">F7*D7/E7</f>
        <v>29305.2778433717</v>
      </c>
      <c r="L7" s="0" t="s">
        <v>14</v>
      </c>
      <c r="M7" s="0" t="n">
        <v>2.2</v>
      </c>
      <c r="N7" s="0" t="n">
        <f aca="false">M7*0.001*19*94670800</f>
        <v>3957239.44</v>
      </c>
      <c r="O7" s="0" t="n">
        <v>3984479</v>
      </c>
      <c r="P7" s="0" t="n">
        <v>39105</v>
      </c>
      <c r="Q7" s="1" t="n">
        <f aca="false">P7*N7/O7</f>
        <v>38837.6619129377</v>
      </c>
    </row>
    <row collapsed="false" customFormat="false" customHeight="true" hidden="false" ht="13.4" outlineLevel="0" r="8">
      <c r="B8" s="0" t="s">
        <v>15</v>
      </c>
      <c r="C8" s="0" t="n">
        <v>4.2</v>
      </c>
      <c r="D8" s="0" t="n">
        <f aca="false">C8*0.001*19*94670800</f>
        <v>7554729.84</v>
      </c>
      <c r="E8" s="0" t="n">
        <v>2586510</v>
      </c>
      <c r="F8" s="0" t="n">
        <v>14501</v>
      </c>
      <c r="G8" s="1" t="n">
        <f aca="false">F8*D8/E8</f>
        <v>42354.8091481726</v>
      </c>
      <c r="L8" s="0" t="s">
        <v>15</v>
      </c>
      <c r="M8" s="0" t="n">
        <v>4.2</v>
      </c>
      <c r="N8" s="0" t="n">
        <f aca="false">M8*0.001*19*94670800</f>
        <v>7554729.84</v>
      </c>
      <c r="O8" s="0" t="n">
        <v>2586510</v>
      </c>
      <c r="P8" s="0" t="n">
        <v>18843</v>
      </c>
      <c r="Q8" s="1" t="n">
        <f aca="false">P8*N8/O8</f>
        <v>55037.0090875814</v>
      </c>
    </row>
    <row collapsed="false" customFormat="false" customHeight="true" hidden="false" ht="13.4" outlineLevel="0" r="9">
      <c r="B9" s="0" t="s">
        <v>16</v>
      </c>
      <c r="C9" s="0" t="n">
        <v>4.2</v>
      </c>
      <c r="D9" s="0" t="n">
        <f aca="false">C9*0.001*19*94670800</f>
        <v>7554729.84</v>
      </c>
      <c r="E9" s="0" t="n">
        <v>2586467</v>
      </c>
      <c r="F9" s="0" t="n">
        <v>14765</v>
      </c>
      <c r="G9" s="1" t="n">
        <f aca="false">F9*D9/E9</f>
        <v>43126.6225656852</v>
      </c>
      <c r="L9" s="0" t="s">
        <v>16</v>
      </c>
      <c r="M9" s="0" t="n">
        <v>4.2</v>
      </c>
      <c r="N9" s="0" t="n">
        <f aca="false">M9*0.001*19*94670800</f>
        <v>7554729.84</v>
      </c>
      <c r="O9" s="0" t="n">
        <v>2586467</v>
      </c>
      <c r="P9" s="0" t="n">
        <v>19235</v>
      </c>
      <c r="Q9" s="1" t="n">
        <f aca="false">P9*N9/O9</f>
        <v>56182.9045073454</v>
      </c>
    </row>
    <row collapsed="false" customFormat="false" customHeight="true" hidden="false" ht="13.4" outlineLevel="0" r="11">
      <c r="A11" s="0" t="s">
        <v>17</v>
      </c>
      <c r="B11" s="0" t="s">
        <v>1</v>
      </c>
      <c r="C11" s="0" t="s">
        <v>2</v>
      </c>
      <c r="D11" s="0" t="s">
        <v>3</v>
      </c>
      <c r="E11" s="0" t="s">
        <v>4</v>
      </c>
      <c r="F11" s="0" t="s">
        <v>5</v>
      </c>
      <c r="G11" s="0" t="s">
        <v>6</v>
      </c>
      <c r="H11" s="0" t="s">
        <v>7</v>
      </c>
    </row>
    <row collapsed="false" customFormat="false" customHeight="true" hidden="false" ht="13.4" outlineLevel="0" r="12">
      <c r="A12" s="0" t="s">
        <v>214</v>
      </c>
      <c r="B12" s="0" t="s">
        <v>9</v>
      </c>
      <c r="C12" s="0" t="n">
        <v>5.4</v>
      </c>
      <c r="D12" s="0" t="n">
        <f aca="false">C12*0.001*19*94670800</f>
        <v>9713224.08</v>
      </c>
      <c r="E12" s="0" t="n">
        <v>2688000</v>
      </c>
      <c r="F12" s="0" t="n">
        <v>12855</v>
      </c>
      <c r="G12" s="1" t="n">
        <f aca="false">F12*D12/E12</f>
        <v>46452.193284375</v>
      </c>
      <c r="H12" s="1" t="inlineStr">
        <f aca="false">SUM(G12:G19)</f>
        <is>
          <t/>
        </is>
      </c>
      <c r="I12" s="0" t="n">
        <v>0</v>
      </c>
    </row>
    <row collapsed="false" customFormat="false" customHeight="true" hidden="false" ht="13.4" outlineLevel="0" r="13">
      <c r="A13" s="0" t="s">
        <v>217</v>
      </c>
      <c r="B13" s="0" t="s">
        <v>10</v>
      </c>
      <c r="C13" s="0" t="n">
        <v>5.4</v>
      </c>
      <c r="D13" s="0" t="n">
        <f aca="false">C13*0.001*19*94670800</f>
        <v>9713224.08</v>
      </c>
      <c r="E13" s="0" t="n">
        <v>2688000</v>
      </c>
      <c r="F13" s="0" t="n">
        <v>11537</v>
      </c>
      <c r="G13" s="1" t="n">
        <f aca="false">F13*D13/E13</f>
        <v>41689.533560625</v>
      </c>
    </row>
    <row collapsed="false" customFormat="false" customHeight="true" hidden="false" ht="13.4" outlineLevel="0" r="14">
      <c r="B14" s="0" t="s">
        <v>11</v>
      </c>
      <c r="C14" s="0" t="n">
        <v>17</v>
      </c>
      <c r="D14" s="0" t="n">
        <f aca="false">C14*0.001*19*94670800</f>
        <v>30578668.4</v>
      </c>
      <c r="E14" s="0" t="n">
        <v>2688000</v>
      </c>
      <c r="F14" s="0" t="n">
        <v>2877</v>
      </c>
      <c r="G14" s="1" t="n">
        <f aca="false">F14*D14/E14</f>
        <v>32728.731021875</v>
      </c>
    </row>
    <row collapsed="false" customFormat="false" customHeight="true" hidden="false" ht="13.4" outlineLevel="0" r="15">
      <c r="B15" s="0" t="s">
        <v>12</v>
      </c>
      <c r="C15" s="0" t="n">
        <v>17</v>
      </c>
      <c r="D15" s="0" t="n">
        <f aca="false">C15*0.001*19*94670800</f>
        <v>30578668.4</v>
      </c>
      <c r="E15" s="0" t="n">
        <v>2688000</v>
      </c>
      <c r="F15" s="0" t="n">
        <v>2763</v>
      </c>
      <c r="G15" s="1" t="n">
        <f aca="false">F15*D15/E15</f>
        <v>31431.867853125</v>
      </c>
    </row>
    <row collapsed="false" customFormat="false" customHeight="true" hidden="false" ht="13.4" outlineLevel="0" r="16">
      <c r="B16" s="0" t="s">
        <v>13</v>
      </c>
      <c r="C16" s="0" t="n">
        <v>2.2</v>
      </c>
      <c r="D16" s="0" t="n">
        <f aca="false">C16*0.001*19*94670800</f>
        <v>3957239.44</v>
      </c>
      <c r="E16" s="0" t="n">
        <v>3984713</v>
      </c>
      <c r="F16" s="0" t="n">
        <v>91710</v>
      </c>
      <c r="G16" s="1" t="n">
        <f aca="false">F16*D16/E16</f>
        <v>91077.683397123</v>
      </c>
    </row>
    <row collapsed="false" customFormat="false" customHeight="true" hidden="false" ht="13.4" outlineLevel="0" r="17">
      <c r="B17" s="0" t="s">
        <v>14</v>
      </c>
      <c r="C17" s="0" t="n">
        <v>2.2</v>
      </c>
      <c r="D17" s="0" t="n">
        <f aca="false">C17*0.001*19*94670800</f>
        <v>3957239.44</v>
      </c>
      <c r="E17" s="0" t="n">
        <v>3984479</v>
      </c>
      <c r="F17" s="0" t="n">
        <v>89964</v>
      </c>
      <c r="G17" s="1" t="n">
        <f aca="false">F17*D17/E17</f>
        <v>89348.968580374</v>
      </c>
    </row>
    <row collapsed="false" customFormat="false" customHeight="true" hidden="false" ht="13.4" outlineLevel="0" r="18">
      <c r="B18" s="0" t="s">
        <v>15</v>
      </c>
      <c r="C18" s="0" t="n">
        <v>4.2</v>
      </c>
      <c r="D18" s="0" t="n">
        <f aca="false">C18*0.001*19*94670800</f>
        <v>7554729.84</v>
      </c>
      <c r="E18" s="0" t="n">
        <v>2586510</v>
      </c>
      <c r="F18" s="0" t="n">
        <v>49248</v>
      </c>
      <c r="G18" s="1" t="n">
        <f aca="false">F18*D18/E18</f>
        <v>143844.537682174</v>
      </c>
    </row>
    <row collapsed="false" customFormat="false" customHeight="true" hidden="false" ht="13.4" outlineLevel="0" r="19">
      <c r="B19" s="0" t="s">
        <v>16</v>
      </c>
      <c r="C19" s="0" t="n">
        <v>4.2</v>
      </c>
      <c r="D19" s="0" t="n">
        <f aca="false">C19*0.001*19*94670800</f>
        <v>7554729.84</v>
      </c>
      <c r="E19" s="0" t="n">
        <v>2586467</v>
      </c>
      <c r="F19" s="0" t="n">
        <v>49582</v>
      </c>
      <c r="G19" s="1" t="n">
        <f aca="false">F19*D19/E19</f>
        <v>144822.499156912</v>
      </c>
    </row>
    <row collapsed="false" customFormat="false" customHeight="true" hidden="false" ht="13.4" outlineLevel="0" r="21">
      <c r="A21" s="0" t="s">
        <v>17</v>
      </c>
      <c r="B21" s="0" t="s">
        <v>1</v>
      </c>
      <c r="C21" s="0" t="s">
        <v>2</v>
      </c>
      <c r="D21" s="0" t="s">
        <v>3</v>
      </c>
      <c r="E21" s="0" t="s">
        <v>4</v>
      </c>
      <c r="F21" s="0" t="s">
        <v>5</v>
      </c>
      <c r="G21" s="0" t="s">
        <v>6</v>
      </c>
      <c r="H21" s="0" t="s">
        <v>7</v>
      </c>
    </row>
    <row collapsed="false" customFormat="false" customHeight="true" hidden="false" ht="13.4" outlineLevel="0" r="22">
      <c r="A22" s="0" t="s">
        <v>214</v>
      </c>
      <c r="B22" s="0" t="s">
        <v>9</v>
      </c>
      <c r="C22" s="0" t="n">
        <v>5.4</v>
      </c>
      <c r="D22" s="0" t="n">
        <f aca="false">C22*0.001*19*94670800</f>
        <v>9713224.08</v>
      </c>
      <c r="E22" s="0" t="n">
        <v>2688000</v>
      </c>
      <c r="F22" s="0" t="n">
        <v>7010</v>
      </c>
      <c r="G22" s="1" t="n">
        <f aca="false">F22*D22/E22</f>
        <v>25330.98988125</v>
      </c>
      <c r="H22" s="1" t="inlineStr">
        <f aca="false">SUM(G22:G29)</f>
        <is>
          <t/>
        </is>
      </c>
      <c r="I22" s="0" t="n">
        <v>1</v>
      </c>
    </row>
    <row collapsed="false" customFormat="false" customHeight="true" hidden="false" ht="13.4" outlineLevel="0" r="23">
      <c r="A23" s="0" t="s">
        <v>218</v>
      </c>
      <c r="B23" s="0" t="s">
        <v>10</v>
      </c>
      <c r="C23" s="0" t="n">
        <v>5.4</v>
      </c>
      <c r="D23" s="0" t="n">
        <f aca="false">C23*0.001*19*94670800</f>
        <v>9713224.08</v>
      </c>
      <c r="E23" s="0" t="n">
        <v>2688000</v>
      </c>
      <c r="F23" s="0" t="n">
        <v>6449</v>
      </c>
      <c r="G23" s="1" t="n">
        <f aca="false">F23*D23/E23</f>
        <v>23303.787980625</v>
      </c>
    </row>
    <row collapsed="false" customFormat="false" customHeight="true" hidden="false" ht="13.4" outlineLevel="0" r="24">
      <c r="B24" s="0" t="s">
        <v>11</v>
      </c>
      <c r="C24" s="0" t="n">
        <v>17</v>
      </c>
      <c r="D24" s="0" t="n">
        <f aca="false">C24*0.001*19*94670800</f>
        <v>30578668.4</v>
      </c>
      <c r="E24" s="0" t="n">
        <v>2688000</v>
      </c>
      <c r="F24" s="0" t="n">
        <v>1344</v>
      </c>
      <c r="G24" s="1" t="n">
        <f aca="false">F24*D24/E24</f>
        <v>15289.3342</v>
      </c>
    </row>
    <row collapsed="false" customFormat="false" customHeight="true" hidden="false" ht="13.4" outlineLevel="0" r="25">
      <c r="B25" s="0" t="s">
        <v>12</v>
      </c>
      <c r="C25" s="0" t="n">
        <v>17</v>
      </c>
      <c r="D25" s="0" t="n">
        <f aca="false">C25*0.001*19*94670800</f>
        <v>30578668.4</v>
      </c>
      <c r="E25" s="0" t="n">
        <v>2688000</v>
      </c>
      <c r="F25" s="0" t="n">
        <v>1299</v>
      </c>
      <c r="G25" s="1" t="n">
        <f aca="false">F25*D25/E25</f>
        <v>14777.414528125</v>
      </c>
    </row>
    <row collapsed="false" customFormat="false" customHeight="true" hidden="false" ht="13.4" outlineLevel="0" r="26">
      <c r="B26" s="0" t="s">
        <v>13</v>
      </c>
      <c r="C26" s="0" t="n">
        <v>2.2</v>
      </c>
      <c r="D26" s="0" t="n">
        <f aca="false">C26*0.001*19*94670800</f>
        <v>3957239.44</v>
      </c>
      <c r="E26" s="0" t="n">
        <v>3984713</v>
      </c>
      <c r="F26" s="0" t="n">
        <v>47170</v>
      </c>
      <c r="G26" s="1" t="n">
        <f aca="false">F26*D26/E26</f>
        <v>46844.7751154977</v>
      </c>
    </row>
    <row collapsed="false" customFormat="false" customHeight="true" hidden="false" ht="13.4" outlineLevel="0" r="27">
      <c r="B27" s="0" t="s">
        <v>14</v>
      </c>
      <c r="C27" s="0" t="n">
        <v>2.2</v>
      </c>
      <c r="D27" s="0" t="n">
        <f aca="false">C27*0.001*19*94670800</f>
        <v>3957239.44</v>
      </c>
      <c r="E27" s="0" t="n">
        <v>3984479</v>
      </c>
      <c r="F27" s="0" t="n">
        <v>46445</v>
      </c>
      <c r="G27" s="1" t="n">
        <f aca="false">F27*D27/E27</f>
        <v>46127.4826121056</v>
      </c>
    </row>
    <row collapsed="false" customFormat="false" customHeight="true" hidden="false" ht="13.4" outlineLevel="0" r="28">
      <c r="B28" s="0" t="s">
        <v>15</v>
      </c>
      <c r="C28" s="0" t="n">
        <v>4.2</v>
      </c>
      <c r="D28" s="0" t="n">
        <f aca="false">C28*0.001*19*94670800</f>
        <v>7554729.84</v>
      </c>
      <c r="E28" s="0" t="n">
        <v>2586510</v>
      </c>
      <c r="F28" s="0" t="n">
        <v>23836</v>
      </c>
      <c r="G28" s="1" t="n">
        <f aca="false">F28*D28/E28</f>
        <v>69620.6627719359</v>
      </c>
    </row>
    <row collapsed="false" customFormat="false" customHeight="true" hidden="false" ht="13.4" outlineLevel="0" r="29">
      <c r="B29" s="0" t="s">
        <v>16</v>
      </c>
      <c r="C29" s="0" t="n">
        <v>4.2</v>
      </c>
      <c r="D29" s="0" t="n">
        <f aca="false">C29*0.001*19*94670800</f>
        <v>7554729.84</v>
      </c>
      <c r="E29" s="0" t="n">
        <v>2586467</v>
      </c>
      <c r="F29" s="0" t="n">
        <v>24154</v>
      </c>
      <c r="G29" s="1" t="n">
        <f aca="false">F29*D29/E29</f>
        <v>70550.6563800582</v>
      </c>
    </row>
    <row collapsed="false" customFormat="false" customHeight="true" hidden="false" ht="13.4" outlineLevel="0" r="31">
      <c r="A31" s="0" t="s">
        <v>17</v>
      </c>
      <c r="B31" s="0" t="s">
        <v>1</v>
      </c>
      <c r="C31" s="0" t="s">
        <v>2</v>
      </c>
      <c r="D31" s="0" t="s">
        <v>3</v>
      </c>
      <c r="E31" s="0" t="s">
        <v>4</v>
      </c>
      <c r="F31" s="0" t="s">
        <v>5</v>
      </c>
      <c r="G31" s="0" t="s">
        <v>6</v>
      </c>
      <c r="H31" s="0" t="s">
        <v>7</v>
      </c>
    </row>
    <row collapsed="false" customFormat="false" customHeight="true" hidden="false" ht="13.4" outlineLevel="0" r="32">
      <c r="A32" s="0" t="s">
        <v>214</v>
      </c>
      <c r="B32" s="0" t="s">
        <v>9</v>
      </c>
      <c r="C32" s="0" t="n">
        <v>5.4</v>
      </c>
      <c r="D32" s="6" t="n">
        <f aca="false">C32*0.001*19*94670800</f>
        <v>9713224.08</v>
      </c>
      <c r="E32" s="6" t="n">
        <v>2688000</v>
      </c>
      <c r="F32" s="6" t="n">
        <v>3365</v>
      </c>
      <c r="G32" s="6" t="n">
        <f aca="false">F32*D32/E32</f>
        <v>12159.597853125</v>
      </c>
      <c r="H32" s="6" t="n">
        <f aca="false">SUM(G32:G39)</f>
        <v>135454.121688484</v>
      </c>
      <c r="I32" s="0" t="n">
        <v>3</v>
      </c>
    </row>
    <row collapsed="false" customFormat="false" customHeight="true" hidden="false" ht="13.4" outlineLevel="0" r="33">
      <c r="A33" s="0" t="s">
        <v>219</v>
      </c>
      <c r="B33" s="0" t="s">
        <v>10</v>
      </c>
      <c r="C33" s="0" t="n">
        <v>5.4</v>
      </c>
      <c r="D33" s="6" t="n">
        <f aca="false">C33*0.001*19*94670800</f>
        <v>9713224.08</v>
      </c>
      <c r="E33" s="6" t="n">
        <v>2688000</v>
      </c>
      <c r="F33" s="6" t="n">
        <v>3134</v>
      </c>
      <c r="G33" s="6" t="n">
        <f aca="false">F33*D33/E33</f>
        <v>11324.86765875</v>
      </c>
      <c r="H33" s="6"/>
    </row>
    <row collapsed="false" customFormat="false" customHeight="true" hidden="false" ht="13.4" outlineLevel="0" r="34">
      <c r="B34" s="0" t="s">
        <v>11</v>
      </c>
      <c r="C34" s="0" t="n">
        <v>17</v>
      </c>
      <c r="D34" s="6" t="n">
        <f aca="false">C34*0.001*19*94670800</f>
        <v>30578668.4</v>
      </c>
      <c r="E34" s="6" t="n">
        <v>2688000</v>
      </c>
      <c r="F34" s="6" t="n">
        <v>544</v>
      </c>
      <c r="G34" s="6" t="n">
        <f aca="false">F34*D34/E34</f>
        <v>6188.54003333333</v>
      </c>
      <c r="H34" s="6"/>
    </row>
    <row collapsed="false" customFormat="false" customHeight="true" hidden="false" ht="13.4" outlineLevel="0" r="35">
      <c r="B35" s="0" t="s">
        <v>12</v>
      </c>
      <c r="C35" s="0" t="n">
        <v>17</v>
      </c>
      <c r="D35" s="6" t="n">
        <f aca="false">C35*0.001*19*94670800</f>
        <v>30578668.4</v>
      </c>
      <c r="E35" s="6" t="n">
        <v>2688000</v>
      </c>
      <c r="F35" s="6" t="n">
        <v>560</v>
      </c>
      <c r="G35" s="6" t="n">
        <f aca="false">F35*D35/E35</f>
        <v>6370.55591666667</v>
      </c>
      <c r="H35" s="6"/>
    </row>
    <row collapsed="false" customFormat="false" customHeight="true" hidden="false" ht="13.4" outlineLevel="0" r="36">
      <c r="B36" s="0" t="s">
        <v>13</v>
      </c>
      <c r="C36" s="0" t="n">
        <v>2.2</v>
      </c>
      <c r="D36" s="6" t="n">
        <f aca="false">C36*0.001*19*94670800</f>
        <v>3957239.44</v>
      </c>
      <c r="E36" s="6" t="n">
        <v>3984713</v>
      </c>
      <c r="F36" s="6" t="n">
        <v>20533</v>
      </c>
      <c r="G36" s="6" t="n">
        <f aca="false">F36*D36/E36</f>
        <v>20391.4303041449</v>
      </c>
      <c r="H36" s="6"/>
    </row>
    <row collapsed="false" customFormat="false" customHeight="true" hidden="false" ht="13.4" outlineLevel="0" r="37">
      <c r="B37" s="0" t="s">
        <v>14</v>
      </c>
      <c r="C37" s="0" t="n">
        <v>2.2</v>
      </c>
      <c r="D37" s="6" t="n">
        <f aca="false">C37*0.001*19*94670800</f>
        <v>3957239.44</v>
      </c>
      <c r="E37" s="6" t="n">
        <v>3984479</v>
      </c>
      <c r="F37" s="6" t="n">
        <v>20697</v>
      </c>
      <c r="G37" s="6" t="n">
        <f aca="false">F37*D37/E37</f>
        <v>20555.5066772042</v>
      </c>
      <c r="H37" s="6"/>
    </row>
    <row collapsed="false" customFormat="false" customHeight="true" hidden="false" ht="13.4" outlineLevel="0" r="38">
      <c r="B38" s="0" t="s">
        <v>15</v>
      </c>
      <c r="C38" s="0" t="n">
        <v>4.2</v>
      </c>
      <c r="D38" s="6" t="n">
        <f aca="false">C38*0.001*19*94670800</f>
        <v>7554729.84</v>
      </c>
      <c r="E38" s="6" t="n">
        <v>2586510</v>
      </c>
      <c r="F38" s="6" t="n">
        <v>9875</v>
      </c>
      <c r="G38" s="6" t="n">
        <f aca="false">F38*D38/E38</f>
        <v>28843.0963615064</v>
      </c>
      <c r="H38" s="6"/>
    </row>
    <row collapsed="false" customFormat="false" customHeight="true" hidden="false" ht="13.4" outlineLevel="0" r="39">
      <c r="B39" s="0" t="s">
        <v>16</v>
      </c>
      <c r="C39" s="0" t="n">
        <v>4.2</v>
      </c>
      <c r="D39" s="6" t="n">
        <f aca="false">C39*0.001*19*94670800</f>
        <v>7554729.84</v>
      </c>
      <c r="E39" s="6" t="n">
        <v>2586467</v>
      </c>
      <c r="F39" s="6" t="n">
        <v>10141</v>
      </c>
      <c r="G39" s="6" t="n">
        <f aca="false">F39*D39/E39</f>
        <v>29620.526883753</v>
      </c>
      <c r="H39" s="6"/>
    </row>
    <row collapsed="false" customFormat="false" customHeight="true" hidden="false" ht="13.4" outlineLevel="0" r="41">
      <c r="A41" s="0" t="s">
        <v>17</v>
      </c>
      <c r="B41" s="0" t="s">
        <v>1</v>
      </c>
      <c r="C41" s="0" t="s">
        <v>2</v>
      </c>
      <c r="D41" s="0" t="s">
        <v>3</v>
      </c>
      <c r="E41" s="0" t="s">
        <v>4</v>
      </c>
      <c r="F41" s="0" t="s">
        <v>5</v>
      </c>
      <c r="G41" s="0" t="s">
        <v>6</v>
      </c>
      <c r="H41" s="0" t="s">
        <v>7</v>
      </c>
    </row>
    <row collapsed="false" customFormat="false" customHeight="true" hidden="false" ht="13.4" outlineLevel="0" r="42">
      <c r="A42" s="0" t="s">
        <v>214</v>
      </c>
      <c r="B42" s="0" t="s">
        <v>9</v>
      </c>
      <c r="C42" s="6" t="n">
        <v>5.4</v>
      </c>
      <c r="D42" s="6" t="n">
        <f aca="false">C42*0.001*19*94670800</f>
        <v>9713224.08</v>
      </c>
      <c r="E42" s="6" t="n">
        <v>2688000</v>
      </c>
      <c r="F42" s="6" t="n">
        <v>3365</v>
      </c>
      <c r="G42" s="6" t="n">
        <f aca="false">F42*D42/E42</f>
        <v>12159.597853125</v>
      </c>
      <c r="H42" s="6" t="n">
        <f aca="false">SUM(G42:G49)</f>
        <v>135454.121688484</v>
      </c>
      <c r="I42" s="0" t="n">
        <v>4</v>
      </c>
    </row>
    <row collapsed="false" customFormat="false" customHeight="true" hidden="false" ht="13.4" outlineLevel="0" r="43">
      <c r="A43" s="0" t="s">
        <v>219</v>
      </c>
      <c r="B43" s="0" t="s">
        <v>10</v>
      </c>
      <c r="C43" s="6" t="n">
        <v>5.4</v>
      </c>
      <c r="D43" s="6" t="n">
        <f aca="false">C43*0.001*19*94670800</f>
        <v>9713224.08</v>
      </c>
      <c r="E43" s="6" t="n">
        <v>2688000</v>
      </c>
      <c r="F43" s="6" t="n">
        <v>3134</v>
      </c>
      <c r="G43" s="6" t="n">
        <f aca="false">F43*D43/E43</f>
        <v>11324.86765875</v>
      </c>
      <c r="H43" s="6"/>
    </row>
    <row collapsed="false" customFormat="false" customHeight="true" hidden="false" ht="13.4" outlineLevel="0" r="44">
      <c r="B44" s="0" t="s">
        <v>11</v>
      </c>
      <c r="C44" s="6" t="n">
        <v>17</v>
      </c>
      <c r="D44" s="6" t="n">
        <f aca="false">C44*0.001*19*94670800</f>
        <v>30578668.4</v>
      </c>
      <c r="E44" s="6" t="n">
        <v>2688000</v>
      </c>
      <c r="F44" s="6" t="n">
        <v>544</v>
      </c>
      <c r="G44" s="6" t="n">
        <f aca="false">F44*D44/E44</f>
        <v>6188.54003333333</v>
      </c>
      <c r="H44" s="6"/>
    </row>
    <row collapsed="false" customFormat="false" customHeight="true" hidden="false" ht="13.4" outlineLevel="0" r="45">
      <c r="B45" s="0" t="s">
        <v>12</v>
      </c>
      <c r="C45" s="6" t="n">
        <v>17</v>
      </c>
      <c r="D45" s="6" t="n">
        <f aca="false">C45*0.001*19*94670800</f>
        <v>30578668.4</v>
      </c>
      <c r="E45" s="6" t="n">
        <v>2688000</v>
      </c>
      <c r="F45" s="6" t="n">
        <v>560</v>
      </c>
      <c r="G45" s="6" t="n">
        <f aca="false">F45*D45/E45</f>
        <v>6370.55591666667</v>
      </c>
      <c r="H45" s="6"/>
    </row>
    <row collapsed="false" customFormat="false" customHeight="true" hidden="false" ht="13.4" outlineLevel="0" r="46">
      <c r="B46" s="0" t="s">
        <v>13</v>
      </c>
      <c r="C46" s="6" t="n">
        <v>2.2</v>
      </c>
      <c r="D46" s="6" t="n">
        <f aca="false">C46*0.001*19*94670800</f>
        <v>3957239.44</v>
      </c>
      <c r="E46" s="6" t="n">
        <v>3984713</v>
      </c>
      <c r="F46" s="6" t="n">
        <v>20533</v>
      </c>
      <c r="G46" s="6" t="n">
        <f aca="false">F46*D46/E46</f>
        <v>20391.4303041449</v>
      </c>
      <c r="H46" s="6"/>
    </row>
    <row collapsed="false" customFormat="false" customHeight="true" hidden="false" ht="13.4" outlineLevel="0" r="47">
      <c r="B47" s="0" t="s">
        <v>14</v>
      </c>
      <c r="C47" s="6" t="n">
        <v>2.2</v>
      </c>
      <c r="D47" s="6" t="n">
        <f aca="false">C47*0.001*19*94670800</f>
        <v>3957239.44</v>
      </c>
      <c r="E47" s="6" t="n">
        <v>3984479</v>
      </c>
      <c r="F47" s="6" t="n">
        <v>20697</v>
      </c>
      <c r="G47" s="6" t="n">
        <f aca="false">F47*D47/E47</f>
        <v>20555.5066772042</v>
      </c>
      <c r="H47" s="6"/>
    </row>
    <row collapsed="false" customFormat="false" customHeight="true" hidden="false" ht="13.4" outlineLevel="0" r="48">
      <c r="B48" s="0" t="s">
        <v>15</v>
      </c>
      <c r="C48" s="6" t="n">
        <v>4.2</v>
      </c>
      <c r="D48" s="6" t="n">
        <f aca="false">C48*0.001*19*94670800</f>
        <v>7554729.84</v>
      </c>
      <c r="E48" s="6" t="n">
        <v>2586510</v>
      </c>
      <c r="F48" s="6" t="n">
        <v>9875</v>
      </c>
      <c r="G48" s="6" t="n">
        <f aca="false">F48*D48/E48</f>
        <v>28843.0963615064</v>
      </c>
      <c r="H48" s="6"/>
    </row>
    <row collapsed="false" customFormat="false" customHeight="true" hidden="false" ht="13.4" outlineLevel="0" r="49">
      <c r="B49" s="0" t="s">
        <v>16</v>
      </c>
      <c r="C49" s="6" t="n">
        <v>4.2</v>
      </c>
      <c r="D49" s="6" t="n">
        <f aca="false">C49*0.001*19*94670800</f>
        <v>7554729.84</v>
      </c>
      <c r="E49" s="6" t="n">
        <v>2586467</v>
      </c>
      <c r="F49" s="6" t="n">
        <v>10141</v>
      </c>
      <c r="G49" s="6" t="n">
        <f aca="false">F49*D49/E49</f>
        <v>29620.526883753</v>
      </c>
      <c r="H49" s="6"/>
    </row>
    <row collapsed="false" customFormat="false" customHeight="true" hidden="false" ht="12.1" outlineLevel="0" r="52">
      <c r="A52" s="0" t="s">
        <v>220</v>
      </c>
      <c r="B52" s="0" t="s">
        <v>221</v>
      </c>
    </row>
    <row collapsed="false" customFormat="false" customHeight="true" hidden="false" ht="12.1" outlineLevel="0" r="53">
      <c r="A53" s="0" t="n">
        <v>0</v>
      </c>
      <c r="B53" s="4" t="n">
        <v>621000</v>
      </c>
    </row>
    <row collapsed="false" customFormat="false" customHeight="true" hidden="false" ht="12.1" outlineLevel="0" r="54">
      <c r="A54" s="0" t="n">
        <v>1</v>
      </c>
      <c r="B54" s="4" t="n">
        <v>312000</v>
      </c>
    </row>
    <row collapsed="false" customFormat="false" customHeight="true" hidden="false" ht="12.1" outlineLevel="0" r="55">
      <c r="A55" s="0" t="n">
        <v>2</v>
      </c>
      <c r="B55" s="4" t="n">
        <v>195000</v>
      </c>
    </row>
    <row collapsed="false" customFormat="false" customHeight="true" hidden="false" ht="12.1" outlineLevel="0" r="56">
      <c r="A56" s="0" t="n">
        <v>3</v>
      </c>
      <c r="B56" s="4" t="n">
        <v>135000</v>
      </c>
    </row>
    <row collapsed="false" customFormat="false" customHeight="true" hidden="false" ht="12.1" outlineLevel="0" r="57">
      <c r="A57" s="0" t="n">
        <v>4</v>
      </c>
      <c r="B57" s="4" t="n">
        <v>135000</v>
      </c>
    </row>
    <row collapsed="false" customFormat="false" customHeight="true" hidden="false" ht="12.1" outlineLevel="0" r="59">
      <c r="C59" s="0" t="n">
        <f aca="false">1.95/6.21</f>
        <v>0.314009661835749</v>
      </c>
      <c r="D59" s="0" t="n">
        <f aca="false">-3/LN(C59)</f>
        <v>2.58993210447439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6" zoomScaleNormal="86" zoomScalePageLayoutView="100">
      <selection activeCell="H24" activeCellId="0" pane="topLeft" sqref="H24"/>
    </sheetView>
  </sheetViews>
  <cols>
    <col collapsed="false" hidden="false" max="1025" min="1" style="0" width="8.5921568627451"/>
  </cols>
  <sheetData>
    <row collapsed="false" customFormat="false" customHeight="true" hidden="false" ht="12.1" outlineLevel="0" r="1">
      <c r="A1" s="0" t="n">
        <v>4.47</v>
      </c>
      <c r="B1" s="0" t="n">
        <v>3.5</v>
      </c>
      <c r="D1" s="0" t="n">
        <v>0</v>
      </c>
      <c r="E1" s="0" t="n">
        <v>0</v>
      </c>
      <c r="G1" s="0" t="n">
        <v>0</v>
      </c>
      <c r="H1" s="0" t="n">
        <v>3.5</v>
      </c>
    </row>
    <row collapsed="false" customFormat="false" customHeight="true" hidden="false" ht="12.1" outlineLevel="0" r="2">
      <c r="A2" s="0" t="n">
        <v>2.6</v>
      </c>
      <c r="B2" s="0" t="n">
        <v>0.076</v>
      </c>
      <c r="D2" s="0" t="n">
        <v>0</v>
      </c>
      <c r="E2" s="0" t="n">
        <v>0</v>
      </c>
      <c r="G2" s="0" t="n">
        <v>0</v>
      </c>
      <c r="H2" s="0" t="n">
        <v>0.076</v>
      </c>
    </row>
    <row collapsed="false" customFormat="false" customHeight="true" hidden="false" ht="12.1" outlineLevel="0" r="3">
      <c r="A3" s="0" t="n">
        <v>2.56</v>
      </c>
      <c r="B3" s="0" t="n">
        <v>1.1</v>
      </c>
      <c r="D3" s="0" t="n">
        <v>0</v>
      </c>
      <c r="E3" s="0" t="n">
        <v>0</v>
      </c>
      <c r="G3" s="0" t="n">
        <v>0</v>
      </c>
      <c r="H3" s="0" t="n">
        <v>0</v>
      </c>
    </row>
    <row collapsed="false" customFormat="false" customHeight="true" hidden="false" ht="12.1" outlineLevel="0" r="4">
      <c r="A4" s="0" t="n">
        <v>0.207</v>
      </c>
      <c r="B4" s="0" t="n">
        <v>7.46</v>
      </c>
      <c r="D4" s="0" t="n">
        <v>0</v>
      </c>
      <c r="E4" s="0" t="n">
        <v>0</v>
      </c>
      <c r="G4" s="0" t="n">
        <v>0.207</v>
      </c>
      <c r="H4" s="0" t="n">
        <v>7.46</v>
      </c>
    </row>
    <row collapsed="false" customFormat="false" customHeight="true" hidden="false" ht="12.1" outlineLevel="0" r="5">
      <c r="A5" s="0" t="n">
        <v>0.59</v>
      </c>
      <c r="B5" s="0" t="n">
        <v>19.2</v>
      </c>
      <c r="D5" s="0" t="n">
        <v>0.59</v>
      </c>
      <c r="E5" s="0" t="n">
        <v>0</v>
      </c>
      <c r="G5" s="0" t="n">
        <v>0.59</v>
      </c>
      <c r="H5" s="0" t="n">
        <v>19.2</v>
      </c>
    </row>
    <row collapsed="false" customFormat="false" customHeight="true" hidden="false" ht="12.1" outlineLevel="0" r="6">
      <c r="A6" s="0" t="n">
        <v>50</v>
      </c>
      <c r="B6" s="0" t="n">
        <v>37.1</v>
      </c>
      <c r="D6" s="0" t="n">
        <v>0</v>
      </c>
      <c r="E6" s="0" t="n">
        <v>0</v>
      </c>
      <c r="G6" s="0" t="n">
        <v>50</v>
      </c>
      <c r="H6" s="0" t="n">
        <v>37.1</v>
      </c>
    </row>
    <row collapsed="false" customFormat="false" customHeight="true" hidden="false" ht="12.1" outlineLevel="0" r="7">
      <c r="A7" s="0" t="n">
        <v>24</v>
      </c>
      <c r="B7" s="0" t="n">
        <v>1.09</v>
      </c>
      <c r="D7" s="0" t="n">
        <v>0</v>
      </c>
      <c r="E7" s="0" t="n">
        <v>0</v>
      </c>
      <c r="G7" s="0" t="n">
        <v>24</v>
      </c>
      <c r="H7" s="0" t="n">
        <v>1.09</v>
      </c>
    </row>
    <row collapsed="false" customFormat="false" customHeight="true" hidden="false" ht="12.1" outlineLevel="0" r="8">
      <c r="A8" s="0" t="n">
        <v>70</v>
      </c>
      <c r="B8" s="0" t="n">
        <v>46.1</v>
      </c>
      <c r="D8" s="0" t="n">
        <v>0</v>
      </c>
      <c r="E8" s="0" t="n">
        <v>0</v>
      </c>
      <c r="G8" s="0" t="n">
        <v>70</v>
      </c>
      <c r="H8" s="0" t="n">
        <v>46.1</v>
      </c>
    </row>
    <row collapsed="false" customFormat="false" customHeight="true" hidden="false" ht="12.1" outlineLevel="0" r="9">
      <c r="A9" s="0" t="n">
        <v>0.123</v>
      </c>
      <c r="B9" s="0" t="n">
        <v>4.89</v>
      </c>
      <c r="D9" s="0" t="n">
        <v>0</v>
      </c>
      <c r="E9" s="0" t="n">
        <v>0</v>
      </c>
      <c r="G9" s="0" t="n">
        <v>0</v>
      </c>
      <c r="H9" s="0" t="n">
        <v>4.89</v>
      </c>
    </row>
    <row collapsed="false" customFormat="false" customHeight="true" hidden="false" ht="12.1" outlineLevel="0" r="10">
      <c r="A10" s="0" t="n">
        <v>0.373</v>
      </c>
      <c r="B10" s="0" t="n">
        <v>1.23</v>
      </c>
      <c r="D10" s="0" t="n">
        <v>0</v>
      </c>
      <c r="E10" s="0" t="n">
        <v>0</v>
      </c>
      <c r="G10" s="0" t="n">
        <v>0</v>
      </c>
      <c r="H10" s="0" t="n">
        <v>1.23</v>
      </c>
    </row>
    <row collapsed="false" customFormat="false" customHeight="true" hidden="false" ht="12.1" outlineLevel="0" r="11">
      <c r="B11" s="0" t="n">
        <v>3.16</v>
      </c>
      <c r="D11" s="0" t="n">
        <v>0</v>
      </c>
      <c r="E11" s="0" t="n">
        <v>0</v>
      </c>
      <c r="H11" s="0" t="n">
        <v>3.16</v>
      </c>
    </row>
    <row collapsed="false" customFormat="false" customHeight="true" hidden="false" ht="12.1" outlineLevel="0" r="12">
      <c r="B12" s="0" t="n">
        <v>15</v>
      </c>
      <c r="E12" s="0" t="n">
        <v>15</v>
      </c>
      <c r="H12" s="0" t="n">
        <v>15</v>
      </c>
    </row>
    <row collapsed="false" customFormat="false" customHeight="true" hidden="false" ht="12.1" outlineLevel="0" r="13">
      <c r="B13" s="0" t="n">
        <v>5.92</v>
      </c>
      <c r="E13" s="0" t="n">
        <v>5.92</v>
      </c>
      <c r="H13" s="0" t="n">
        <v>5.92</v>
      </c>
    </row>
    <row collapsed="false" customFormat="false" customHeight="true" hidden="false" ht="12.1" outlineLevel="0" r="14">
      <c r="B14" s="0" t="n">
        <v>4.02</v>
      </c>
      <c r="E14" s="0" t="n">
        <v>4.02</v>
      </c>
      <c r="H14" s="0" t="n">
        <v>4.02</v>
      </c>
    </row>
    <row collapsed="false" customFormat="false" customHeight="true" hidden="false" ht="12.1" outlineLevel="0" r="15">
      <c r="B15" s="0" t="n">
        <v>2.48</v>
      </c>
      <c r="E15" s="0" t="n">
        <v>2.48</v>
      </c>
      <c r="H15" s="0" t="n">
        <v>2.48</v>
      </c>
    </row>
    <row collapsed="false" customFormat="false" customHeight="true" hidden="false" ht="12.1" outlineLevel="0" r="16">
      <c r="B16" s="0" t="n">
        <v>2.19</v>
      </c>
      <c r="E16" s="0" t="n">
        <v>2.19</v>
      </c>
      <c r="H16" s="0" t="n">
        <v>2.19</v>
      </c>
    </row>
    <row collapsed="false" customFormat="false" customHeight="true" hidden="false" ht="12.1" outlineLevel="0" r="17">
      <c r="B17" s="0" t="n">
        <v>15.9</v>
      </c>
      <c r="E17" s="0" t="n">
        <v>15.9</v>
      </c>
      <c r="H17" s="0" t="n">
        <v>15.9</v>
      </c>
    </row>
    <row collapsed="false" customFormat="false" customHeight="true" hidden="false" ht="12.1" outlineLevel="0" r="18">
      <c r="B18" s="0" t="n">
        <v>0.014</v>
      </c>
      <c r="E18" s="0" t="n">
        <v>0</v>
      </c>
      <c r="H18" s="0" t="n">
        <v>0.014</v>
      </c>
    </row>
    <row collapsed="false" customFormat="false" customHeight="true" hidden="false" ht="12.1" outlineLevel="0" r="19">
      <c r="B19" s="0" t="n">
        <v>80</v>
      </c>
      <c r="E19" s="0" t="n">
        <v>0</v>
      </c>
      <c r="H19" s="0" t="n">
        <v>80</v>
      </c>
    </row>
    <row collapsed="false" customFormat="false" customHeight="true" hidden="false" ht="12.1" outlineLevel="0" r="20">
      <c r="B20" s="0" t="n">
        <v>100</v>
      </c>
      <c r="E20" s="0" t="n">
        <v>0</v>
      </c>
      <c r="H20" s="0" t="n">
        <v>100</v>
      </c>
    </row>
    <row collapsed="false" customFormat="false" customHeight="true" hidden="false" ht="12.1" outlineLevel="0" r="21">
      <c r="B21" s="0" t="n">
        <v>21</v>
      </c>
      <c r="E21" s="0" t="n">
        <v>21</v>
      </c>
      <c r="H21" s="0" t="n">
        <v>21</v>
      </c>
    </row>
    <row collapsed="false" customFormat="false" customHeight="true" hidden="false" ht="12.1" outlineLevel="0" r="22">
      <c r="B22" s="0" t="n">
        <v>4.05</v>
      </c>
      <c r="E22" s="0" t="n">
        <v>0</v>
      </c>
      <c r="H22" s="0" t="n">
        <v>0</v>
      </c>
    </row>
    <row collapsed="false" customFormat="false" customHeight="true" hidden="false" ht="12.1" outlineLevel="0" r="23">
      <c r="B23" s="0" t="n">
        <v>0.0011</v>
      </c>
      <c r="E23" s="0" t="n">
        <v>0</v>
      </c>
      <c r="H23" s="0" t="n">
        <v>0</v>
      </c>
    </row>
    <row collapsed="false" customFormat="false" customHeight="true" hidden="false" ht="12.1" outlineLevel="0" r="25">
      <c r="A25" s="0" t="n">
        <f aca="false">SUM(A1:A10)</f>
        <v>154.923</v>
      </c>
      <c r="B25" s="0" t="n">
        <f aca="false">SUM(B1:B23)</f>
        <v>375.4811</v>
      </c>
      <c r="D25" s="0" t="n">
        <f aca="false">SUM(D1:D10)</f>
        <v>0.59</v>
      </c>
      <c r="E25" s="0" t="n">
        <f aca="false">SUM(E1:E23)</f>
        <v>66.51</v>
      </c>
      <c r="G25" s="0" t="n">
        <f aca="false">SUM(G1:G10)</f>
        <v>144.797</v>
      </c>
      <c r="H25" s="0" t="n">
        <f aca="false">SUM(H1:H23)</f>
        <v>370.33</v>
      </c>
    </row>
    <row collapsed="false" customFormat="false" customHeight="true" hidden="false" ht="12.1" outlineLevel="0" r="27">
      <c r="B27" s="0" t="n">
        <f aca="false">B25/A25</f>
        <v>2.42366272277196</v>
      </c>
      <c r="E27" s="0" t="n">
        <f aca="false">E25/D25</f>
        <v>112.728813559322</v>
      </c>
      <c r="H27" s="0" t="n">
        <f aca="false">H25/G25</f>
        <v>2.557580612858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&amp;C&amp;"Arial,Regular"&amp;A</oddHeader>
    <oddFooter>&amp;C&amp;"Arial,Regular"Page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3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N4" activeCellId="0" pane="topLeft" sqref="N4"/>
    </sheetView>
  </sheetViews>
  <cols>
    <col collapsed="false" hidden="false" max="1" min="1" style="0" width="18.0392156862745"/>
    <col collapsed="false" hidden="false" max="1025" min="2" style="0" width="8.56078431372549"/>
  </cols>
  <sheetData>
    <row collapsed="false" customFormat="false" customHeight="true" hidden="false" ht="13.4" outlineLevel="0" r="1">
      <c r="A1" s="2" t="s">
        <v>31</v>
      </c>
      <c r="H1" s="0" t="s">
        <v>222</v>
      </c>
      <c r="J1" s="0" t="n">
        <v>1</v>
      </c>
      <c r="K1" s="0" t="n">
        <v>0.0127464</v>
      </c>
    </row>
    <row collapsed="false" customFormat="false" customHeight="true" hidden="false" ht="13.4" outlineLevel="0" r="2">
      <c r="A2" s="0" t="s">
        <v>9</v>
      </c>
      <c r="B2" s="0" t="n">
        <v>5.4</v>
      </c>
      <c r="C2" s="0" t="n">
        <f aca="false">B2*0.001*19*94670800</f>
        <v>9713224.08</v>
      </c>
      <c r="D2" s="0" t="n">
        <v>2688000</v>
      </c>
      <c r="E2" s="0" t="n">
        <v>5969</v>
      </c>
      <c r="F2" s="1" t="n">
        <f aca="false">E2*C2/D2</f>
        <v>21569.283680625</v>
      </c>
      <c r="H2" s="0" t="s">
        <v>222</v>
      </c>
      <c r="J2" s="0" t="n">
        <v>2</v>
      </c>
      <c r="K2" s="0" t="n">
        <v>0.0256207</v>
      </c>
      <c r="L2" s="0" t="n">
        <f aca="false">K2-K1</f>
        <v>0.0128743</v>
      </c>
      <c r="M2" s="0" t="n">
        <f aca="false">100*L2</f>
        <v>1.28743</v>
      </c>
      <c r="N2" s="0" t="n">
        <f aca="false">M2/(J2-J1)</f>
        <v>1.28743</v>
      </c>
    </row>
    <row collapsed="false" customFormat="false" customHeight="true" hidden="false" ht="13.4" outlineLevel="0" r="3">
      <c r="A3" s="0" t="s">
        <v>10</v>
      </c>
      <c r="B3" s="0" t="n">
        <v>5.4</v>
      </c>
      <c r="C3" s="0" t="n">
        <f aca="false">B3*0.001*19*94670800</f>
        <v>9713224.08</v>
      </c>
      <c r="D3" s="0" t="n">
        <v>2688000</v>
      </c>
      <c r="E3" s="0" t="n">
        <v>5668</v>
      </c>
      <c r="F3" s="1" t="n">
        <f aca="false">E3*C3/D3</f>
        <v>20481.6049425</v>
      </c>
      <c r="H3" s="0" t="s">
        <v>222</v>
      </c>
      <c r="J3" s="0" t="n">
        <v>3</v>
      </c>
      <c r="K3" s="0" t="n">
        <v>0.0386942</v>
      </c>
      <c r="L3" s="0" t="n">
        <f aca="false">K3-K2</f>
        <v>0.0130735</v>
      </c>
      <c r="M3" s="0" t="n">
        <f aca="false">100*L3</f>
        <v>1.30735</v>
      </c>
      <c r="N3" s="0" t="n">
        <f aca="false">M3/(J3-J2)</f>
        <v>1.30735</v>
      </c>
    </row>
    <row collapsed="false" customFormat="false" customHeight="true" hidden="false" ht="13.4" outlineLevel="0" r="4">
      <c r="A4" s="0" t="s">
        <v>11</v>
      </c>
      <c r="B4" s="0" t="n">
        <v>17</v>
      </c>
      <c r="C4" s="0" t="n">
        <f aca="false">B4*0.001*19*94670800</f>
        <v>30578668.4</v>
      </c>
      <c r="D4" s="0" t="n">
        <v>2688000</v>
      </c>
      <c r="E4" s="0" t="n">
        <v>1062</v>
      </c>
      <c r="F4" s="1" t="n">
        <f aca="false">E4*C4/D4</f>
        <v>12081.30425625</v>
      </c>
      <c r="H4" s="0" t="s">
        <v>222</v>
      </c>
      <c r="J4" s="0" t="n">
        <v>4</v>
      </c>
      <c r="K4" s="0" t="n">
        <v>0.0519441</v>
      </c>
      <c r="L4" s="0" t="n">
        <f aca="false">K4-K3</f>
        <v>0.0132499</v>
      </c>
      <c r="M4" s="0" t="n">
        <f aca="false">100*L4</f>
        <v>1.32499</v>
      </c>
      <c r="N4" s="0" t="n">
        <f aca="false">M4/(J4-J3)</f>
        <v>1.32499</v>
      </c>
    </row>
    <row collapsed="false" customFormat="false" customHeight="true" hidden="false" ht="13.4" outlineLevel="0" r="5">
      <c r="A5" s="0" t="s">
        <v>12</v>
      </c>
      <c r="B5" s="0" t="n">
        <v>17</v>
      </c>
      <c r="C5" s="0" t="n">
        <f aca="false">B5*0.001*19*94670800</f>
        <v>30578668.4</v>
      </c>
      <c r="D5" s="0" t="n">
        <v>2688000</v>
      </c>
      <c r="E5" s="0" t="n">
        <v>1050</v>
      </c>
      <c r="F5" s="1" t="n">
        <f aca="false">E5*C5/D5</f>
        <v>11944.79234375</v>
      </c>
      <c r="H5" s="0" t="s">
        <v>222</v>
      </c>
      <c r="J5" s="0" t="n">
        <v>5</v>
      </c>
      <c r="K5" s="0" t="n">
        <v>0.0652477</v>
      </c>
      <c r="L5" s="0" t="n">
        <f aca="false">K5-K4</f>
        <v>0.0133036</v>
      </c>
      <c r="M5" s="0" t="n">
        <f aca="false">100*L5</f>
        <v>1.33036</v>
      </c>
      <c r="N5" s="0" t="n">
        <f aca="false">M5/(J5-J4)</f>
        <v>1.33036</v>
      </c>
    </row>
    <row collapsed="false" customFormat="false" customHeight="true" hidden="false" ht="13.4" outlineLevel="0" r="6">
      <c r="A6" s="0" t="s">
        <v>13</v>
      </c>
      <c r="B6" s="0" t="n">
        <v>2.2</v>
      </c>
      <c r="C6" s="0" t="n">
        <f aca="false">B6*0.001*19*94670800</f>
        <v>3957239.44</v>
      </c>
      <c r="D6" s="0" t="n">
        <v>3984713</v>
      </c>
      <c r="E6" s="0" t="n">
        <v>39139</v>
      </c>
      <c r="F6" s="1" t="n">
        <f aca="false">E6*C6/D6</f>
        <v>38869.1467722167</v>
      </c>
      <c r="H6" s="0" t="s">
        <v>222</v>
      </c>
      <c r="J6" s="0" t="n">
        <v>10</v>
      </c>
      <c r="K6" s="0" t="n">
        <v>0.132018</v>
      </c>
      <c r="L6" s="0" t="n">
        <f aca="false">K6-K5</f>
        <v>0.0667703</v>
      </c>
      <c r="M6" s="0" t="n">
        <f aca="false">100*L6</f>
        <v>6.67703</v>
      </c>
      <c r="N6" s="0" t="n">
        <f aca="false">M6/(J6-J5)</f>
        <v>1.335406</v>
      </c>
    </row>
    <row collapsed="false" customFormat="false" customHeight="true" hidden="false" ht="13.4" outlineLevel="0" r="7">
      <c r="A7" s="0" t="s">
        <v>14</v>
      </c>
      <c r="B7" s="0" t="n">
        <v>2.2</v>
      </c>
      <c r="C7" s="0" t="n">
        <f aca="false">B7*0.001*19*94670800</f>
        <v>3957239.44</v>
      </c>
      <c r="D7" s="0" t="n">
        <v>3984479</v>
      </c>
      <c r="E7" s="0" t="n">
        <v>38877</v>
      </c>
      <c r="F7" s="1" t="n">
        <f aca="false">E7*C7/D7</f>
        <v>38611.2206160153</v>
      </c>
      <c r="H7" s="0" t="s">
        <v>222</v>
      </c>
      <c r="J7" s="0" t="n">
        <v>15</v>
      </c>
      <c r="K7" s="0" t="n">
        <v>0.198344</v>
      </c>
      <c r="L7" s="0" t="n">
        <f aca="false">K7-K6</f>
        <v>0.066326</v>
      </c>
      <c r="M7" s="0" t="n">
        <f aca="false">100*L7</f>
        <v>6.6326</v>
      </c>
      <c r="N7" s="0" t="n">
        <f aca="false">M7/(J7-J6)</f>
        <v>1.32652</v>
      </c>
    </row>
    <row collapsed="false" customFormat="false" customHeight="true" hidden="false" ht="13.4" outlineLevel="0" r="8">
      <c r="A8" s="0" t="s">
        <v>15</v>
      </c>
      <c r="B8" s="0" t="n">
        <v>4.2</v>
      </c>
      <c r="C8" s="0" t="n">
        <f aca="false">B8*0.001*19*94670800</f>
        <v>7554729.84</v>
      </c>
      <c r="D8" s="0" t="n">
        <v>2586510</v>
      </c>
      <c r="E8" s="0" t="n">
        <v>18740</v>
      </c>
      <c r="F8" s="1" t="n">
        <f aca="false">E8*C8/D8</f>
        <v>54736.1646394563</v>
      </c>
      <c r="H8" s="0" t="s">
        <v>222</v>
      </c>
      <c r="J8" s="0" t="n">
        <v>20</v>
      </c>
      <c r="K8" s="0" t="n">
        <v>0.26316</v>
      </c>
      <c r="L8" s="0" t="n">
        <f aca="false">K8-K7</f>
        <v>0.064816</v>
      </c>
      <c r="M8" s="0" t="n">
        <f aca="false">100*L8</f>
        <v>6.4816</v>
      </c>
      <c r="N8" s="0" t="n">
        <f aca="false">M8/(J8-J7)</f>
        <v>1.29632</v>
      </c>
    </row>
    <row collapsed="false" customFormat="false" customHeight="true" hidden="false" ht="13.4" outlineLevel="0" r="9">
      <c r="A9" s="0" t="s">
        <v>16</v>
      </c>
      <c r="B9" s="0" t="n">
        <v>4.2</v>
      </c>
      <c r="C9" s="0" t="n">
        <f aca="false">B9*0.001*19*94670800</f>
        <v>7554729.84</v>
      </c>
      <c r="D9" s="0" t="n">
        <v>2586467</v>
      </c>
      <c r="E9" s="0" t="n">
        <v>19138</v>
      </c>
      <c r="F9" s="1" t="n">
        <f aca="false">E9*C9/D9</f>
        <v>55899.5802683429</v>
      </c>
      <c r="H9" s="0" t="s">
        <v>222</v>
      </c>
      <c r="J9" s="0" t="n">
        <v>30</v>
      </c>
      <c r="K9" s="0" t="n">
        <v>0.384064</v>
      </c>
      <c r="L9" s="0" t="n">
        <f aca="false">K9-K8</f>
        <v>0.120904</v>
      </c>
      <c r="M9" s="0" t="n">
        <f aca="false">100*L9</f>
        <v>12.0904</v>
      </c>
      <c r="N9" s="0" t="n">
        <f aca="false">M9/(J9-J8)</f>
        <v>1.20904</v>
      </c>
    </row>
    <row collapsed="false" customFormat="false" customHeight="true" hidden="false" ht="13.4" outlineLevel="0" r="10">
      <c r="A10" s="2" t="s">
        <v>40</v>
      </c>
      <c r="B10" s="0" t="s">
        <v>41</v>
      </c>
      <c r="H10" s="0" t="s">
        <v>222</v>
      </c>
      <c r="J10" s="0" t="n">
        <v>40</v>
      </c>
      <c r="K10" s="0" t="n">
        <v>0.491338</v>
      </c>
      <c r="L10" s="0" t="n">
        <f aca="false">K10-K9</f>
        <v>0.107274</v>
      </c>
      <c r="M10" s="0" t="n">
        <f aca="false">100*L10</f>
        <v>10.7274</v>
      </c>
      <c r="N10" s="0" t="n">
        <f aca="false">M10/(J10-J9)</f>
        <v>1.07274</v>
      </c>
    </row>
    <row collapsed="false" customFormat="false" customHeight="true" hidden="false" ht="12.1" outlineLevel="0" r="11">
      <c r="A11" s="0" t="s">
        <v>42</v>
      </c>
      <c r="B11" s="0" t="n">
        <v>13.3</v>
      </c>
      <c r="C11" s="0" t="n">
        <f aca="false">B11*0.001*(39.2+8.4+9)*3600*24*365*3</f>
        <v>71219010.24</v>
      </c>
      <c r="D11" s="0" t="n">
        <v>5376000</v>
      </c>
      <c r="E11" s="0" t="n">
        <v>2324</v>
      </c>
      <c r="F11" s="1" t="n">
        <f aca="false">C11*E11/D11</f>
        <v>30787.384635</v>
      </c>
      <c r="H11" s="0" t="s">
        <v>222</v>
      </c>
      <c r="J11" s="0" t="n">
        <v>50</v>
      </c>
      <c r="K11" s="0" t="n">
        <v>0.582469</v>
      </c>
      <c r="L11" s="0" t="n">
        <f aca="false">K11-K10</f>
        <v>0.091131</v>
      </c>
      <c r="M11" s="0" t="n">
        <f aca="false">100*L11</f>
        <v>9.1131</v>
      </c>
      <c r="N11" s="0" t="n">
        <f aca="false">M11/(J11-J10)</f>
        <v>0.91131</v>
      </c>
    </row>
    <row collapsed="false" customFormat="false" customHeight="true" hidden="false" ht="12.1" outlineLevel="0" r="12">
      <c r="A12" s="0" t="s">
        <v>44</v>
      </c>
      <c r="B12" s="0" t="n">
        <v>2.5</v>
      </c>
      <c r="C12" s="0" t="n">
        <f aca="false">B12*0.001*(39.2+8.4+9)*3600*24*365*3</f>
        <v>13387032</v>
      </c>
      <c r="D12" s="0" t="n">
        <v>5376000</v>
      </c>
      <c r="E12" s="0" t="n">
        <v>519</v>
      </c>
      <c r="F12" s="1" t="n">
        <f aca="false">C12*E12/D12</f>
        <v>1292.38645982143</v>
      </c>
      <c r="H12" s="0" t="s">
        <v>222</v>
      </c>
      <c r="J12" s="0" t="n">
        <v>60</v>
      </c>
      <c r="K12" s="0" t="n">
        <v>0.658715</v>
      </c>
      <c r="L12" s="0" t="n">
        <f aca="false">K12-K11</f>
        <v>0.0762459999999999</v>
      </c>
      <c r="M12" s="0" t="n">
        <f aca="false">100*L12</f>
        <v>7.62459999999999</v>
      </c>
      <c r="N12" s="0" t="n">
        <f aca="false">M12/(J12-J11)</f>
        <v>0.762459999999999</v>
      </c>
    </row>
    <row collapsed="false" customFormat="false" customHeight="true" hidden="false" ht="12.1" outlineLevel="0" r="13">
      <c r="A13" s="0" t="s">
        <v>46</v>
      </c>
      <c r="B13" s="0" t="n">
        <v>1.1</v>
      </c>
      <c r="C13" s="0" t="n">
        <f aca="false">B13*0.001*(39.2+8.4+9)*3600*24*365*3</f>
        <v>5890294.08</v>
      </c>
      <c r="D13" s="0" t="n">
        <v>14333127</v>
      </c>
      <c r="E13" s="0" t="n">
        <v>24121</v>
      </c>
      <c r="F13" s="1" t="n">
        <f aca="false">C13*E13/D13</f>
        <v>9912.68573170949</v>
      </c>
      <c r="H13" s="0" t="s">
        <v>222</v>
      </c>
      <c r="J13" s="0" t="n">
        <v>70</v>
      </c>
      <c r="K13" s="0" t="n">
        <v>0.721182</v>
      </c>
      <c r="L13" s="0" t="n">
        <f aca="false">K13-K12</f>
        <v>0.0624670000000001</v>
      </c>
      <c r="M13" s="0" t="n">
        <f aca="false">100*L13</f>
        <v>6.24670000000001</v>
      </c>
      <c r="N13" s="0" t="n">
        <f aca="false">M13/(J13-J12)</f>
        <v>0.624670000000001</v>
      </c>
    </row>
    <row collapsed="false" customFormat="false" customHeight="true" hidden="false" ht="12.1" outlineLevel="0" r="14">
      <c r="A14" s="0" t="s">
        <v>65</v>
      </c>
      <c r="B14" s="0" t="n">
        <v>0.115</v>
      </c>
      <c r="C14" s="0" t="n">
        <f aca="false">B14*0.001*(39.2+8.4+9)*3600*24*365*3</f>
        <v>615803.472</v>
      </c>
      <c r="D14" s="0" t="n">
        <v>16965475</v>
      </c>
      <c r="E14" s="0" t="n">
        <v>17725</v>
      </c>
      <c r="F14" s="1" t="n">
        <f aca="false">E14*C14/D14</f>
        <v>643.37229232898</v>
      </c>
      <c r="H14" s="0" t="s">
        <v>222</v>
      </c>
      <c r="J14" s="0" t="n">
        <v>80</v>
      </c>
      <c r="K14" s="0" t="n">
        <v>0.771782</v>
      </c>
      <c r="L14" s="0" t="n">
        <f aca="false">K14-K13</f>
        <v>0.0506</v>
      </c>
      <c r="M14" s="0" t="n">
        <f aca="false">100*L14</f>
        <v>5.06</v>
      </c>
      <c r="N14" s="0" t="n">
        <f aca="false">M14/(J14-J13)</f>
        <v>0.506</v>
      </c>
    </row>
    <row collapsed="false" customFormat="false" customHeight="true" hidden="false" ht="12.1" outlineLevel="0" r="15">
      <c r="A15" s="0" t="s">
        <v>66</v>
      </c>
      <c r="B15" s="0" t="n">
        <v>15</v>
      </c>
      <c r="C15" s="0" t="n">
        <f aca="false">B15*0.001*(39.2+8.4+9)*3600*24*365*3</f>
        <v>80322192</v>
      </c>
      <c r="D15" s="0" t="n">
        <v>16965475</v>
      </c>
      <c r="E15" s="0" t="n">
        <v>5625</v>
      </c>
      <c r="F15" s="1" t="n">
        <f aca="false">C15*E15/D15</f>
        <v>26631.2808807298</v>
      </c>
      <c r="H15" s="0" t="s">
        <v>222</v>
      </c>
      <c r="J15" s="0" t="n">
        <v>90</v>
      </c>
      <c r="K15" s="0" t="n">
        <v>0.812938</v>
      </c>
      <c r="L15" s="0" t="n">
        <f aca="false">K15-K14</f>
        <v>0.041156</v>
      </c>
      <c r="M15" s="0" t="n">
        <f aca="false">100*L15</f>
        <v>4.1156</v>
      </c>
      <c r="N15" s="0" t="n">
        <f aca="false">M15/(J15-J14)</f>
        <v>0.41156</v>
      </c>
    </row>
    <row collapsed="false" customFormat="false" customHeight="true" hidden="false" ht="12.1" outlineLevel="0" r="16">
      <c r="A16" s="0" t="s">
        <v>48</v>
      </c>
      <c r="B16" s="0" t="n">
        <v>15</v>
      </c>
      <c r="C16" s="0" t="n">
        <f aca="false">B16*0.001*(39.2+8.4+9)*3600*24*365*3</f>
        <v>80322192</v>
      </c>
      <c r="D16" s="0" t="n">
        <v>16965475</v>
      </c>
      <c r="E16" s="0" t="n">
        <v>23350</v>
      </c>
      <c r="F16" s="1" t="n">
        <f aca="false">C16*E16/D16</f>
        <v>110549.405967119</v>
      </c>
      <c r="H16" s="0" t="s">
        <v>222</v>
      </c>
      <c r="J16" s="0" t="n">
        <v>100</v>
      </c>
      <c r="K16" s="0" t="n">
        <v>0.846371</v>
      </c>
      <c r="L16" s="0" t="n">
        <f aca="false">K16-K15</f>
        <v>0.033433</v>
      </c>
      <c r="M16" s="0" t="n">
        <f aca="false">100*L16</f>
        <v>3.3433</v>
      </c>
      <c r="N16" s="0" t="n">
        <f aca="false">M16/(J16-J15)</f>
        <v>0.33433</v>
      </c>
    </row>
    <row collapsed="false" customFormat="false" customHeight="true" hidden="false" ht="12.1" outlineLevel="0" r="17">
      <c r="A17" s="0" t="s">
        <v>50</v>
      </c>
      <c r="B17" s="0" t="n">
        <v>2.47</v>
      </c>
      <c r="C17" s="0" t="n">
        <f aca="false">B17*0.001*(39.2+8.4+9)*3600*24*365*3</f>
        <v>13226387.616</v>
      </c>
      <c r="D17" s="0" t="n">
        <v>9303449</v>
      </c>
      <c r="E17" s="0" t="n">
        <v>665</v>
      </c>
      <c r="F17" s="1" t="n">
        <f aca="false">C17*E17/D17</f>
        <v>945.407210233538</v>
      </c>
      <c r="H17" s="0" t="s">
        <v>222</v>
      </c>
      <c r="J17" s="0" t="n">
        <v>150</v>
      </c>
      <c r="K17" s="0" t="n">
        <v>0.940574</v>
      </c>
      <c r="L17" s="0" t="n">
        <f aca="false">K17-K16</f>
        <v>0.0942029999999999</v>
      </c>
      <c r="M17" s="0" t="n">
        <f aca="false">100*L17</f>
        <v>9.42029999999999</v>
      </c>
      <c r="N17" s="0" t="n">
        <f aca="false">M17/(J17-J16)</f>
        <v>0.188406</v>
      </c>
    </row>
    <row collapsed="false" customFormat="false" customHeight="true" hidden="false" ht="12.1" outlineLevel="0" r="18">
      <c r="A18" s="0" t="s">
        <v>51</v>
      </c>
      <c r="B18" s="0" t="n">
        <v>0.4</v>
      </c>
      <c r="C18" s="0" t="n">
        <f aca="false">B18*0.001*(39.2+8.4+9)*3600*24*365*3</f>
        <v>2141925.12</v>
      </c>
      <c r="D18" s="0" t="n">
        <v>9303449</v>
      </c>
      <c r="E18" s="0" t="n">
        <v>10892</v>
      </c>
      <c r="F18" s="1" t="n">
        <f aca="false">C18*E18/D18</f>
        <v>2507.65586042768</v>
      </c>
      <c r="H18" s="0" t="s">
        <v>222</v>
      </c>
      <c r="J18" s="0" t="n">
        <v>300</v>
      </c>
      <c r="K18" s="0" t="n">
        <v>0.996231</v>
      </c>
      <c r="L18" s="0" t="n">
        <f aca="false">K18-K17</f>
        <v>0.0556570000000001</v>
      </c>
      <c r="M18" s="0" t="n">
        <f aca="false">100*L18</f>
        <v>5.56570000000001</v>
      </c>
      <c r="N18" s="0" t="n">
        <f aca="false">M18/(J18-J17)</f>
        <v>0.0371046666666667</v>
      </c>
    </row>
    <row collapsed="false" customFormat="false" customHeight="true" hidden="false" ht="12.1" outlineLevel="0" r="19">
      <c r="A19" s="2" t="s">
        <v>52</v>
      </c>
      <c r="F19" s="1"/>
      <c r="H19" s="0" t="s">
        <v>222</v>
      </c>
      <c r="J19" s="0" t="n">
        <v>450</v>
      </c>
      <c r="K19" s="0" t="n">
        <v>0.99976</v>
      </c>
      <c r="L19" s="0" t="n">
        <f aca="false">K19-K18</f>
        <v>0.00352900000000012</v>
      </c>
      <c r="M19" s="0" t="n">
        <f aca="false">100*L19</f>
        <v>0.352900000000012</v>
      </c>
      <c r="N19" s="0" t="n">
        <f aca="false">M19/(J19-J18)</f>
        <v>0.00235266666666674</v>
      </c>
    </row>
    <row collapsed="false" customFormat="false" customHeight="true" hidden="false" ht="12.1" outlineLevel="0" r="20">
      <c r="A20" s="0" t="s">
        <v>53</v>
      </c>
      <c r="B20" s="0" t="n">
        <v>13.3</v>
      </c>
      <c r="C20" s="0" t="n">
        <f aca="false">B20*0.001*(68+13.9+3.5+10+10)*3600*24*365*3</f>
        <v>132623386.56</v>
      </c>
      <c r="D20" s="0" t="n">
        <v>5376000</v>
      </c>
      <c r="E20" s="0" t="n">
        <v>1044</v>
      </c>
      <c r="F20" s="1" t="n">
        <f aca="false">E20*C20/D20</f>
        <v>25754.988015</v>
      </c>
      <c r="H20" s="0" t="s">
        <v>222</v>
      </c>
      <c r="J20" s="0" t="n">
        <v>600</v>
      </c>
      <c r="K20" s="0" t="n">
        <v>0.999985</v>
      </c>
      <c r="L20" s="0" t="n">
        <f aca="false">K20-K19</f>
        <v>0.000224999999999809</v>
      </c>
      <c r="M20" s="0" t="n">
        <f aca="false">100*L20</f>
        <v>0.0224999999999809</v>
      </c>
      <c r="N20" s="0" t="n">
        <f aca="false">M20/(J20-J19)</f>
        <v>0.000149999999999872</v>
      </c>
    </row>
    <row collapsed="false" customFormat="false" customHeight="true" hidden="false" ht="12.1" outlineLevel="0" r="21">
      <c r="A21" s="0" t="s">
        <v>54</v>
      </c>
      <c r="B21" s="0" t="n">
        <v>2.5</v>
      </c>
      <c r="C21" s="0" t="n">
        <f aca="false">B21*0.001*(68+13.9+3.5+10+10)*3600*24*365*3</f>
        <v>24929208</v>
      </c>
      <c r="D21" s="0" t="n">
        <v>5376000</v>
      </c>
      <c r="E21" s="0" t="n">
        <v>344</v>
      </c>
      <c r="F21" s="1" t="n">
        <f aca="false">E21*C21/D21</f>
        <v>1595.17253571429</v>
      </c>
      <c r="H21" s="0" t="s">
        <v>222</v>
      </c>
      <c r="J21" s="0" t="n">
        <v>750</v>
      </c>
      <c r="K21" s="0" t="n">
        <v>0.999997</v>
      </c>
      <c r="L21" s="0" t="n">
        <f aca="false">K21-K20</f>
        <v>1.2000000000012E-005</v>
      </c>
      <c r="M21" s="0" t="n">
        <f aca="false">100*L21</f>
        <v>0.0012000000000012</v>
      </c>
      <c r="N21" s="7" t="n">
        <f aca="false">M21/(J21-J20)</f>
        <v>8.000000000008E-006</v>
      </c>
    </row>
    <row collapsed="false" customFormat="false" customHeight="true" hidden="false" ht="12.1" outlineLevel="0" r="22">
      <c r="A22" s="0" t="s">
        <v>55</v>
      </c>
      <c r="B22" s="0" t="n">
        <v>1.1</v>
      </c>
      <c r="C22" s="0" t="n">
        <f aca="false">B22*0.001*(68+13.9+3.5+10+10)*3600*24*365*3</f>
        <v>10968851.52</v>
      </c>
      <c r="D22" s="0" t="n">
        <v>14333058</v>
      </c>
      <c r="E22" s="0" t="n">
        <v>13076</v>
      </c>
      <c r="F22" s="1" t="n">
        <f aca="false">E22*C22/D22</f>
        <v>10006.8458856107</v>
      </c>
      <c r="H22" s="0" t="s">
        <v>222</v>
      </c>
      <c r="J22" s="0" t="n">
        <v>900</v>
      </c>
      <c r="K22" s="0" t="n">
        <v>0.999999</v>
      </c>
      <c r="L22" s="0" t="n">
        <f aca="false">K22-K21</f>
        <v>2.00000000005751E-006</v>
      </c>
      <c r="M22" s="0" t="n">
        <f aca="false">100*L22</f>
        <v>0.000200000000005751</v>
      </c>
      <c r="N22" s="0" t="n">
        <f aca="false">M22/(J22-J21)</f>
        <v>1.33333333337167E-006</v>
      </c>
    </row>
    <row collapsed="false" customFormat="false" customHeight="true" hidden="false" ht="12.1" outlineLevel="0" r="23">
      <c r="A23" s="0" t="s">
        <v>67</v>
      </c>
      <c r="B23" s="0" t="n">
        <v>0.115</v>
      </c>
      <c r="C23" s="0" t="n">
        <f aca="false">B23*0.001*(68+13.9+3.5+10+10)*3600*24*365*3</f>
        <v>1146743.568</v>
      </c>
      <c r="D23" s="0" t="n">
        <v>16966427</v>
      </c>
      <c r="E23" s="0" t="n">
        <v>9273</v>
      </c>
      <c r="F23" s="1" t="n">
        <f aca="false">C23*E23/D23</f>
        <v>626.752651342796</v>
      </c>
      <c r="H23" s="0" t="s">
        <v>222</v>
      </c>
      <c r="J23" s="0" t="n">
        <v>1000</v>
      </c>
      <c r="K23" s="0" t="n">
        <v>1</v>
      </c>
      <c r="L23" s="0" t="n">
        <f aca="false">K23-K22</f>
        <v>1.00000000002876E-006</v>
      </c>
      <c r="M23" s="0" t="n">
        <f aca="false">100*L23</f>
        <v>0.000100000000002876</v>
      </c>
      <c r="N23" s="7" t="n">
        <f aca="false">M23/(J23-J22)</f>
        <v>1.00000000002876E-006</v>
      </c>
    </row>
    <row collapsed="false" customFormat="false" customHeight="true" hidden="false" ht="12.1" outlineLevel="0" r="24">
      <c r="A24" s="0" t="s">
        <v>68</v>
      </c>
      <c r="B24" s="0" t="n">
        <v>15</v>
      </c>
      <c r="C24" s="0" t="n">
        <f aca="false">B24*0.001*(68+13.9+3.5+10+10)*3600*24*365*3</f>
        <v>149575248</v>
      </c>
      <c r="D24" s="0" t="n">
        <v>16966427</v>
      </c>
      <c r="E24" s="0" t="n">
        <v>3311</v>
      </c>
      <c r="F24" s="1" t="n">
        <f aca="false">C24*E24/D24</f>
        <v>29189.6252598146</v>
      </c>
    </row>
    <row collapsed="false" customFormat="false" customHeight="true" hidden="false" ht="12.1" outlineLevel="0" r="25">
      <c r="A25" s="0" t="s">
        <v>56</v>
      </c>
      <c r="B25" s="0" t="n">
        <v>15</v>
      </c>
      <c r="C25" s="0" t="n">
        <f aca="false">B25*0.001*(68+13.9+3.5+10+10)*3600*24*365*3</f>
        <v>149575248</v>
      </c>
      <c r="D25" s="0" t="n">
        <v>16966427</v>
      </c>
      <c r="E25" s="0" t="n">
        <v>12584</v>
      </c>
      <c r="F25" s="1" t="n">
        <f aca="false">E25*C25/D25</f>
        <v>110939.971087136</v>
      </c>
    </row>
    <row collapsed="false" customFormat="false" customHeight="true" hidden="false" ht="12.1" outlineLevel="0" r="26">
      <c r="A26" s="0" t="s">
        <v>58</v>
      </c>
      <c r="B26" s="0" t="n">
        <v>2.47</v>
      </c>
      <c r="C26" s="0" t="n">
        <f aca="false">B26*0.001*(68+13.9+3.5+10+10)*3600*24*365*3</f>
        <v>24630057.504</v>
      </c>
      <c r="D26" s="0" t="n">
        <v>9303730</v>
      </c>
      <c r="E26" s="0" t="n">
        <v>368</v>
      </c>
      <c r="F26" s="1" t="n">
        <f aca="false">E26*C26/D26</f>
        <v>974.217992296853</v>
      </c>
    </row>
    <row collapsed="false" customFormat="false" customHeight="true" hidden="false" ht="12.1" outlineLevel="0" r="27">
      <c r="A27" s="0" t="s">
        <v>59</v>
      </c>
      <c r="B27" s="0" t="n">
        <v>0.4</v>
      </c>
      <c r="C27" s="0" t="n">
        <f aca="false">B27*0.001*(68+13.9+3.5+10+10)*3600*24*365*3</f>
        <v>3988673.28</v>
      </c>
      <c r="D27" s="0" t="n">
        <v>9303730</v>
      </c>
      <c r="E27" s="0" t="n">
        <v>6227</v>
      </c>
      <c r="F27" s="1" t="n">
        <f aca="false">E27*C27/D27</f>
        <v>2669.6248187082</v>
      </c>
    </row>
    <row collapsed="false" customFormat="false" customHeight="true" hidden="false" ht="12.1" outlineLevel="0" r="28">
      <c r="A28" s="2" t="s">
        <v>60</v>
      </c>
    </row>
    <row collapsed="false" customFormat="false" customHeight="true" hidden="false" ht="13.4" outlineLevel="0" r="30">
      <c r="A30" s="2" t="s">
        <v>61</v>
      </c>
    </row>
    <row collapsed="false" customFormat="false" customHeight="true" hidden="false" ht="13.4" outlineLevel="0" r="31">
      <c r="A31" s="0" t="s">
        <v>62</v>
      </c>
      <c r="B31" s="0" t="n">
        <f aca="false">(0.84+0.1+0.59)*0.7</f>
        <v>1.071</v>
      </c>
      <c r="C31" s="1" t="n">
        <f aca="false">B31*110*3600*24*365*3</f>
        <v>11145768480</v>
      </c>
      <c r="D31" s="1" t="n">
        <v>240000000</v>
      </c>
      <c r="E31" s="0" t="n">
        <v>5</v>
      </c>
      <c r="F31" s="0" t="n">
        <f aca="false">SQRT(5)*E31*C31/D31*2</f>
        <v>1038.4456659481</v>
      </c>
    </row>
    <row collapsed="false" customFormat="false" customHeight="true" hidden="false" ht="12.1" outlineLevel="0" r="32">
      <c r="A32" s="2" t="s">
        <v>69</v>
      </c>
    </row>
    <row collapsed="false" customFormat="false" customHeight="true" hidden="false" ht="12.1" outlineLevel="0" r="33">
      <c r="A33" s="2"/>
    </row>
    <row collapsed="false" customFormat="false" customHeight="true" hidden="false" ht="12.1" outlineLevel="0" r="34">
      <c r="A34" s="2" t="s">
        <v>70</v>
      </c>
    </row>
    <row collapsed="false" customFormat="false" customHeight="true" hidden="false" ht="12.1" outlineLevel="0" r="35">
      <c r="A35" s="0" t="s">
        <v>71</v>
      </c>
      <c r="B35" s="0" t="n">
        <f aca="false">0.00000054*2.07*B8</f>
        <v>4.69476E-006</v>
      </c>
      <c r="C35" s="0" t="n">
        <f aca="false">B35*0.001*19*3600*24*365*3</f>
        <v>8.43907522752</v>
      </c>
      <c r="D35" s="0" t="n">
        <v>192000</v>
      </c>
      <c r="E35" s="0" t="n">
        <v>14</v>
      </c>
      <c r="F35" s="0" t="n">
        <f aca="false">E35*C35/D35</f>
        <v>0.00061534923534</v>
      </c>
    </row>
    <row collapsed="false" customFormat="false" customHeight="true" hidden="false" ht="12.1" outlineLevel="0" r="36">
      <c r="A36" s="0" t="s">
        <v>72</v>
      </c>
      <c r="B36" s="3" t="n">
        <f aca="false">0.00000054*2.07*B9</f>
        <v>4.69476E-006</v>
      </c>
      <c r="C36" s="0" t="n">
        <f aca="false">B36*0.001*19*3600*24*365*3</f>
        <v>8.43907522752</v>
      </c>
      <c r="D36" s="0" t="n">
        <v>192000</v>
      </c>
      <c r="E36" s="0" t="n">
        <v>9</v>
      </c>
      <c r="F36" s="0" t="n">
        <f aca="false">E36*C36/D36</f>
        <v>0.00039558165129</v>
      </c>
    </row>
    <row collapsed="false" customFormat="false" customHeight="true" hidden="false" ht="12.1" outlineLevel="0" r="37">
      <c r="A37" s="0" t="s">
        <v>73</v>
      </c>
      <c r="B37" s="0" t="n">
        <f aca="false">0.00000000007*1.86*B16</f>
        <v>1.953E-009</v>
      </c>
      <c r="C37" s="0" t="n">
        <f aca="false">B37*0.001*(39.2+8.4+9)*3600*24*365*3</f>
        <v>0.0104579493984</v>
      </c>
      <c r="D37" s="0" t="n">
        <v>436368</v>
      </c>
      <c r="E37" s="0" t="n">
        <v>9</v>
      </c>
      <c r="F37" s="0" t="n">
        <f aca="false">E37*C37/D37</f>
        <v>2.15693049411506E-007</v>
      </c>
    </row>
    <row collapsed="false" customFormat="false" customHeight="true" hidden="false" ht="12.1" outlineLevel="0" r="38">
      <c r="A38" s="0" t="s">
        <v>74</v>
      </c>
      <c r="B38" s="0" t="n">
        <f aca="false">0.00000054*2.07*B17</f>
        <v>2.760966E-006</v>
      </c>
      <c r="C38" s="0" t="n">
        <f aca="false">B38*0.001*(39.2+8.4+9)*3600*24*365*3</f>
        <v>14.7844560771648</v>
      </c>
      <c r="D38" s="0" t="n">
        <v>342864</v>
      </c>
      <c r="E38" s="0" t="n">
        <v>5</v>
      </c>
      <c r="F38" s="0" t="n">
        <f aca="false">E38*C38/D38</f>
        <v>0.000215602339078538</v>
      </c>
    </row>
    <row collapsed="false" customFormat="false" customHeight="true" hidden="false" ht="12.1" outlineLevel="0" r="39">
      <c r="A39" s="0" t="s">
        <v>75</v>
      </c>
      <c r="B39" s="0" t="n">
        <f aca="false">0.00000000007*1.86*B25</f>
        <v>1.953E-009</v>
      </c>
      <c r="C39" s="0" t="n">
        <f aca="false">B39*0.001*(68+13.9+3.5+10+10)*3600*24*365*3</f>
        <v>0.0194746972896</v>
      </c>
      <c r="D39" s="0" t="n">
        <v>436368</v>
      </c>
      <c r="E39" s="0" t="n">
        <v>2</v>
      </c>
      <c r="F39" s="0" t="n">
        <f aca="false">E39*C39/D39</f>
        <v>8.92581366626334E-008</v>
      </c>
    </row>
    <row collapsed="false" customFormat="false" customHeight="true" hidden="false" ht="12.1" outlineLevel="0" r="40">
      <c r="A40" s="0" t="s">
        <v>76</v>
      </c>
      <c r="B40" s="0" t="n">
        <f aca="false">0.00000054*2.07*B26</f>
        <v>2.760966E-006</v>
      </c>
      <c r="C40" s="0" t="n">
        <f aca="false">B40*0.001*(68+13.9+3.5+10+10)*3600*24*365*3</f>
        <v>27.5314782779712</v>
      </c>
      <c r="D40" s="0" t="n">
        <v>342864</v>
      </c>
      <c r="E40" s="0" t="n">
        <v>5</v>
      </c>
      <c r="F40" s="0" t="n">
        <f aca="false">E40*C40/D40</f>
        <v>0.000401492695033179</v>
      </c>
    </row>
    <row collapsed="false" customFormat="false" customHeight="true" hidden="false" ht="12.1" outlineLevel="0" r="41">
      <c r="A41" s="2" t="s">
        <v>77</v>
      </c>
      <c r="B41" s="0" t="s">
        <v>78</v>
      </c>
      <c r="C41" s="0" t="s">
        <v>79</v>
      </c>
    </row>
    <row collapsed="false" customFormat="false" customHeight="true" hidden="false" ht="12.1" outlineLevel="0" r="42">
      <c r="A42" s="0" t="s">
        <v>80</v>
      </c>
      <c r="B42" s="3" t="n">
        <f aca="false">0.001*0.0072*B9/6940*0.0403454</f>
        <v>1.75798976368876E-010</v>
      </c>
      <c r="C42" s="0" t="n">
        <f aca="false">B42*19*94670800</f>
        <v>0.316217564908429</v>
      </c>
      <c r="D42" s="0" t="n">
        <f aca="false">48366*48</f>
        <v>2321568</v>
      </c>
      <c r="E42" s="0" t="n">
        <v>655</v>
      </c>
      <c r="F42" s="0" t="n">
        <f aca="false">E42*C42/D42</f>
        <v>8.92166436714415E-005</v>
      </c>
    </row>
    <row collapsed="false" customFormat="false" customHeight="true" hidden="false" ht="12.1" outlineLevel="0" r="43">
      <c r="A43" s="0" t="s">
        <v>81</v>
      </c>
      <c r="B43" s="0" t="n">
        <f aca="false">0.001*0.0072*B9/0.0000000000006709*1.05101E-019</f>
        <v>4.73729950812342E-012</v>
      </c>
      <c r="C43" s="0" t="n">
        <f aca="false">B43*19*94670800</f>
        <v>0.00852119475119936</v>
      </c>
      <c r="D43" s="0" t="n">
        <f aca="false">48316*48</f>
        <v>2319168</v>
      </c>
      <c r="E43" s="0" t="n">
        <v>960</v>
      </c>
      <c r="F43" s="0" t="n">
        <f aca="false">E43*C43/D43</f>
        <v>3.52727657554407E-006</v>
      </c>
    </row>
    <row collapsed="false" customFormat="false" customHeight="true" hidden="false" ht="12.1" outlineLevel="0" r="44">
      <c r="A44" s="0" t="s">
        <v>82</v>
      </c>
      <c r="B44" s="0" t="n">
        <f aca="false">0.001*0.99274*B9/0.00000005798*0.0000000000000160359</f>
        <v>1.15318753599862E-009</v>
      </c>
      <c r="C44" s="0" t="n">
        <f aca="false">B44*19*94670800</f>
        <v>2.07429054507735</v>
      </c>
      <c r="D44" s="0" t="n">
        <f aca="false">48414*48</f>
        <v>2323872</v>
      </c>
      <c r="E44" s="0" t="n">
        <v>889</v>
      </c>
      <c r="F44" s="0" t="n">
        <f aca="false">E44*C44/D44</f>
        <v>0.000793522317310833</v>
      </c>
    </row>
    <row collapsed="false" customFormat="false" customHeight="true" hidden="false" ht="12.1" outlineLevel="0" r="45">
      <c r="A45" s="0" t="s">
        <v>83</v>
      </c>
      <c r="B45" s="0" t="n">
        <f aca="false">0.001*0.0072*B9/1.34*0.00000515675</f>
        <v>1.16373223880597E-010</v>
      </c>
      <c r="C45" s="0" t="n">
        <f aca="false">B45*19*94670800</f>
        <v>0.209325777863749</v>
      </c>
      <c r="D45" s="0" t="n">
        <f aca="false">48394*48</f>
        <v>2322912</v>
      </c>
      <c r="E45" s="0" t="n">
        <v>706</v>
      </c>
      <c r="F45" s="0" t="n">
        <f aca="false">E45*C45/D45</f>
        <v>6.36201453915632E-005</v>
      </c>
    </row>
    <row collapsed="false" customFormat="false" customHeight="true" hidden="false" ht="12.1" outlineLevel="0" r="46">
      <c r="A46" s="0" t="s">
        <v>84</v>
      </c>
      <c r="B46" s="0" t="n">
        <f aca="false">0.001*B7/2320000*21.595</f>
        <v>2.04780172413793E-008</v>
      </c>
      <c r="C46" s="0" t="n">
        <f aca="false">B46*19*94670800</f>
        <v>36.8347352184483</v>
      </c>
      <c r="D46" s="0" t="n">
        <f aca="false">48306*48</f>
        <v>2318688</v>
      </c>
      <c r="E46" s="0" t="n">
        <v>557</v>
      </c>
      <c r="F46" s="0" t="n">
        <f aca="false">E46*C46/D46</f>
        <v>0.00884851584890925</v>
      </c>
    </row>
    <row collapsed="false" customFormat="false" customHeight="true" hidden="false" ht="12.1" outlineLevel="0" r="47">
      <c r="A47" s="0" t="s">
        <v>85</v>
      </c>
      <c r="B47" s="0" t="n">
        <f aca="false">0.001*0.99274*B9/4219*0.00195758*10</f>
        <v>1.93461613430671E-008</v>
      </c>
      <c r="C47" s="0" t="n">
        <f aca="false">B47*19*94670800</f>
        <v>34.7988148542675</v>
      </c>
      <c r="D47" s="0" t="n">
        <f aca="false">48401*48</f>
        <v>2323248</v>
      </c>
      <c r="E47" s="0" t="n">
        <v>692</v>
      </c>
      <c r="F47" s="0" t="n">
        <f aca="false">E47*C47/D47</f>
        <v>0.0103651353102007</v>
      </c>
    </row>
    <row collapsed="false" customFormat="false" customHeight="true" hidden="false" ht="12.1" outlineLevel="0" r="48">
      <c r="A48" s="0" t="s">
        <v>86</v>
      </c>
      <c r="B48" s="0" t="n">
        <f aca="false">0.001*B7/4.78*0.00000927984</f>
        <v>4.27105606694561E-009</v>
      </c>
      <c r="C48" s="0" t="n">
        <f aca="false">B48*19*94670800</f>
        <v>7.68254159934929</v>
      </c>
      <c r="D48" s="0" t="n">
        <f aca="false">48370*48</f>
        <v>2321760</v>
      </c>
      <c r="E48" s="0" t="n">
        <v>844</v>
      </c>
      <c r="F48" s="0" t="n">
        <f aca="false">E48*C48/D48</f>
        <v>0.00279273702271156</v>
      </c>
    </row>
    <row collapsed="false" customFormat="false" customHeight="true" hidden="false" ht="12.1" outlineLevel="0" r="49">
      <c r="A49" s="0" t="s">
        <v>87</v>
      </c>
      <c r="B49" s="0" t="n">
        <f aca="false">0.001*0.99274*B9/0.003729*0.00000000292019</f>
        <v>3.26515300791633E-009</v>
      </c>
      <c r="C49" s="0" t="n">
        <f aca="false">B49*19*94670800</f>
        <v>5.87317830025506</v>
      </c>
      <c r="D49" s="0" t="n">
        <f aca="false">48*48330</f>
        <v>2319840</v>
      </c>
      <c r="E49" s="0" t="n">
        <v>877</v>
      </c>
      <c r="F49" s="0" t="n">
        <f aca="false">E49*C49/D49</f>
        <v>0.00222031578441776</v>
      </c>
    </row>
    <row collapsed="false" customFormat="false" customHeight="true" hidden="false" ht="12.1" outlineLevel="0" r="50">
      <c r="A50" s="0" t="s">
        <v>88</v>
      </c>
      <c r="B50" s="0" t="n">
        <f aca="false">0.001*0.0072*B9/0.0000007018*0.000000000000344642000000001</f>
        <v>1.48503477913936E-011</v>
      </c>
      <c r="C50" s="0" t="n">
        <f aca="false">B50*19*94670800</f>
        <v>0.0267119918080998</v>
      </c>
      <c r="D50" s="0" t="n">
        <f aca="false">48381*48</f>
        <v>2322288</v>
      </c>
      <c r="E50" s="0" t="n">
        <v>903</v>
      </c>
      <c r="F50" s="0" t="n">
        <f aca="false">E50*C50/D50</f>
        <v>1.03867085403336E-005</v>
      </c>
    </row>
    <row collapsed="false" customFormat="false" customHeight="true" hidden="false" ht="12.1" outlineLevel="0" r="51">
      <c r="A51" s="0" t="s">
        <v>89</v>
      </c>
      <c r="B51" s="0" t="n">
        <f aca="false">0.001*B7/0.0000022089*0.00000000000107439</f>
        <v>1.07006111639277E-009</v>
      </c>
      <c r="C51" s="0" t="n">
        <f aca="false">B51*19*94670800</f>
        <v>1.92476729681814</v>
      </c>
      <c r="D51" s="0" t="n">
        <f aca="false">48307*48</f>
        <v>2318736</v>
      </c>
      <c r="E51" s="0" t="n">
        <v>835</v>
      </c>
      <c r="F51" s="0" t="n">
        <f aca="false">E51*C51/D51</f>
        <v>0.000693127933858426</v>
      </c>
    </row>
    <row collapsed="false" customFormat="false" customHeight="true" hidden="false" ht="12.1" outlineLevel="0" r="52">
      <c r="A52" s="0" t="s">
        <v>90</v>
      </c>
      <c r="B52" s="0" t="n">
        <f aca="false">0.001*0.99274*B9/0.000000000014*1.44088E-018</f>
        <v>4.2912576336E-010</v>
      </c>
      <c r="C52" s="0" t="n">
        <f aca="false">B52*19*94670800</f>
        <v>0.771887907040136</v>
      </c>
      <c r="D52" s="0" t="n">
        <f aca="false">48281*48</f>
        <v>2317488</v>
      </c>
      <c r="E52" s="0" t="n">
        <v>929</v>
      </c>
      <c r="F52" s="0" t="n">
        <f aca="false">E52*C52/D52</f>
        <v>0.000309422903436948</v>
      </c>
    </row>
    <row collapsed="false" customFormat="false" customHeight="true" hidden="false" ht="12.1" outlineLevel="0" r="53">
      <c r="A53" s="0" t="s">
        <v>91</v>
      </c>
      <c r="B53" s="0" t="n">
        <f aca="false">0.001*0.0072*B9/0.175*0.000000346765</f>
        <v>5.9920992E-011</v>
      </c>
      <c r="C53" s="0" t="n">
        <f aca="false">B53*19*94670800</f>
        <v>0.107782596739238</v>
      </c>
      <c r="D53" s="0" t="n">
        <f aca="false">48429*48</f>
        <v>2324592</v>
      </c>
      <c r="E53" s="0" t="n">
        <v>851</v>
      </c>
      <c r="F53" s="0" t="n">
        <f aca="false">E53*C53/D53</f>
        <v>3.94576724969766E-005</v>
      </c>
    </row>
    <row collapsed="false" customFormat="false" customHeight="true" hidden="false" ht="12.1" outlineLevel="0" r="54">
      <c r="A54" s="0" t="s">
        <v>92</v>
      </c>
      <c r="B54" s="0" t="n">
        <f aca="false">0.001*B7/0.0125*0.0000000140215</f>
        <v>2.467784E-009</v>
      </c>
      <c r="C54" s="0" t="n">
        <f aca="false">B54*19*94670800</f>
        <v>4.4389146246368</v>
      </c>
      <c r="D54" s="0" t="n">
        <f aca="false">48364*48</f>
        <v>2321472</v>
      </c>
      <c r="E54" s="0" t="n">
        <v>850</v>
      </c>
      <c r="F54" s="0" t="n">
        <f aca="false">E54*C54/D54</f>
        <v>0.00162529525703574</v>
      </c>
    </row>
    <row collapsed="false" customFormat="false" customHeight="true" hidden="false" ht="12.1" outlineLevel="0" r="55">
      <c r="A55" s="0" t="s">
        <v>93</v>
      </c>
      <c r="B55" s="0" t="n">
        <f aca="false">0.001*0.99274*B9/0.00000209824*0.000000000000780354000000001</f>
        <v>1.55067687482462E-009</v>
      </c>
      <c r="C55" s="0" t="n">
        <f aca="false">B55*19*94670800</f>
        <v>2.78927258534178</v>
      </c>
      <c r="D55" s="0" t="n">
        <f aca="false">48336*48</f>
        <v>2320128</v>
      </c>
      <c r="E55" s="0" t="n">
        <v>956</v>
      </c>
      <c r="F55" s="0" t="n">
        <f aca="false">E55*C55/D55</f>
        <v>0.0011493092586214</v>
      </c>
    </row>
    <row collapsed="false" customFormat="false" customHeight="true" hidden="false" ht="12.1" outlineLevel="0" r="56">
      <c r="A56" s="0" t="s">
        <v>94</v>
      </c>
      <c r="B56" s="0" t="n">
        <f aca="false">0.001*0.0072*B9/0.0000004296*0.000000000000285365</f>
        <v>2.00871452513966E-011</v>
      </c>
      <c r="C56" s="0" t="n">
        <f aca="false">B56*19*94670800</f>
        <v>0.0361316561026525</v>
      </c>
      <c r="D56" s="0" t="n">
        <f aca="false">48365*48</f>
        <v>2321520</v>
      </c>
      <c r="E56" s="0" t="n">
        <v>883</v>
      </c>
      <c r="F56" s="0" t="n">
        <f aca="false">E56*C56/D56</f>
        <v>1.37428289821506E-005</v>
      </c>
    </row>
    <row collapsed="false" customFormat="false" customHeight="true" hidden="false" ht="12.1" outlineLevel="0" r="57">
      <c r="A57" s="0" t="s">
        <v>95</v>
      </c>
      <c r="B57" s="0" t="n">
        <f aca="false">0.001*B7/0.000000011498*3.71403E-015</f>
        <v>7.10633675421813E-010</v>
      </c>
      <c r="C57" s="0" t="n">
        <f aca="false">B57*19*94670800</f>
        <v>1.27824891262334</v>
      </c>
      <c r="D57" s="0" t="n">
        <f aca="false">48295*48</f>
        <v>2318160</v>
      </c>
      <c r="E57" s="0" t="n">
        <v>922</v>
      </c>
      <c r="F57" s="0" t="n">
        <f aca="false">E57*C57/D57</f>
        <v>0.000508396960278291</v>
      </c>
    </row>
    <row collapsed="false" customFormat="false" customHeight="true" hidden="false" ht="12.1" outlineLevel="0" r="58">
      <c r="A58" s="0" t="s">
        <v>96</v>
      </c>
      <c r="B58" s="0" t="n">
        <f aca="false">0.001*0.99274*B9/0.0000000000002914*2.40754E-020</f>
        <v>3.4448377797941E-010</v>
      </c>
      <c r="C58" s="0" t="n">
        <f aca="false">B58*19*94670800</f>
        <v>0.619638542118329</v>
      </c>
      <c r="D58" s="0" t="n">
        <f aca="false">48408*48</f>
        <v>2323584</v>
      </c>
      <c r="E58" s="0" t="n">
        <v>863</v>
      </c>
      <c r="F58" s="0" t="n">
        <f aca="false">E58*C58/D58</f>
        <v>0.000230139328661291</v>
      </c>
    </row>
    <row collapsed="false" customFormat="false" customHeight="true" hidden="false" ht="12.1" outlineLevel="0" r="59">
      <c r="A59" s="0" t="s">
        <v>97</v>
      </c>
      <c r="B59" s="0" t="n">
        <f aca="false">0.001*B7/1.57E-018*2.68518E-026</f>
        <v>3.76267261146497E-011</v>
      </c>
      <c r="C59" s="0" t="n">
        <f aca="false">B59*19*94670800</f>
        <v>0.0676808929904408</v>
      </c>
      <c r="D59" s="0" t="n">
        <f aca="false">48282*48</f>
        <v>2317536</v>
      </c>
      <c r="E59" s="0" t="n">
        <v>957</v>
      </c>
      <c r="F59" s="0" t="n">
        <f aca="false">E59*C59/D59</f>
        <v>2.79480511162941E-005</v>
      </c>
    </row>
    <row collapsed="false" customFormat="false" customHeight="true" hidden="false" ht="12.1" outlineLevel="0" r="60">
      <c r="A60" s="0" t="s">
        <v>98</v>
      </c>
      <c r="B60" s="0" t="n">
        <f aca="false">0.001*0.99274*B9/0.0000000000000895300000000002*9.10636E-021</f>
        <v>4.24092939471461E-010</v>
      </c>
      <c r="C60" s="0" t="n">
        <f aca="false">B60*19*94670800</f>
        <v>0.762835139228181</v>
      </c>
      <c r="D60" s="0" t="n">
        <f aca="false">48330*48</f>
        <v>2319840</v>
      </c>
      <c r="E60" s="0" t="n">
        <v>942</v>
      </c>
      <c r="F60" s="0" t="n">
        <f aca="false">E60*C60/D60</f>
        <v>0.000309758733857915</v>
      </c>
    </row>
    <row collapsed="false" customFormat="false" customHeight="true" hidden="false" ht="12.1" outlineLevel="0" r="61">
      <c r="A61" s="0" t="s">
        <v>99</v>
      </c>
      <c r="B61" s="0" t="n">
        <f aca="false">0.001*0.0072*B9/3.12E-017*1.43864E-024</f>
        <v>1.39437415384615E-012</v>
      </c>
      <c r="C61" s="0" t="n">
        <f aca="false">B61*19*94670800</f>
        <v>0.00250812381623483</v>
      </c>
      <c r="D61" s="0" t="n">
        <f aca="false">48313*48</f>
        <v>2319024</v>
      </c>
      <c r="E61" s="0" t="n">
        <v>893</v>
      </c>
      <c r="F61" s="0" t="n">
        <f aca="false">E61*C61/D61</f>
        <v>9.65817761220972E-007</v>
      </c>
    </row>
    <row collapsed="false" customFormat="false" customHeight="true" hidden="false" ht="12.1" outlineLevel="0" r="62">
      <c r="A62" s="0" t="s">
        <v>72</v>
      </c>
      <c r="B62" s="0" t="n">
        <f aca="false">0.001*0.99274*B9/4.916E-018*1.30457E-025</f>
        <v>1.10647173546786E-010</v>
      </c>
      <c r="C62" s="0" t="n">
        <f aca="false">B62*19*94670800</f>
        <v>0.199026072310848</v>
      </c>
      <c r="D62" s="0" t="n">
        <f aca="false">48309*48</f>
        <v>2318832</v>
      </c>
      <c r="E62" s="0" t="n">
        <v>859</v>
      </c>
      <c r="F62" s="0" t="n">
        <f aca="false">E62*C62/D62</f>
        <v>7.372823736908E-005</v>
      </c>
    </row>
    <row collapsed="false" customFormat="false" customHeight="true" hidden="false" ht="12.1" outlineLevel="0" r="63">
      <c r="A63" s="0" t="s">
        <v>100</v>
      </c>
      <c r="B63" s="0" t="n">
        <f aca="false">0.001*0.99724*B9/0.0054*0.000000008537</f>
        <v>6.62156279555556E-009</v>
      </c>
      <c r="C63" s="0" t="n">
        <f aca="false">B63*19*94670800</f>
        <v>11.9105042950041</v>
      </c>
      <c r="D63" s="0" t="n">
        <f aca="false">48559*48</f>
        <v>2330832</v>
      </c>
      <c r="E63" s="0" t="n">
        <v>651</v>
      </c>
      <c r="F63" s="0" t="n">
        <f aca="false">E63*C63/D63</f>
        <v>0.00332659681008657</v>
      </c>
    </row>
    <row collapsed="false" customFormat="false" customHeight="true" hidden="false" ht="12.1" outlineLevel="0" r="64">
      <c r="A64" s="0" t="s">
        <v>101</v>
      </c>
      <c r="B64" s="0" t="n">
        <f aca="false">0.001*0.3594*B7/0.0001908*0.00000000005714</f>
        <v>2.36789597484277E-010</v>
      </c>
      <c r="C64" s="0" t="n">
        <f aca="false">B64*19*94670800</f>
        <v>0.425924151884775</v>
      </c>
      <c r="D64" s="0" t="n">
        <f aca="false">48594*48</f>
        <v>2332512</v>
      </c>
      <c r="E64" s="0" t="n">
        <v>747</v>
      </c>
      <c r="F64" s="0" t="n">
        <f aca="false">E64*C64/D64</f>
        <v>0.000136404589325983</v>
      </c>
    </row>
    <row collapsed="false" customFormat="false" customHeight="true" hidden="false" ht="12.1" outlineLevel="0" r="65">
      <c r="A65" s="0" t="s">
        <v>102</v>
      </c>
      <c r="B65" s="0" t="n">
        <f aca="false">0.001*B9/389.3*0.001426</f>
        <v>1.538453634729E-008</v>
      </c>
      <c r="C65" s="0" t="n">
        <f aca="false">B65*19*94670800</f>
        <v>27.6728609089134</v>
      </c>
      <c r="D65" s="0" t="n">
        <f aca="false">48607*48</f>
        <v>2333136</v>
      </c>
      <c r="E65" s="0" t="n">
        <v>606</v>
      </c>
      <c r="F65" s="0" t="n">
        <f aca="false">E65*C65/D65</f>
        <v>0.00718764517404967</v>
      </c>
    </row>
    <row collapsed="false" customFormat="false" customHeight="true" hidden="false" ht="12.1" outlineLevel="0" r="66">
      <c r="A66" s="0" t="s">
        <v>103</v>
      </c>
      <c r="B66" s="0" t="n">
        <f aca="false">0.001*0.0072*B8/6940*0.0403454</f>
        <v>1.75798976368876E-010</v>
      </c>
      <c r="C66" s="0" t="n">
        <f aca="false">B66*19*94670800</f>
        <v>0.316217564908429</v>
      </c>
      <c r="D66" s="0" t="n">
        <f aca="false">48366*48</f>
        <v>2321568</v>
      </c>
      <c r="E66" s="0" t="n">
        <v>655</v>
      </c>
      <c r="F66" s="0" t="n">
        <f aca="false">E66*C66/D66</f>
        <v>8.92166436714415E-005</v>
      </c>
    </row>
    <row collapsed="false" customFormat="false" customHeight="true" hidden="false" ht="12.1" outlineLevel="0" r="67">
      <c r="A67" s="0" t="s">
        <v>104</v>
      </c>
      <c r="B67" s="0" t="n">
        <f aca="false">0.001*0.0072*B8/0.0000000000006709*1.05101E-019</f>
        <v>4.73729950812342E-012</v>
      </c>
      <c r="C67" s="0" t="n">
        <f aca="false">B67*19*94670800</f>
        <v>0.00852119475119936</v>
      </c>
      <c r="D67" s="0" t="n">
        <f aca="false">48316*48</f>
        <v>2319168</v>
      </c>
      <c r="E67" s="0" t="n">
        <v>960</v>
      </c>
      <c r="F67" s="0" t="n">
        <f aca="false">E67*C67/D67</f>
        <v>3.52727657554407E-006</v>
      </c>
    </row>
    <row collapsed="false" customFormat="false" customHeight="true" hidden="false" ht="12.1" outlineLevel="0" r="68">
      <c r="A68" s="0" t="s">
        <v>105</v>
      </c>
      <c r="B68" s="0" t="n">
        <f aca="false">0.001*0.99274*B8/0.00000005798*0.0000000000000160359</f>
        <v>1.15318753599862E-009</v>
      </c>
      <c r="C68" s="0" t="n">
        <f aca="false">B68*19*94670800</f>
        <v>2.07429054507735</v>
      </c>
      <c r="D68" s="0" t="n">
        <f aca="false">48414*48</f>
        <v>2323872</v>
      </c>
      <c r="E68" s="0" t="n">
        <v>889</v>
      </c>
      <c r="F68" s="0" t="n">
        <f aca="false">E68*C68/D68</f>
        <v>0.000793522317310833</v>
      </c>
    </row>
    <row collapsed="false" customFormat="false" customHeight="true" hidden="false" ht="12.1" outlineLevel="0" r="69">
      <c r="A69" s="0" t="s">
        <v>106</v>
      </c>
      <c r="B69" s="0" t="n">
        <f aca="false">0.001*0.0072*B8/1.34*0.00000515675</f>
        <v>1.16373223880597E-010</v>
      </c>
      <c r="C69" s="0" t="n">
        <f aca="false">B69*19*94670800</f>
        <v>0.209325777863749</v>
      </c>
      <c r="D69" s="0" t="n">
        <f aca="false">48394*48</f>
        <v>2322912</v>
      </c>
      <c r="E69" s="0" t="n">
        <v>706</v>
      </c>
      <c r="F69" s="0" t="n">
        <f aca="false">E69*C69/D69</f>
        <v>6.36201453915632E-005</v>
      </c>
    </row>
    <row collapsed="false" customFormat="false" customHeight="true" hidden="false" ht="12.1" outlineLevel="0" r="70">
      <c r="A70" s="0" t="s">
        <v>107</v>
      </c>
      <c r="B70" s="0" t="n">
        <f aca="false">0.001*B6/2320000*21.595</f>
        <v>2.04780172413793E-008</v>
      </c>
      <c r="C70" s="0" t="n">
        <f aca="false">B70*19*94670800</f>
        <v>36.8347352184483</v>
      </c>
      <c r="D70" s="0" t="n">
        <f aca="false">48306*48</f>
        <v>2318688</v>
      </c>
      <c r="E70" s="0" t="n">
        <v>557</v>
      </c>
      <c r="F70" s="0" t="n">
        <f aca="false">E70*C70/D70</f>
        <v>0.00884851584890925</v>
      </c>
    </row>
    <row collapsed="false" customFormat="false" customHeight="true" hidden="false" ht="12.1" outlineLevel="0" r="71">
      <c r="A71" s="0" t="s">
        <v>108</v>
      </c>
      <c r="B71" s="0" t="n">
        <f aca="false">0.001*0.99274*B8/4219*0.00195758*10</f>
        <v>1.93461613430671E-008</v>
      </c>
      <c r="C71" s="0" t="n">
        <f aca="false">B71*19*94670800</f>
        <v>34.7988148542675</v>
      </c>
      <c r="D71" s="0" t="n">
        <f aca="false">48401*48</f>
        <v>2323248</v>
      </c>
      <c r="E71" s="0" t="n">
        <v>692</v>
      </c>
      <c r="F71" s="0" t="n">
        <f aca="false">E71*C71/D71</f>
        <v>0.0103651353102007</v>
      </c>
    </row>
    <row collapsed="false" customFormat="false" customHeight="true" hidden="false" ht="12.1" outlineLevel="0" r="72">
      <c r="A72" s="0" t="s">
        <v>109</v>
      </c>
      <c r="B72" s="3" t="n">
        <f aca="false">0.001*B6/4.78*0.00000927984</f>
        <v>4.27105606694561E-009</v>
      </c>
      <c r="C72" s="0" t="n">
        <f aca="false">B72*19*94670800</f>
        <v>7.68254159934929</v>
      </c>
      <c r="D72" s="0" t="n">
        <f aca="false">48370*48</f>
        <v>2321760</v>
      </c>
      <c r="E72" s="0" t="n">
        <v>844</v>
      </c>
      <c r="F72" s="0" t="n">
        <f aca="false">E72*C72/D72</f>
        <v>0.00279273702271156</v>
      </c>
    </row>
    <row collapsed="false" customFormat="false" customHeight="true" hidden="false" ht="12.1" outlineLevel="0" r="73">
      <c r="A73" s="0" t="s">
        <v>110</v>
      </c>
      <c r="B73" s="0" t="n">
        <f aca="false">0.001*0.99274*B8/0.003729*0.00000000292019</f>
        <v>3.26515300791633E-009</v>
      </c>
      <c r="C73" s="0" t="n">
        <f aca="false">B73*19*94670800</f>
        <v>5.87317830025506</v>
      </c>
      <c r="D73" s="0" t="n">
        <f aca="false">48*48330</f>
        <v>2319840</v>
      </c>
      <c r="E73" s="0" t="n">
        <v>877</v>
      </c>
      <c r="F73" s="0" t="n">
        <f aca="false">E73*C73/D73</f>
        <v>0.00222031578441776</v>
      </c>
    </row>
    <row collapsed="false" customFormat="false" customHeight="true" hidden="false" ht="12.1" outlineLevel="0" r="74">
      <c r="A74" s="0" t="s">
        <v>111</v>
      </c>
      <c r="B74" s="0" t="n">
        <f aca="false">0.001*0.0072*B8/0.0000007018*0.000000000000344642000000001</f>
        <v>1.48503477913936E-011</v>
      </c>
      <c r="C74" s="0" t="n">
        <f aca="false">B74*19*94670800</f>
        <v>0.0267119918080998</v>
      </c>
      <c r="D74" s="0" t="n">
        <f aca="false">48381*48</f>
        <v>2322288</v>
      </c>
      <c r="E74" s="0" t="n">
        <v>903</v>
      </c>
      <c r="F74" s="0" t="n">
        <f aca="false">E74*C74/D74</f>
        <v>1.03867085403336E-005</v>
      </c>
    </row>
    <row collapsed="false" customFormat="false" customHeight="true" hidden="false" ht="12.1" outlineLevel="0" r="75">
      <c r="A75" s="0" t="s">
        <v>112</v>
      </c>
      <c r="B75" s="0" t="n">
        <f aca="false">0.001*B6/0.0000022089*0.00000000000107439</f>
        <v>1.07006111639277E-009</v>
      </c>
      <c r="C75" s="0" t="n">
        <f aca="false">B75*19*94670800</f>
        <v>1.92476729681814</v>
      </c>
      <c r="D75" s="0" t="n">
        <f aca="false">48307*48</f>
        <v>2318736</v>
      </c>
      <c r="E75" s="0" t="n">
        <v>835</v>
      </c>
      <c r="F75" s="0" t="n">
        <f aca="false">E75*C75/D75</f>
        <v>0.000693127933858426</v>
      </c>
    </row>
    <row collapsed="false" customFormat="false" customHeight="true" hidden="false" ht="12.1" outlineLevel="0" r="76">
      <c r="A76" s="0" t="s">
        <v>113</v>
      </c>
      <c r="B76" s="0" t="n">
        <f aca="false">0.001*0.99274*B8/0.000000000014*1.44088E-018</f>
        <v>4.2912576336E-010</v>
      </c>
      <c r="C76" s="0" t="n">
        <f aca="false">B76*19*94670800</f>
        <v>0.771887907040136</v>
      </c>
      <c r="D76" s="0" t="n">
        <f aca="false">48281*48</f>
        <v>2317488</v>
      </c>
      <c r="E76" s="0" t="n">
        <v>929</v>
      </c>
      <c r="F76" s="0" t="n">
        <f aca="false">E76*C76/D76</f>
        <v>0.000309422903436948</v>
      </c>
    </row>
    <row collapsed="false" customFormat="false" customHeight="true" hidden="false" ht="12.1" outlineLevel="0" r="77">
      <c r="A77" s="0" t="s">
        <v>114</v>
      </c>
      <c r="B77" s="0" t="n">
        <f aca="false">0.001*0.0072*B8/0.175*0.000000346765</f>
        <v>5.9920992E-011</v>
      </c>
      <c r="C77" s="0" t="n">
        <f aca="false">B77*19*94670800</f>
        <v>0.107782596739238</v>
      </c>
      <c r="D77" s="0" t="n">
        <f aca="false">48429*48</f>
        <v>2324592</v>
      </c>
      <c r="E77" s="0" t="n">
        <v>851</v>
      </c>
      <c r="F77" s="0" t="n">
        <f aca="false">E77*C77/D77</f>
        <v>3.94576724969766E-005</v>
      </c>
    </row>
    <row collapsed="false" customFormat="false" customHeight="true" hidden="false" ht="12.1" outlineLevel="0" r="78">
      <c r="A78" s="0" t="s">
        <v>115</v>
      </c>
      <c r="B78" s="0" t="n">
        <f aca="false">0.001*B6/0.0125*0.0000000140215</f>
        <v>2.467784E-009</v>
      </c>
      <c r="C78" s="0" t="n">
        <f aca="false">B78*19*94670800</f>
        <v>4.4389146246368</v>
      </c>
      <c r="D78" s="0" t="n">
        <f aca="false">48364*48</f>
        <v>2321472</v>
      </c>
      <c r="E78" s="0" t="n">
        <v>850</v>
      </c>
      <c r="F78" s="0" t="n">
        <f aca="false">E78*C78/D78</f>
        <v>0.00162529525703574</v>
      </c>
    </row>
    <row collapsed="false" customFormat="false" customHeight="true" hidden="false" ht="12.1" outlineLevel="0" r="79">
      <c r="A79" s="0" t="s">
        <v>116</v>
      </c>
      <c r="B79" s="0" t="n">
        <f aca="false">0.001*0.99274*B8/0.00000209824*0.000000000000780354000000001</f>
        <v>1.55067687482462E-009</v>
      </c>
      <c r="C79" s="0" t="n">
        <f aca="false">B79*19*94670800</f>
        <v>2.78927258534178</v>
      </c>
      <c r="D79" s="0" t="n">
        <f aca="false">48336*48</f>
        <v>2320128</v>
      </c>
      <c r="E79" s="0" t="n">
        <v>956</v>
      </c>
      <c r="F79" s="0" t="n">
        <f aca="false">E79*C79/D79</f>
        <v>0.0011493092586214</v>
      </c>
    </row>
    <row collapsed="false" customFormat="false" customHeight="true" hidden="false" ht="12.1" outlineLevel="0" r="80">
      <c r="A80" s="0" t="s">
        <v>117</v>
      </c>
      <c r="B80" s="0" t="n">
        <f aca="false">0.001*0.0072*B8/0.0000004296*0.000000000000285365</f>
        <v>2.00871452513966E-011</v>
      </c>
      <c r="C80" s="0" t="n">
        <f aca="false">B80*19*94670800</f>
        <v>0.0361316561026525</v>
      </c>
      <c r="D80" s="0" t="n">
        <f aca="false">48365*48</f>
        <v>2321520</v>
      </c>
      <c r="E80" s="0" t="n">
        <v>883</v>
      </c>
      <c r="F80" s="0" t="n">
        <f aca="false">E80*C80/D80</f>
        <v>1.37428289821506E-005</v>
      </c>
    </row>
    <row collapsed="false" customFormat="false" customHeight="true" hidden="false" ht="12.1" outlineLevel="0" r="81">
      <c r="A81" s="0" t="s">
        <v>118</v>
      </c>
      <c r="B81" s="0" t="n">
        <f aca="false">0.001*B6/0.000000011498*3.71403E-015</f>
        <v>7.10633675421813E-010</v>
      </c>
      <c r="C81" s="0" t="n">
        <f aca="false">B81*19*94670800</f>
        <v>1.27824891262334</v>
      </c>
      <c r="D81" s="0" t="n">
        <f aca="false">48295*48</f>
        <v>2318160</v>
      </c>
      <c r="E81" s="0" t="n">
        <v>922</v>
      </c>
      <c r="F81" s="0" t="n">
        <f aca="false">E81*C81/D81</f>
        <v>0.000508396960278291</v>
      </c>
    </row>
    <row collapsed="false" customFormat="false" customHeight="true" hidden="false" ht="12.1" outlineLevel="0" r="82">
      <c r="A82" s="0" t="s">
        <v>119</v>
      </c>
      <c r="B82" s="0" t="n">
        <f aca="false">0.001*0.99274*B8/0.0000000000002914*2.40754E-020</f>
        <v>3.4448377797941E-010</v>
      </c>
      <c r="C82" s="0" t="n">
        <f aca="false">B82*19*94670800</f>
        <v>0.619638542118329</v>
      </c>
      <c r="D82" s="0" t="n">
        <f aca="false">48408*48</f>
        <v>2323584</v>
      </c>
      <c r="E82" s="0" t="n">
        <v>863</v>
      </c>
      <c r="F82" s="0" t="n">
        <f aca="false">E82*C82/D82</f>
        <v>0.000230139328661291</v>
      </c>
    </row>
    <row collapsed="false" customFormat="false" customHeight="true" hidden="false" ht="12.1" outlineLevel="0" r="83">
      <c r="A83" s="0" t="s">
        <v>120</v>
      </c>
      <c r="B83" s="0" t="n">
        <f aca="false">0.001*B6/1.57E-018*2.68518E-026</f>
        <v>3.76267261146497E-011</v>
      </c>
      <c r="C83" s="0" t="n">
        <f aca="false">B83*19*94670800</f>
        <v>0.0676808929904408</v>
      </c>
      <c r="D83" s="0" t="n">
        <f aca="false">48282*48</f>
        <v>2317536</v>
      </c>
      <c r="E83" s="0" t="n">
        <v>957</v>
      </c>
      <c r="F83" s="0" t="n">
        <f aca="false">E83*C83/D83</f>
        <v>2.79480511162941E-005</v>
      </c>
    </row>
    <row collapsed="false" customFormat="false" customHeight="true" hidden="false" ht="12.1" outlineLevel="0" r="84">
      <c r="A84" s="0" t="s">
        <v>121</v>
      </c>
      <c r="B84" s="0" t="n">
        <f aca="false">0.001*0.99274*B8/0.0000000000000895300000000002*9.10636E-021</f>
        <v>4.24092939471461E-010</v>
      </c>
      <c r="C84" s="0" t="n">
        <f aca="false">B84*19*94670800</f>
        <v>0.762835139228181</v>
      </c>
      <c r="D84" s="0" t="n">
        <f aca="false">48330*48</f>
        <v>2319840</v>
      </c>
      <c r="E84" s="0" t="n">
        <v>942</v>
      </c>
      <c r="F84" s="0" t="n">
        <f aca="false">E84*C84/D84</f>
        <v>0.000309758733857915</v>
      </c>
    </row>
    <row collapsed="false" customFormat="false" customHeight="true" hidden="false" ht="12.1" outlineLevel="0" r="85">
      <c r="A85" s="0" t="s">
        <v>122</v>
      </c>
      <c r="B85" s="0" t="n">
        <f aca="false">0.001*0.0072*B8/3.12E-017*1.43864E-024</f>
        <v>1.39437415384615E-012</v>
      </c>
      <c r="C85" s="0" t="n">
        <f aca="false">B85*19*94670800</f>
        <v>0.00250812381623483</v>
      </c>
      <c r="D85" s="0" t="n">
        <f aca="false">48313*48</f>
        <v>2319024</v>
      </c>
      <c r="E85" s="0" t="n">
        <v>893</v>
      </c>
      <c r="F85" s="0" t="n">
        <f aca="false">E85*C85/D85</f>
        <v>9.65817761220972E-007</v>
      </c>
    </row>
    <row collapsed="false" customFormat="false" customHeight="true" hidden="false" ht="12.1" outlineLevel="0" r="86">
      <c r="A86" s="0" t="s">
        <v>71</v>
      </c>
      <c r="B86" s="0" t="n">
        <f aca="false">0.001*0.99274*B8/4.916E-018*1.30457E-025</f>
        <v>1.10647173546786E-010</v>
      </c>
      <c r="C86" s="0" t="n">
        <f aca="false">B86*19*94670800</f>
        <v>0.199026072310848</v>
      </c>
      <c r="D86" s="0" t="n">
        <f aca="false">48309*48</f>
        <v>2318832</v>
      </c>
      <c r="E86" s="0" t="n">
        <v>859</v>
      </c>
      <c r="F86" s="0" t="n">
        <f aca="false">E86*C86/D86</f>
        <v>7.372823736908E-005</v>
      </c>
    </row>
    <row collapsed="false" customFormat="false" customHeight="true" hidden="false" ht="12.1" outlineLevel="0" r="87">
      <c r="A87" s="0" t="s">
        <v>123</v>
      </c>
      <c r="B87" s="0" t="n">
        <f aca="false">0.001*0.99724*B8/0.0054*0.000000008537</f>
        <v>6.62156279555556E-009</v>
      </c>
      <c r="C87" s="0" t="n">
        <f aca="false">B87*19*94670800</f>
        <v>11.9105042950041</v>
      </c>
      <c r="D87" s="0" t="n">
        <f aca="false">48369*48</f>
        <v>2321712</v>
      </c>
      <c r="E87" s="0" t="n">
        <v>848</v>
      </c>
      <c r="F87" s="0" t="n">
        <f aca="false">E87*C87/D87</f>
        <v>0.00435028446343195</v>
      </c>
    </row>
    <row collapsed="false" customFormat="false" customHeight="true" hidden="false" ht="12.1" outlineLevel="0" r="88">
      <c r="A88" s="0" t="s">
        <v>124</v>
      </c>
      <c r="B88" s="0" t="n">
        <f aca="false">0.001*0.3594*B6/0.0001908*0.00000000005714</f>
        <v>2.36789597484277E-010</v>
      </c>
      <c r="C88" s="0" t="n">
        <f aca="false">B88*19*94670800</f>
        <v>0.425924151884775</v>
      </c>
      <c r="D88" s="0" t="n">
        <f aca="false">48352*48</f>
        <v>2320896</v>
      </c>
      <c r="E88" s="0" t="n">
        <v>903</v>
      </c>
      <c r="F88" s="0" t="n">
        <f aca="false">E88*C88/D88</f>
        <v>0.000165715960194663</v>
      </c>
    </row>
    <row collapsed="false" customFormat="false" customHeight="true" hidden="false" ht="12.1" outlineLevel="0" r="89">
      <c r="A89" s="0" t="s">
        <v>125</v>
      </c>
      <c r="B89" s="0" t="n">
        <f aca="false">0.001*B8/389.3*0.001426</f>
        <v>1.538453634729E-008</v>
      </c>
      <c r="C89" s="0" t="n">
        <f aca="false">B89*19*94670800</f>
        <v>27.6728609089134</v>
      </c>
      <c r="D89" s="0" t="n">
        <f aca="false">48443*48</f>
        <v>2325264</v>
      </c>
      <c r="E89" s="0" t="n">
        <v>765</v>
      </c>
      <c r="F89" s="0" t="n">
        <f aca="false">E89*C89/D89</f>
        <v>0.00910423014131676</v>
      </c>
    </row>
    <row collapsed="false" customFormat="false" customHeight="true" hidden="false" ht="12.1" outlineLevel="0" r="90">
      <c r="A90" s="0" t="s">
        <v>126</v>
      </c>
      <c r="B90" s="0" t="n">
        <f aca="false">0.001*B15/6940* 0.00341825</f>
        <v>7.38814841498559E-009</v>
      </c>
      <c r="C90" s="0" t="n">
        <f aca="false">B90*(39.2+8.4+9)*3600*24*365*3</f>
        <v>39.5621517008646</v>
      </c>
      <c r="D90" s="0" t="n">
        <f aca="false">96841*48</f>
        <v>4648368</v>
      </c>
      <c r="E90" s="0" t="n">
        <v>461</v>
      </c>
      <c r="F90" s="0" t="n">
        <f aca="false">E90*C90/D90</f>
        <v>0.00392356025471704</v>
      </c>
    </row>
    <row collapsed="false" customFormat="false" customHeight="true" hidden="false" ht="12.1" outlineLevel="0" r="91">
      <c r="A91" s="0" t="s">
        <v>127</v>
      </c>
      <c r="B91" s="0" t="n">
        <f aca="false">0.001*B14/0.0000000000006709*2.855E-024</f>
        <v>4.89379937397526E-016</v>
      </c>
      <c r="C91" s="0" t="n">
        <f aca="false">B91*(39.2+8.4+9)*3600*24*365*3</f>
        <v>2.62053795283947E-006</v>
      </c>
      <c r="D91" s="0" t="n">
        <f aca="false">96827*48</f>
        <v>4647696</v>
      </c>
      <c r="E91" s="0" t="n">
        <v>434</v>
      </c>
      <c r="F91" s="0" t="n">
        <f aca="false">E91*C91/D91</f>
        <v>2.44704789541383E-010</v>
      </c>
    </row>
    <row collapsed="false" customFormat="false" customHeight="true" hidden="false" ht="12.1" outlineLevel="0" r="92">
      <c r="A92" s="0" t="s">
        <v>128</v>
      </c>
      <c r="B92" s="0" t="n">
        <f aca="false">0.001*B18/0.00000005798*9.79659E-019</f>
        <v>6.75859951707485E-015</v>
      </c>
      <c r="C92" s="0" t="n">
        <f aca="false">B92*(39.2+8.4+9)*3600*24*365*3</f>
        <v>3.61910352041062E-005</v>
      </c>
      <c r="D92" s="0" t="n">
        <f aca="false">96932*48</f>
        <v>4652736</v>
      </c>
      <c r="E92" s="0" t="n">
        <v>450</v>
      </c>
      <c r="F92" s="0" t="n">
        <f aca="false">E92*C92/D92</f>
        <v>3.50029871495993E-009</v>
      </c>
    </row>
    <row collapsed="false" customFormat="false" customHeight="true" hidden="false" ht="12.1" outlineLevel="0" r="93">
      <c r="A93" s="0" t="s">
        <v>129</v>
      </c>
      <c r="B93" s="0" t="n">
        <f aca="false">0.001*B15/1.34*0.000000225566</f>
        <v>2.52499253731343E-009</v>
      </c>
      <c r="C93" s="0" t="n">
        <f aca="false">B93*(39.2+8.4+9)*3600*24*365*3</f>
        <v>13.5208623587104</v>
      </c>
      <c r="D93" s="0" t="n">
        <f aca="false">96843*48</f>
        <v>4648464</v>
      </c>
      <c r="E93" s="0" t="n">
        <v>531</v>
      </c>
      <c r="F93" s="0" t="n">
        <f aca="false">E93*C93/D93</f>
        <v>0.00154450543501579</v>
      </c>
    </row>
    <row collapsed="false" customFormat="false" customHeight="true" hidden="false" ht="12.1" outlineLevel="0" r="94">
      <c r="A94" s="0" t="s">
        <v>130</v>
      </c>
      <c r="B94" s="0" t="n">
        <f aca="false">0.001*B22/2320000*3.514</f>
        <v>1.66612068965517E-009</v>
      </c>
      <c r="C94" s="0" t="n">
        <f aca="false">B94*(39.2+8.4+9)*3600*24*365*3</f>
        <v>8.92176439531035</v>
      </c>
      <c r="D94" s="0" t="n">
        <f aca="false">96975*48</f>
        <v>4654800</v>
      </c>
      <c r="E94" s="0" t="n">
        <v>404</v>
      </c>
      <c r="F94" s="0" t="n">
        <f aca="false">E94*C94/D94</f>
        <v>0.000774338922339387</v>
      </c>
    </row>
    <row collapsed="false" customFormat="false" customHeight="true" hidden="false" ht="12.1" outlineLevel="0" r="95">
      <c r="A95" s="0" t="s">
        <v>131</v>
      </c>
      <c r="B95" s="0" t="n">
        <f aca="false">0.001*B18/4219* 0.000117071*10</f>
        <v>1.10994074425219E-010</v>
      </c>
      <c r="C95" s="0" t="n">
        <f aca="false">B95*(39.2+8.4+9)*3600*24*365*3</f>
        <v>0.594352490456317</v>
      </c>
      <c r="D95" s="0" t="n">
        <f aca="false">96785*48</f>
        <v>4645680</v>
      </c>
      <c r="E95" s="0" t="n">
        <v>446</v>
      </c>
      <c r="F95" s="0" t="n">
        <f aca="false">E95*C95/D95</f>
        <v>5.70597223105158E-005</v>
      </c>
    </row>
    <row collapsed="false" customFormat="false" customHeight="true" hidden="false" ht="12.1" outlineLevel="0" r="96">
      <c r="A96" s="0" t="s">
        <v>132</v>
      </c>
      <c r="B96" s="0" t="n">
        <f aca="false">0.001*B13/4.78*0.000000169299</f>
        <v>3.89600209205021E-011</v>
      </c>
      <c r="C96" s="0" t="n">
        <f aca="false">B96*(39.2+8.4+9)*3600*24*365*3</f>
        <v>0.208623618713372</v>
      </c>
      <c r="D96" s="0" t="n">
        <f aca="false">96629*48</f>
        <v>4638192</v>
      </c>
      <c r="E96" s="0" t="n">
        <v>607</v>
      </c>
      <c r="F96" s="0" t="n">
        <f aca="false">E96*C96/D96</f>
        <v>2.73025645680509E-005</v>
      </c>
    </row>
    <row collapsed="false" customFormat="false" customHeight="true" hidden="false" ht="12.1" outlineLevel="0" r="97">
      <c r="A97" s="0" t="s">
        <v>133</v>
      </c>
      <c r="B97" s="0" t="n">
        <f aca="false">0.001*B18/0.003729*0.0000000000100436</f>
        <v>1.07735049611156E-012</v>
      </c>
      <c r="C97" s="0" t="n">
        <f aca="false">B97*(39.2+8.4+9)*3600*24*365*3</f>
        <v>0.00576901022666452</v>
      </c>
      <c r="D97" s="0" t="n">
        <f aca="false">96279*48</f>
        <v>4621392</v>
      </c>
      <c r="E97" s="0" t="n">
        <v>541</v>
      </c>
      <c r="F97" s="0" t="n">
        <f aca="false">E97*C97/D97</f>
        <v>6.75345119527949E-007</v>
      </c>
    </row>
    <row collapsed="false" customFormat="false" customHeight="true" hidden="false" ht="12.1" outlineLevel="0" r="98">
      <c r="A98" s="0" t="s">
        <v>134</v>
      </c>
      <c r="B98" s="0" t="n">
        <f aca="false">0.001*B15/0.0000007018*3.81087E-016</f>
        <v>8.14520518666287E-012</v>
      </c>
      <c r="C98" s="0" t="n">
        <f aca="false">B98*(39.2+8.4+9)*3600*24*365*3</f>
        <v>0.0436160489921687</v>
      </c>
      <c r="D98" s="0" t="n">
        <f aca="false">96427*48</f>
        <v>4628496</v>
      </c>
      <c r="E98" s="0" t="n">
        <v>540</v>
      </c>
      <c r="F98" s="0" t="n">
        <f aca="false">E98*C98/D98</f>
        <v>5.08862197477779E-006</v>
      </c>
    </row>
    <row collapsed="false" customFormat="false" customHeight="true" hidden="false" ht="12.1" outlineLevel="0" r="99">
      <c r="A99" s="0" t="s">
        <v>135</v>
      </c>
      <c r="B99" s="0" t="n">
        <f aca="false">0.001*B13/0.0000022089*1.16618E-015</f>
        <v>5.80740640137625E-013</v>
      </c>
      <c r="C99" s="0" t="n">
        <f aca="false">B99*(39.2+8.4+9)*3600*24*365*3</f>
        <v>0.00310975741328915</v>
      </c>
      <c r="D99" s="0" t="n">
        <f aca="false">96274*48</f>
        <v>4621152</v>
      </c>
      <c r="E99" s="0" t="n">
        <v>544</v>
      </c>
      <c r="F99" s="0" t="n">
        <f aca="false">E99*C99/D99</f>
        <v>3.66079287768352E-007</v>
      </c>
    </row>
    <row collapsed="false" customFormat="false" customHeight="true" hidden="false" ht="12.1" outlineLevel="0" r="100">
      <c r="A100" s="0" t="s">
        <v>136</v>
      </c>
      <c r="B100" s="0" t="n">
        <f aca="false">0.001*B17/0.000000000014*3.31127E-023</f>
        <v>5.84202635714286E-015</v>
      </c>
      <c r="C100" s="0" t="n">
        <f aca="false">B100*(39.2+8.4+9)*3600*24*365*3</f>
        <v>3.12829575151659E-005</v>
      </c>
      <c r="D100" s="0" t="n">
        <f aca="false">96902*48</f>
        <v>4651296</v>
      </c>
      <c r="E100" s="0" t="n">
        <v>380</v>
      </c>
      <c r="F100" s="0" t="n">
        <f aca="false">E100*C100/D100</f>
        <v>2.55574443246851E-009</v>
      </c>
    </row>
    <row collapsed="false" customFormat="false" customHeight="true" hidden="false" ht="12.1" outlineLevel="0" r="101">
      <c r="A101" s="0" t="s">
        <v>137</v>
      </c>
      <c r="B101" s="0" t="n">
        <f aca="false">0.001*B15/0.175*0.00000000630828</f>
        <v>5.40709714285714E-010</v>
      </c>
      <c r="C101" s="0" t="n">
        <f aca="false">B101*(39.2+8.4+9)*3600*24*365*3</f>
        <v>2.89539929914149</v>
      </c>
      <c r="D101" s="0" t="n">
        <f aca="false">96662*48</f>
        <v>4639776</v>
      </c>
      <c r="E101" s="0" t="n">
        <v>586</v>
      </c>
      <c r="F101" s="0" t="n">
        <f aca="false">E101*C101/D101</f>
        <v>0.000365686617047226</v>
      </c>
    </row>
    <row collapsed="false" customFormat="false" customHeight="true" hidden="false" ht="12.1" outlineLevel="0" r="102">
      <c r="A102" s="0" t="s">
        <v>138</v>
      </c>
      <c r="B102" s="0" t="n">
        <f aca="false">0.001*B13/0.0125*0.000000000107918</f>
        <v>9.496784E-012</v>
      </c>
      <c r="C102" s="0" t="n">
        <f aca="false">B102*(39.2+8.4+9)*3600*24*365*3</f>
        <v>0.0508535005220352</v>
      </c>
      <c r="D102" s="0" t="n">
        <f aca="false">96463*48</f>
        <v>4630224</v>
      </c>
      <c r="E102" s="0" t="n">
        <v>570</v>
      </c>
      <c r="F102" s="0" t="n">
        <f aca="false">E102*C102/D102</f>
        <v>6.26027926457987E-006</v>
      </c>
    </row>
    <row collapsed="false" customFormat="false" customHeight="true" hidden="false" ht="12.1" outlineLevel="0" r="103">
      <c r="A103" s="0" t="s">
        <v>139</v>
      </c>
      <c r="B103" s="0" t="n">
        <f aca="false">0.001*B18/0.00000209824*1.65818E-016</f>
        <v>3.16108738752478E-014</v>
      </c>
      <c r="C103" s="0" t="n">
        <f aca="false">B103*(39.2+8.4+9)*3600*24*365*3</f>
        <v>0.000169270312046363</v>
      </c>
      <c r="D103" s="0" t="n">
        <f aca="false">96600*48</f>
        <v>4636800</v>
      </c>
      <c r="E103" s="0" t="n">
        <v>433</v>
      </c>
      <c r="F103" s="0" t="n">
        <f aca="false">E103*C103/D103</f>
        <v>1.58070318141984E-008</v>
      </c>
    </row>
    <row collapsed="false" customFormat="false" customHeight="true" hidden="false" ht="12.1" outlineLevel="0" r="104">
      <c r="A104" s="0" t="s">
        <v>140</v>
      </c>
      <c r="B104" s="0" t="n">
        <f aca="false">0.001*B14/0.0000004296* 7.79096E-016</f>
        <v>2.08556890130354E-013</v>
      </c>
      <c r="C104" s="0" t="n">
        <f aca="false">B104*(39.2+8.4+9)*3600*24*365*3</f>
        <v>0.00111678310479821</v>
      </c>
      <c r="D104" s="0" t="n">
        <f aca="false">96382*48</f>
        <v>4626336</v>
      </c>
      <c r="E104" s="0" t="n">
        <v>538</v>
      </c>
      <c r="F104" s="0" t="n">
        <f aca="false">E104*C104/D104</f>
        <v>1.29871524762023E-007</v>
      </c>
    </row>
    <row collapsed="false" customFormat="false" customHeight="true" hidden="false" ht="12.1" outlineLevel="0" r="105">
      <c r="A105" s="0" t="s">
        <v>141</v>
      </c>
      <c r="B105" s="0" t="n">
        <f aca="false">0.001*B13/0.000000011498*2.9138E-019</f>
        <v>2.78759784310315E-014</v>
      </c>
      <c r="C105" s="0" t="n">
        <f aca="false">B105*(39.2+8.4+9)*3600*24*365*3</f>
        <v>0.000149270646115011</v>
      </c>
      <c r="D105" s="0" t="n">
        <f aca="false">96835*48</f>
        <v>4648080</v>
      </c>
      <c r="E105" s="0" t="n">
        <v>406</v>
      </c>
      <c r="F105" s="0" t="n">
        <f aca="false">E105*C105/D105</f>
        <v>1.30384766016709E-008</v>
      </c>
    </row>
    <row collapsed="false" customFormat="false" customHeight="true" hidden="false" ht="12.1" outlineLevel="0" r="106">
      <c r="A106" s="0" t="s">
        <v>142</v>
      </c>
      <c r="B106" s="0" t="n">
        <f aca="false">0.001*B17/0.0000000000002914*5.04877E-025</f>
        <v>4.27949962251201E-015</v>
      </c>
      <c r="C106" s="0" t="n">
        <f aca="false">B106*(39.2+8.4+9)*3600*24*365*3</f>
        <v>2.29159193562225E-005</v>
      </c>
      <c r="D106" s="0" t="n">
        <f aca="false">96835*48</f>
        <v>4648080</v>
      </c>
      <c r="E106" s="0" t="n">
        <v>481</v>
      </c>
      <c r="F106" s="0" t="n">
        <f aca="false">E106*C106/D106</f>
        <v>2.37142157844594E-009</v>
      </c>
    </row>
    <row collapsed="false" customFormat="false" customHeight="true" hidden="false" ht="12.1" outlineLevel="0" r="107">
      <c r="A107" s="0" t="s">
        <v>143</v>
      </c>
      <c r="B107" s="0" t="n">
        <f aca="false">0.001*B13/1.57E-018*5.25999E-033</f>
        <v>3.68534331210191E-018</v>
      </c>
      <c r="C107" s="0" t="n">
        <f aca="false">B107*(39.2+8.4+9)*3600*24*365*3</f>
        <v>1.97343235400377E-008</v>
      </c>
      <c r="D107" s="0" t="n">
        <f aca="false">96921*48</f>
        <v>4652208</v>
      </c>
      <c r="E107" s="0" t="n">
        <v>361</v>
      </c>
      <c r="F107" s="0" t="n">
        <f aca="false">E107*C107/D107</f>
        <v>1.53133539986897E-012</v>
      </c>
    </row>
    <row collapsed="false" customFormat="false" customHeight="true" hidden="false" ht="12.1" outlineLevel="0" r="108">
      <c r="A108" s="0" t="s">
        <v>144</v>
      </c>
      <c r="B108" s="0" t="n">
        <f aca="false">0.001*B17/0.0000000000000895300000000002*2.06438E-025</f>
        <v>5.69531844074611E-015</v>
      </c>
      <c r="C108" s="0" t="n">
        <f aca="false">B108*(39.2+8.4+9)*3600*24*365*3</f>
        <v>3.04973640865833E-005</v>
      </c>
      <c r="D108" s="0" t="n">
        <f aca="false">96936*48</f>
        <v>4652928</v>
      </c>
      <c r="E108" s="0" t="n">
        <v>340</v>
      </c>
      <c r="F108" s="0" t="n">
        <f aca="false">E108*C108/D108</f>
        <v>2.22851155002577E-009</v>
      </c>
    </row>
    <row collapsed="false" customFormat="false" customHeight="true" hidden="false" ht="12.1" outlineLevel="0" r="109">
      <c r="A109" s="0" t="s">
        <v>145</v>
      </c>
      <c r="B109" s="0" t="n">
        <f aca="false">0.001*B14/3.12E-017*1.92929E-029</f>
        <v>7.11116506410256E-017</v>
      </c>
      <c r="C109" s="0" t="n">
        <f aca="false">B109*(39.2+8.4+9)*3600*24*365*3</f>
        <v>3.80789577081692E-007</v>
      </c>
      <c r="D109" s="0" t="n">
        <f aca="false">96797*48</f>
        <v>4646256</v>
      </c>
      <c r="E109" s="0" t="n">
        <v>345</v>
      </c>
      <c r="F109" s="0" t="n">
        <f aca="false">E109*C109/D109</f>
        <v>2.82748957640698E-011</v>
      </c>
    </row>
    <row collapsed="false" customFormat="false" customHeight="true" hidden="false" ht="12.1" outlineLevel="0" r="110">
      <c r="A110" s="0" t="s">
        <v>146</v>
      </c>
      <c r="B110" s="0" t="n">
        <f aca="false">0.001*B17/4.916E-018*6.34901E-031</f>
        <v>3.19000299023596E-016</v>
      </c>
      <c r="C110" s="0" t="n">
        <f aca="false">B110*(39.2+8.4+9)*3600*24*365*3</f>
        <v>1.70818688441538E-006</v>
      </c>
      <c r="D110" s="0" t="n">
        <f aca="false">96932*48</f>
        <v>4652736</v>
      </c>
      <c r="E110" s="0" t="n">
        <v>283</v>
      </c>
      <c r="F110" s="0" t="n">
        <f aca="false">E110*C110/D110</f>
        <v>1.03899488019426E-010</v>
      </c>
    </row>
    <row collapsed="false" customFormat="false" customHeight="true" hidden="false" ht="12.1" outlineLevel="0" r="111">
      <c r="A111" s="0" t="s">
        <v>147</v>
      </c>
      <c r="B111" s="0" t="n">
        <f aca="false">0.001*0.99724*B15/0.0054*0.000000000119</f>
        <v>3.29643222222222E-010</v>
      </c>
      <c r="C111" s="0" t="n">
        <f aca="false">B111*(39.2+8.4+9)*3600*24*365*3</f>
        <v>1.7651777457888</v>
      </c>
      <c r="D111" s="0" t="n">
        <f aca="false">96612*48</f>
        <v>4637376</v>
      </c>
      <c r="E111" s="0" t="n">
        <v>593</v>
      </c>
      <c r="F111" s="0" t="n">
        <f aca="false">E111*C111/D111</f>
        <v>0.000225720408104229</v>
      </c>
    </row>
    <row collapsed="false" customFormat="false" customHeight="true" hidden="false" ht="12.1" outlineLevel="0" r="112">
      <c r="A112" s="0" t="s">
        <v>148</v>
      </c>
      <c r="B112" s="0" t="n">
        <f aca="false">0.001*0.3594*B13/0.0001908*0.0000000000003662</f>
        <v>7.58771006289308E-013</v>
      </c>
      <c r="C112" s="0" t="n">
        <f aca="false">B112*(39.2+8.4+9)*3600*24*365*3</f>
        <v>0.00406307669674687</v>
      </c>
      <c r="D112" s="0" t="n">
        <f aca="false">96632*48</f>
        <v>4638336</v>
      </c>
      <c r="E112" s="0" t="n">
        <v>444</v>
      </c>
      <c r="F112" s="0" t="n">
        <f aca="false">E112*C112/D112</f>
        <v>3.88933887789847E-007</v>
      </c>
    </row>
    <row collapsed="false" customFormat="false" customHeight="true" hidden="false" ht="12.1" outlineLevel="0" r="113">
      <c r="A113" s="0" t="s">
        <v>149</v>
      </c>
      <c r="B113" s="0" t="n">
        <f aca="false">0.001*B15/389.3*0.00005711</f>
        <v>2.2004880554842E-009</v>
      </c>
      <c r="C113" s="0" t="n">
        <f aca="false">B113*(39.2+8.4+9)*3600*24*365*3</f>
        <v>11.7832016057539</v>
      </c>
      <c r="D113" s="0" t="n">
        <f aca="false">96800*48</f>
        <v>4646400</v>
      </c>
      <c r="E113" s="0" t="n">
        <v>518</v>
      </c>
      <c r="F113" s="0" t="n">
        <f aca="false">E113*C113/D113</f>
        <v>0.00131364033053128</v>
      </c>
    </row>
    <row collapsed="false" customFormat="false" customHeight="true" hidden="false" ht="12.1" outlineLevel="0" r="114">
      <c r="A114" s="0" t="s">
        <v>150</v>
      </c>
      <c r="B114" s="0" t="n">
        <f aca="false">0.001*B24/6940* 0.00341825</f>
        <v>7.38814841498559E-009</v>
      </c>
      <c r="C114" s="0" t="n">
        <f aca="false">B114*(68+13.9+3.5+10+10)*3600*24*365*3</f>
        <v>73.6722754288185</v>
      </c>
      <c r="D114" s="0" t="n">
        <f aca="false">96987*48</f>
        <v>4655376</v>
      </c>
      <c r="E114" s="0" t="n">
        <v>328</v>
      </c>
      <c r="F114" s="0" t="n">
        <f aca="false">E114*C114/D114</f>
        <v>0.00519066694949075</v>
      </c>
    </row>
    <row collapsed="false" customFormat="false" customHeight="true" hidden="false" ht="12.1" outlineLevel="0" r="115">
      <c r="A115" s="0" t="s">
        <v>151</v>
      </c>
      <c r="B115" s="3" t="n">
        <f aca="false">0.001*B23/0.0000000000006709*2.855E-024</f>
        <v>4.89379937397526E-016</v>
      </c>
      <c r="C115" s="0" t="n">
        <f aca="false">B115*(68+13.9+3.5+10+10)*3600*24*365*3</f>
        <v>4.87994170016396E-006</v>
      </c>
      <c r="D115" s="0" t="n">
        <f aca="false">96875*48</f>
        <v>4650000</v>
      </c>
      <c r="E115" s="0" t="n">
        <v>343</v>
      </c>
      <c r="F115" s="0" t="n">
        <f aca="false">E115*C115/D115</f>
        <v>3.59961291001341E-010</v>
      </c>
    </row>
    <row collapsed="false" customFormat="false" customHeight="true" hidden="false" ht="12.1" outlineLevel="0" r="116">
      <c r="A116" s="0" t="s">
        <v>152</v>
      </c>
      <c r="B116" s="0" t="e">
        <f aca="false">0.001*#REF!/0.00000005798*9.79659E-019</f>
        <v>#REF!</v>
      </c>
      <c r="C116" s="0" t="e">
        <f aca="false">B116*(68+13.9+3.5+10+10)*3600*24*365*3</f>
        <v>#REF!</v>
      </c>
      <c r="D116" s="0" t="n">
        <f aca="false">96950*48</f>
        <v>4653600</v>
      </c>
      <c r="E116" s="0" t="n">
        <v>293</v>
      </c>
      <c r="F116" s="0" t="e">
        <f aca="false">E116*C116/D116</f>
        <v>#REF!</v>
      </c>
    </row>
    <row collapsed="false" customFormat="false" customHeight="true" hidden="false" ht="12.1" outlineLevel="0" r="117">
      <c r="A117" s="0" t="s">
        <v>153</v>
      </c>
      <c r="B117" s="3" t="n">
        <f aca="false">0.001*B24/1.34*0.000000225566</f>
        <v>2.52499253731343E-009</v>
      </c>
      <c r="C117" s="0" t="n">
        <f aca="false">B117*(68+13.9+3.5+10+10)*3600*24*365*3</f>
        <v>25.1784256644537</v>
      </c>
      <c r="D117" s="0" t="n">
        <f aca="false">96836*48</f>
        <v>4648128</v>
      </c>
      <c r="E117" s="0" t="n">
        <v>350</v>
      </c>
      <c r="F117" s="0" t="n">
        <f aca="false">E117*C117/D117</f>
        <v>0.00189591357694083</v>
      </c>
    </row>
    <row collapsed="false" customFormat="false" customHeight="true" hidden="false" ht="12.1" outlineLevel="0" r="118">
      <c r="A118" s="0" t="s">
        <v>154</v>
      </c>
      <c r="B118" s="0" t="e">
        <f aca="false">0.001*#REF!/2320000*3.514</f>
        <v>#REF!</v>
      </c>
      <c r="C118" s="0" t="e">
        <f aca="false">B118*(68+13.9+3.5+10+10)*3600*24*365*3</f>
        <v>#REF!</v>
      </c>
      <c r="D118" s="0" t="n">
        <f aca="false">97125*48</f>
        <v>4662000</v>
      </c>
      <c r="E118" s="0" t="n">
        <v>306</v>
      </c>
      <c r="F118" s="0" t="e">
        <f aca="false">E118*C118/D118</f>
        <v>#REF!</v>
      </c>
    </row>
    <row collapsed="false" customFormat="false" customHeight="true" hidden="false" ht="12.1" outlineLevel="0" r="119">
      <c r="A119" s="0" t="s">
        <v>155</v>
      </c>
      <c r="B119" s="0" t="n">
        <f aca="false">0.001*B27/4219* 0.000117071*10</f>
        <v>1.10994074425219E-010</v>
      </c>
      <c r="C119" s="0" t="n">
        <f aca="false">B119*(68+13.9+3.5+10+10)*3600*24*365*3</f>
        <v>1.10679774724551</v>
      </c>
      <c r="D119" s="0" t="n">
        <f aca="false">96850*48</f>
        <v>4648800</v>
      </c>
      <c r="E119" s="0" t="n">
        <v>327</v>
      </c>
      <c r="F119" s="0" t="n">
        <f aca="false">E119*C119/D119</f>
        <v>7.7852964926278E-005</v>
      </c>
    </row>
    <row collapsed="false" customFormat="false" customHeight="true" hidden="false" ht="12.1" outlineLevel="0" r="120">
      <c r="A120" s="0" t="s">
        <v>156</v>
      </c>
      <c r="B120" s="0" t="n">
        <f aca="false">0.001*B22/4.78*0.000000169299</f>
        <v>3.89600209205021E-011</v>
      </c>
      <c r="C120" s="0" t="n">
        <f aca="false">B120*(68+13.9+3.5+10+10)*3600*24*365*3</f>
        <v>0.388496986084619</v>
      </c>
      <c r="D120" s="0" t="n">
        <f aca="false">96686*48</f>
        <v>4640928</v>
      </c>
      <c r="E120" s="0" t="n">
        <v>419</v>
      </c>
      <c r="F120" s="0" t="n">
        <f aca="false">E120*C120/D120</f>
        <v>3.50749326792951E-005</v>
      </c>
    </row>
    <row collapsed="false" customFormat="false" customHeight="true" hidden="false" ht="12.1" outlineLevel="0" r="121">
      <c r="A121" s="0" t="s">
        <v>157</v>
      </c>
      <c r="B121" s="0" t="n">
        <f aca="false">0.001*B27/0.003729*0.0000000000100436</f>
        <v>1.07735049611156E-012</v>
      </c>
      <c r="C121" s="0" t="n">
        <f aca="false">B121*(68+13.9+3.5+10+10)*3600*24*365*3</f>
        <v>0.0107429978425873</v>
      </c>
      <c r="D121" s="0" t="n">
        <f aca="false">96390*48</f>
        <v>4626720</v>
      </c>
      <c r="E121" s="0" t="n">
        <v>432</v>
      </c>
      <c r="F121" s="0" t="n">
        <f aca="false">E121*C121/D121</f>
        <v>1.0030810310539E-006</v>
      </c>
    </row>
    <row collapsed="false" customFormat="false" customHeight="true" hidden="false" ht="12.1" outlineLevel="0" r="122">
      <c r="A122" s="0" t="s">
        <v>158</v>
      </c>
      <c r="B122" s="0" t="n">
        <f aca="false">0.001*B24/0.0000007018*3.81087E-016</f>
        <v>8.14520518666287E-012</v>
      </c>
      <c r="C122" s="0" t="n">
        <f aca="false">B122*(68+13.9+3.5+10+10)*3600*24*365*3</f>
        <v>0.081221405720399</v>
      </c>
      <c r="D122" s="0" t="n">
        <f aca="false">96513*48</f>
        <v>4632624</v>
      </c>
      <c r="E122" s="0" t="n">
        <v>407</v>
      </c>
      <c r="F122" s="0" t="n">
        <f aca="false">E122*C122/D122</f>
        <v>7.13572094955308E-006</v>
      </c>
    </row>
    <row collapsed="false" customFormat="false" customHeight="true" hidden="false" ht="12.1" outlineLevel="0" r="123">
      <c r="A123" s="0" t="s">
        <v>159</v>
      </c>
      <c r="B123" s="0" t="n">
        <f aca="false">0.001*B22/0.0000022089*1.16618E-015</f>
        <v>5.80740640137625E-013</v>
      </c>
      <c r="C123" s="0" t="n">
        <f aca="false">B123*(68+13.9+3.5+10+10)*3600*24*365*3</f>
        <v>0.0057909616848176</v>
      </c>
      <c r="D123" s="0" t="n">
        <f aca="false">96345*48</f>
        <v>4624560</v>
      </c>
      <c r="E123" s="0" t="n">
        <v>385</v>
      </c>
      <c r="F123" s="0" t="n">
        <f aca="false">E123*C123/D123</f>
        <v>4.82104297199037E-007</v>
      </c>
    </row>
    <row collapsed="false" customFormat="false" customHeight="true" hidden="false" ht="12.1" outlineLevel="0" r="124">
      <c r="A124" s="0" t="s">
        <v>160</v>
      </c>
      <c r="B124" s="3" t="n">
        <f aca="false">0.001*B26/0.000000000014*3.31127E-023</f>
        <v>5.84202635714286E-015</v>
      </c>
      <c r="C124" s="0" t="n">
        <f aca="false">B124*(68+13.9+3.5+10+10)*3600*24*365*3</f>
        <v>5.82548360794786E-005</v>
      </c>
      <c r="D124" s="0" t="n">
        <f aca="false">96972*48</f>
        <v>4654656</v>
      </c>
      <c r="E124" s="0" t="n">
        <v>241</v>
      </c>
      <c r="F124" s="0" t="n">
        <f aca="false">E124*C124/D124</f>
        <v>3.01620903782242E-009</v>
      </c>
    </row>
    <row collapsed="false" customFormat="false" customHeight="true" hidden="false" ht="12.1" outlineLevel="0" r="125">
      <c r="A125" s="0" t="s">
        <v>161</v>
      </c>
      <c r="B125" s="3" t="n">
        <f aca="false">0.001*B24/0.175*0.00000000630828</f>
        <v>5.40709714285714E-010</v>
      </c>
      <c r="C125" s="0" t="n">
        <f aca="false">B125*(68+13.9+3.5+10+10)*3600*24*365*3</f>
        <v>5.39178597401966</v>
      </c>
      <c r="D125" s="0" t="n">
        <f aca="false">96751*48</f>
        <v>4644048</v>
      </c>
      <c r="E125" s="0" t="n">
        <v>409</v>
      </c>
      <c r="F125" s="0" t="n">
        <f aca="false">E125*C125/D125</f>
        <v>0.000474853072873932</v>
      </c>
    </row>
    <row collapsed="false" customFormat="false" customHeight="true" hidden="false" ht="12.1" outlineLevel="0" r="126">
      <c r="A126" s="0" t="s">
        <v>162</v>
      </c>
      <c r="B126" s="0" t="n">
        <f aca="false">0.001*B22/0.0125*0.000000000107918</f>
        <v>9.496784E-012</v>
      </c>
      <c r="C126" s="0" t="n">
        <f aca="false">B126*(68+13.9+3.5+10+10)*3600*24*365*3</f>
        <v>0.0946989214668288</v>
      </c>
      <c r="D126" s="0" t="n">
        <f aca="false">96540*48</f>
        <v>4633920</v>
      </c>
      <c r="E126" s="0" t="n">
        <v>391</v>
      </c>
      <c r="F126" s="0" t="n">
        <f aca="false">E126*C126/D126</f>
        <v>7.99048716713497E-006</v>
      </c>
    </row>
    <row collapsed="false" customFormat="false" customHeight="true" hidden="false" ht="12.1" outlineLevel="0" r="127">
      <c r="A127" s="0" t="s">
        <v>163</v>
      </c>
      <c r="B127" s="0" t="n">
        <f aca="false">0.001*B27/0.00000209824*1.65818E-016</f>
        <v>3.16108738752478E-014</v>
      </c>
      <c r="C127" s="0" t="n">
        <f aca="false">B127*(68+13.9+3.5+10+10)*3600*24*365*3</f>
        <v>0.000315213619959128</v>
      </c>
      <c r="D127" s="0" t="n">
        <f aca="false">96672*48</f>
        <v>4640256</v>
      </c>
      <c r="E127" s="0" t="n">
        <v>368</v>
      </c>
      <c r="F127" s="0" t="n">
        <f aca="false">E127*C127/D127</f>
        <v>2.49983216755625E-008</v>
      </c>
    </row>
    <row collapsed="false" customFormat="false" customHeight="true" hidden="false" ht="12.1" outlineLevel="0" r="128">
      <c r="A128" s="0" t="s">
        <v>164</v>
      </c>
      <c r="B128" s="0" t="n">
        <f aca="false">0.001*B23/0.0000004296* 7.79096E-016</f>
        <v>2.08556890130354E-013</v>
      </c>
      <c r="C128" s="0" t="n">
        <f aca="false">B128*(68+13.9+3.5+10+10)*3600*24*365*3</f>
        <v>0.0020796632375571</v>
      </c>
      <c r="D128" s="0" t="n">
        <f aca="false">96379*48</f>
        <v>4626192</v>
      </c>
      <c r="E128" s="0" t="n">
        <v>421</v>
      </c>
      <c r="F128" s="0" t="n">
        <f aca="false">E128*C128/D128</f>
        <v>1.89256784632272E-007</v>
      </c>
    </row>
    <row collapsed="false" customFormat="false" customHeight="true" hidden="false" ht="12.1" outlineLevel="0" r="129">
      <c r="A129" s="0" t="s">
        <v>165</v>
      </c>
      <c r="B129" s="0" t="n">
        <f aca="false">0.001*B22/0.000000011498*2.9138E-019</f>
        <v>2.78759784310315E-014</v>
      </c>
      <c r="C129" s="0" t="n">
        <f aca="false">B129*(68+13.9+3.5+10+10)*3600*24*365*3</f>
        <v>0.000277970425804279</v>
      </c>
      <c r="D129" s="0" t="n">
        <f aca="false">96905*48</f>
        <v>4651440</v>
      </c>
      <c r="E129" s="0" t="n">
        <v>293</v>
      </c>
      <c r="F129" s="0" t="n">
        <f aca="false">E129*C129/D129</f>
        <v>1.75097033952182E-008</v>
      </c>
    </row>
    <row collapsed="false" customFormat="false" customHeight="true" hidden="false" ht="12.1" outlineLevel="0" r="130">
      <c r="A130" s="0" t="s">
        <v>166</v>
      </c>
      <c r="B130" s="0" t="n">
        <f aca="false">0.001*B26/0.0000000000002914*5.04877E-025</f>
        <v>4.27949962251201E-015</v>
      </c>
      <c r="C130" s="0" t="n">
        <f aca="false">B130*(68+13.9+3.5+10+10)*3600*24*365*3</f>
        <v>4.26738144902094E-005</v>
      </c>
      <c r="D130" s="0" t="n">
        <f aca="false">97011*48</f>
        <v>4656528</v>
      </c>
      <c r="E130" s="0" t="n">
        <v>342</v>
      </c>
      <c r="F130" s="0" t="n">
        <f aca="false">E130*C130/D130</f>
        <v>3.13419022835288E-009</v>
      </c>
    </row>
    <row collapsed="false" customFormat="false" customHeight="true" hidden="false" ht="12.1" outlineLevel="0" r="131">
      <c r="A131" s="0" t="s">
        <v>167</v>
      </c>
      <c r="B131" s="0" t="n">
        <f aca="false">0.001*B22/1.57E-018*5.25999E-033</f>
        <v>3.68534331210191E-018</v>
      </c>
      <c r="C131" s="0" t="n">
        <f aca="false">B131*(68+13.9+3.5+10+10)*3600*24*365*3</f>
        <v>3.6749075991519E-008</v>
      </c>
      <c r="D131" s="0" t="n">
        <f aca="false">96987*48</f>
        <v>4655376</v>
      </c>
      <c r="E131" s="0" t="n">
        <v>227</v>
      </c>
      <c r="F131" s="0" t="n">
        <f aca="false">E131*C131/D131</f>
        <v>1.79191546506121E-012</v>
      </c>
    </row>
    <row collapsed="false" customFormat="false" customHeight="true" hidden="false" ht="12.1" outlineLevel="0" r="132">
      <c r="A132" s="0" t="s">
        <v>168</v>
      </c>
      <c r="B132" s="0" t="n">
        <f aca="false">0.001*B26/0.0000000000000895300000000002*2.06438E-025</f>
        <v>5.69531844074611E-015</v>
      </c>
      <c r="C132" s="0" t="n">
        <f aca="false">B132*(68+13.9+3.5+10+10)*3600*24*365*3</f>
        <v>5.67919112142382E-005</v>
      </c>
      <c r="D132" s="0" t="n">
        <f aca="false">96913*48</f>
        <v>4651824</v>
      </c>
      <c r="E132" s="0" t="n">
        <v>255</v>
      </c>
      <c r="F132" s="0" t="n">
        <f aca="false">E132*C132/D132</f>
        <v>3.11317396350995E-009</v>
      </c>
    </row>
    <row collapsed="false" customFormat="false" customHeight="true" hidden="false" ht="12.1" outlineLevel="0" r="133">
      <c r="A133" s="0" t="s">
        <v>169</v>
      </c>
      <c r="B133" s="0" t="n">
        <f aca="false">0.001*B23/3.12E-017*1.92929E-029</f>
        <v>7.11116506410256E-017</v>
      </c>
      <c r="C133" s="0" t="n">
        <f aca="false">B133*(68+13.9+3.5+10+10)*3600*24*365*3</f>
        <v>7.09102852021385E-007</v>
      </c>
      <c r="D133" s="0" t="n">
        <f aca="false">97009*48</f>
        <v>4656432</v>
      </c>
      <c r="E133" s="0" t="n">
        <v>238</v>
      </c>
      <c r="F133" s="0" t="n">
        <f aca="false">E133*C133/D133</f>
        <v>3.62437331375374E-011</v>
      </c>
    </row>
    <row collapsed="false" customFormat="false" customHeight="true" hidden="false" ht="12.1" outlineLevel="0" r="134">
      <c r="A134" s="0" t="s">
        <v>170</v>
      </c>
      <c r="B134" s="0" t="n">
        <f aca="false">0.001*B26/4.916E-018*6.34901E-031</f>
        <v>3.19000299023596E-016</v>
      </c>
      <c r="C134" s="0" t="n">
        <f aca="false">B134*(68+13.9+3.5+10+10)*3600*24*365*3</f>
        <v>3.18096992256857E-006</v>
      </c>
      <c r="D134" s="0" t="n">
        <f aca="false">97004*48</f>
        <v>4656192</v>
      </c>
      <c r="E134" s="0" t="n">
        <v>228</v>
      </c>
      <c r="F134" s="0" t="n">
        <f aca="false">E134*C134/D134</f>
        <v>1.5576272248774E-010</v>
      </c>
    </row>
    <row collapsed="false" customFormat="false" customHeight="true" hidden="false" ht="12.1" outlineLevel="0" r="135">
      <c r="A135" s="0" t="s">
        <v>171</v>
      </c>
      <c r="B135" s="0" t="n">
        <f aca="false">0.001*0.99724*B24/0.0054*0.000000000119</f>
        <v>3.29643222222222E-010</v>
      </c>
      <c r="C135" s="0" t="n">
        <f aca="false">B135*(68+13.9+3.5+10+10)*3600*24*365*3</f>
        <v>3.2870977810272</v>
      </c>
      <c r="D135" s="0" t="n">
        <f aca="false">96618*48</f>
        <v>4637664</v>
      </c>
      <c r="E135" s="0" t="n">
        <v>410</v>
      </c>
      <c r="F135" s="0" t="n">
        <f aca="false">E135*C135/D135</f>
        <v>0.000290601063427871</v>
      </c>
    </row>
    <row collapsed="false" customFormat="false" customHeight="true" hidden="false" ht="12.1" outlineLevel="0" r="136">
      <c r="A136" s="0" t="s">
        <v>172</v>
      </c>
      <c r="B136" s="0" t="n">
        <f aca="false">0.001*0.3594*B22/0.0001908*0.0000000000003662</f>
        <v>7.58771006289308E-013</v>
      </c>
      <c r="C136" s="0" t="n">
        <f aca="false">B136*(68+13.9+3.5+10+10)*3600*24*365*3</f>
        <v>0.00756622409606219</v>
      </c>
      <c r="D136" s="0" t="n">
        <f aca="false">96780*48</f>
        <v>4645440</v>
      </c>
      <c r="E136" s="0" t="n">
        <v>320</v>
      </c>
      <c r="F136" s="0" t="n">
        <f aca="false">E136*C136/D136</f>
        <v>5.21197499212109E-007</v>
      </c>
    </row>
    <row collapsed="false" customFormat="false" customHeight="true" hidden="false" ht="12.1" outlineLevel="0" r="137">
      <c r="A137" s="0" t="s">
        <v>173</v>
      </c>
      <c r="B137" s="0" t="n">
        <f aca="false">0.001*B24/389.3*0.00005711</f>
        <v>2.2004880554842E-009</v>
      </c>
      <c r="C137" s="0" t="n">
        <f aca="false">B137*(68+13.9+3.5+10+10)*3600*24*365*3</f>
        <v>21.9425697746725</v>
      </c>
      <c r="D137" s="0" t="n">
        <f aca="false">96910*48</f>
        <v>4651680</v>
      </c>
      <c r="E137" s="0" t="n">
        <v>405</v>
      </c>
      <c r="F137" s="0" t="n">
        <f aca="false">E137*C137/D137</f>
        <v>0.00191043682255494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&amp;C&amp;"Arial,Regular"&amp;A</oddHeader>
    <oddFooter>&amp;C&amp;"Arial,Regular"Page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X32" activeCellId="0" pane="topLeft" sqref="X32"/>
    </sheetView>
  </sheetViews>
  <cols>
    <col collapsed="false" hidden="false" max="1" min="1" style="8" width="4.64705882352941"/>
    <col collapsed="false" hidden="false" max="2" min="2" style="9" width="7.52549019607843"/>
    <col collapsed="false" hidden="false" max="3" min="3" style="8" width="3.75294117647059"/>
    <col collapsed="false" hidden="false" max="4" min="4" style="9" width="7.91372549019608"/>
    <col collapsed="false" hidden="false" max="5" min="5" style="8" width="3.75294117647059"/>
    <col collapsed="false" hidden="false" max="6" min="6" style="9" width="7.65098039215686"/>
    <col collapsed="false" hidden="false" max="7" min="7" style="8" width="4.40392156862745"/>
    <col collapsed="false" hidden="false" max="8" min="8" style="10" width="7.65098039215686"/>
    <col collapsed="false" hidden="false" max="9" min="9" style="8" width="3.64313725490196"/>
    <col collapsed="false" hidden="false" max="10" min="10" style="10" width="7.91372549019608"/>
    <col collapsed="false" hidden="false" max="11" min="11" style="8" width="3.75294117647059"/>
    <col collapsed="false" hidden="false" max="12" min="12" style="9" width="7.36862745098039"/>
    <col collapsed="false" hidden="false" max="13" min="13" style="8" width="4.02352941176471"/>
    <col collapsed="false" hidden="false" max="14" min="14" style="10" width="8.03921568627451"/>
    <col collapsed="false" hidden="false" max="1025" min="15" style="9" width="4.64705882352941"/>
  </cols>
  <sheetData>
    <row collapsed="false" customFormat="false" customHeight="true" hidden="false" ht="11.15" outlineLevel="0" r="1">
      <c r="A1" s="8" t="s">
        <v>222</v>
      </c>
      <c r="B1" s="9" t="s">
        <v>223</v>
      </c>
      <c r="C1" s="8" t="s">
        <v>222</v>
      </c>
      <c r="D1" s="9" t="s">
        <v>223</v>
      </c>
      <c r="E1" s="8" t="s">
        <v>222</v>
      </c>
      <c r="F1" s="9" t="s">
        <v>223</v>
      </c>
      <c r="G1" s="8" t="s">
        <v>222</v>
      </c>
      <c r="H1" s="10" t="s">
        <v>223</v>
      </c>
      <c r="I1" s="8" t="s">
        <v>222</v>
      </c>
      <c r="J1" s="10" t="s">
        <v>223</v>
      </c>
      <c r="K1" s="8" t="s">
        <v>222</v>
      </c>
      <c r="L1" s="9" t="s">
        <v>223</v>
      </c>
      <c r="M1" s="8" t="s">
        <v>222</v>
      </c>
      <c r="N1" s="10" t="s">
        <v>223</v>
      </c>
    </row>
    <row collapsed="false" customFormat="false" customHeight="true" hidden="false" ht="9.7" outlineLevel="0" r="2">
      <c r="A2" s="8" t="n">
        <v>2</v>
      </c>
      <c r="B2" s="9" t="n">
        <v>0.0256207</v>
      </c>
      <c r="C2" s="8" t="n">
        <v>104</v>
      </c>
      <c r="D2" s="9" t="n">
        <v>0.00554614</v>
      </c>
      <c r="E2" s="8" t="n">
        <v>206</v>
      </c>
      <c r="F2" s="9" t="n">
        <v>0.000782003</v>
      </c>
      <c r="G2" s="8" t="n">
        <v>308</v>
      </c>
      <c r="H2" s="10" t="n">
        <v>0.000116798</v>
      </c>
      <c r="I2" s="8" t="n">
        <v>410</v>
      </c>
      <c r="J2" s="10" t="n">
        <v>1.69258E-005</v>
      </c>
      <c r="K2" s="8" t="n">
        <v>512</v>
      </c>
      <c r="L2" s="10" t="n">
        <v>1.86968E-006</v>
      </c>
      <c r="M2" s="8" t="n">
        <v>614</v>
      </c>
      <c r="N2" s="10" t="n">
        <v>0</v>
      </c>
    </row>
    <row collapsed="false" customFormat="false" customHeight="true" hidden="false" ht="9.7" outlineLevel="0" r="3">
      <c r="A3" s="8" t="n">
        <v>4</v>
      </c>
      <c r="B3" s="9" t="n">
        <v>0.0263233</v>
      </c>
      <c r="C3" s="8" t="n">
        <v>106</v>
      </c>
      <c r="D3" s="9" t="n">
        <v>0.00547615</v>
      </c>
      <c r="E3" s="8" t="n">
        <v>208</v>
      </c>
      <c r="F3" s="9" t="n">
        <v>0.000776461</v>
      </c>
      <c r="G3" s="8" t="n">
        <v>310</v>
      </c>
      <c r="H3" s="10" t="n">
        <v>0.000126194</v>
      </c>
      <c r="I3" s="8" t="n">
        <v>412</v>
      </c>
      <c r="J3" s="10" t="n">
        <v>1.78879E-005</v>
      </c>
      <c r="K3" s="8" t="n">
        <v>514</v>
      </c>
      <c r="L3" s="10" t="n">
        <v>4.08008E-006</v>
      </c>
      <c r="M3" s="8" t="n">
        <v>616</v>
      </c>
      <c r="N3" s="10" t="n">
        <v>0</v>
      </c>
    </row>
    <row collapsed="false" customFormat="false" customHeight="true" hidden="false" ht="9.7" outlineLevel="0" r="4">
      <c r="A4" s="8" t="n">
        <v>6</v>
      </c>
      <c r="B4" s="9" t="n">
        <v>0.0266287</v>
      </c>
      <c r="C4" s="8" t="n">
        <v>108</v>
      </c>
      <c r="D4" s="9" t="n">
        <v>0.00523162</v>
      </c>
      <c r="E4" s="8" t="n">
        <v>210</v>
      </c>
      <c r="F4" s="9" t="n">
        <v>0.000730365</v>
      </c>
      <c r="G4" s="8" t="n">
        <v>312</v>
      </c>
      <c r="H4" s="10" t="n">
        <v>0.000103024</v>
      </c>
      <c r="I4" s="8" t="n">
        <v>414</v>
      </c>
      <c r="J4" s="10" t="n">
        <v>1.60705E-005</v>
      </c>
      <c r="K4" s="8" t="n">
        <v>516</v>
      </c>
      <c r="L4" s="10" t="n">
        <v>1.41069E-006</v>
      </c>
      <c r="M4" s="8" t="n">
        <v>618</v>
      </c>
      <c r="N4" s="10" t="n">
        <v>6.53762E-007</v>
      </c>
    </row>
    <row collapsed="false" customFormat="false" customHeight="true" hidden="false" ht="9.7" outlineLevel="0" r="5">
      <c r="A5" s="8" t="n">
        <v>8</v>
      </c>
      <c r="B5" s="9" t="n">
        <v>0.0266643</v>
      </c>
      <c r="C5" s="8" t="n">
        <v>110</v>
      </c>
      <c r="D5" s="9" t="n">
        <v>0.00500555</v>
      </c>
      <c r="E5" s="8" t="n">
        <v>212</v>
      </c>
      <c r="F5" s="9" t="n">
        <v>0.000716338</v>
      </c>
      <c r="G5" s="8" t="n">
        <v>314</v>
      </c>
      <c r="H5" s="10" t="n">
        <v>0.000114647</v>
      </c>
      <c r="I5" s="8" t="n">
        <v>416</v>
      </c>
      <c r="J5" s="10" t="n">
        <v>1.45628E-005</v>
      </c>
      <c r="K5" s="8" t="n">
        <v>518</v>
      </c>
      <c r="L5" s="10" t="n">
        <v>6.04299E-006</v>
      </c>
      <c r="M5" s="8" t="n">
        <v>620</v>
      </c>
      <c r="N5" s="10" t="n">
        <v>7.56923E-007</v>
      </c>
    </row>
    <row collapsed="false" customFormat="false" customHeight="true" hidden="false" ht="9.7" outlineLevel="0" r="6">
      <c r="A6" s="8" t="n">
        <v>10</v>
      </c>
      <c r="B6" s="9" t="n">
        <v>0.0267808</v>
      </c>
      <c r="C6" s="8" t="n">
        <v>112</v>
      </c>
      <c r="D6" s="9" t="n">
        <v>0.00479609</v>
      </c>
      <c r="E6" s="8" t="n">
        <v>214</v>
      </c>
      <c r="F6" s="9" t="n">
        <v>0.000680555</v>
      </c>
      <c r="G6" s="8" t="n">
        <v>316</v>
      </c>
      <c r="H6" s="10" t="n">
        <v>9.50202E-005</v>
      </c>
      <c r="I6" s="8" t="n">
        <v>418</v>
      </c>
      <c r="J6" s="10" t="n">
        <v>1.61514E-005</v>
      </c>
      <c r="K6" s="8" t="n">
        <v>520</v>
      </c>
      <c r="L6" s="10" t="n">
        <v>3.34917E-006</v>
      </c>
      <c r="M6" s="8" t="n">
        <v>622</v>
      </c>
      <c r="N6" s="10" t="n">
        <v>0</v>
      </c>
    </row>
    <row collapsed="false" customFormat="false" customHeight="true" hidden="false" ht="9.7" outlineLevel="0" r="7">
      <c r="A7" s="8" t="n">
        <v>12</v>
      </c>
      <c r="B7" s="9" t="n">
        <v>0.0265333</v>
      </c>
      <c r="C7" s="8" t="n">
        <v>114</v>
      </c>
      <c r="D7" s="9" t="n">
        <v>0.00456937</v>
      </c>
      <c r="E7" s="8" t="n">
        <v>216</v>
      </c>
      <c r="F7" s="9" t="n">
        <v>0.000648899</v>
      </c>
      <c r="G7" s="8" t="n">
        <v>318</v>
      </c>
      <c r="H7" s="10" t="n">
        <v>0.000105879</v>
      </c>
      <c r="I7" s="8" t="n">
        <v>420</v>
      </c>
      <c r="J7" s="10" t="n">
        <v>1.87961E-005</v>
      </c>
      <c r="K7" s="8" t="n">
        <v>522</v>
      </c>
      <c r="L7" s="10" t="n">
        <v>2.53163E-006</v>
      </c>
      <c r="M7" s="8" t="n">
        <v>624</v>
      </c>
      <c r="N7" s="10" t="n">
        <v>6.71877E-007</v>
      </c>
    </row>
    <row collapsed="false" customFormat="false" customHeight="true" hidden="false" ht="9.7" outlineLevel="0" r="8">
      <c r="A8" s="8" t="n">
        <v>14</v>
      </c>
      <c r="B8" s="9" t="n">
        <v>0.0264767</v>
      </c>
      <c r="C8" s="8" t="n">
        <v>116</v>
      </c>
      <c r="D8" s="9" t="n">
        <v>0.00441672</v>
      </c>
      <c r="E8" s="8" t="n">
        <v>218</v>
      </c>
      <c r="F8" s="9" t="n">
        <v>0.000642865</v>
      </c>
      <c r="G8" s="8" t="n">
        <v>320</v>
      </c>
      <c r="H8" s="10" t="n">
        <v>8.64788E-005</v>
      </c>
      <c r="I8" s="8" t="n">
        <v>422</v>
      </c>
      <c r="J8" s="10" t="n">
        <v>2.05336E-005</v>
      </c>
      <c r="K8" s="8" t="n">
        <v>524</v>
      </c>
      <c r="L8" s="10" t="n">
        <v>2.10699E-006</v>
      </c>
      <c r="M8" s="8" t="n">
        <v>626</v>
      </c>
      <c r="N8" s="10" t="n">
        <v>0</v>
      </c>
    </row>
    <row collapsed="false" customFormat="false" customHeight="true" hidden="false" ht="9.7" outlineLevel="0" r="9">
      <c r="A9" s="8" t="n">
        <v>16</v>
      </c>
      <c r="B9" s="9" t="n">
        <v>0.0265115</v>
      </c>
      <c r="C9" s="8" t="n">
        <v>118</v>
      </c>
      <c r="D9" s="9" t="n">
        <v>0.00424526</v>
      </c>
      <c r="E9" s="8" t="n">
        <v>220</v>
      </c>
      <c r="F9" s="9" t="n">
        <v>0.000622736</v>
      </c>
      <c r="G9" s="8" t="n">
        <v>322</v>
      </c>
      <c r="H9" s="10" t="n">
        <v>9.77664E-005</v>
      </c>
      <c r="I9" s="8" t="n">
        <v>424</v>
      </c>
      <c r="J9" s="10" t="n">
        <v>9.96877E-006</v>
      </c>
      <c r="K9" s="8" t="n">
        <v>526</v>
      </c>
      <c r="L9" s="10" t="n">
        <v>1.99752E-006</v>
      </c>
      <c r="M9" s="8" t="n">
        <v>628</v>
      </c>
      <c r="N9" s="10" t="n">
        <v>1.28285E-006</v>
      </c>
    </row>
    <row collapsed="false" customFormat="false" customHeight="true" hidden="false" ht="9.7" outlineLevel="0" r="10">
      <c r="A10" s="8" t="n">
        <v>18</v>
      </c>
      <c r="B10" s="9" t="n">
        <v>0.0260906</v>
      </c>
      <c r="C10" s="8" t="n">
        <v>120</v>
      </c>
      <c r="D10" s="9" t="n">
        <v>0.00395334</v>
      </c>
      <c r="E10" s="8" t="n">
        <v>222</v>
      </c>
      <c r="F10" s="9" t="n">
        <v>0.000569482</v>
      </c>
      <c r="G10" s="8" t="n">
        <v>324</v>
      </c>
      <c r="H10" s="10" t="n">
        <v>0.000101991</v>
      </c>
      <c r="I10" s="8" t="n">
        <v>426</v>
      </c>
      <c r="J10" s="10" t="n">
        <v>1.02627E-005</v>
      </c>
      <c r="K10" s="8" t="n">
        <v>528</v>
      </c>
      <c r="L10" s="10" t="n">
        <v>7.56923E-007</v>
      </c>
      <c r="M10" s="8" t="n">
        <v>630</v>
      </c>
      <c r="N10" s="10" t="n">
        <v>0</v>
      </c>
    </row>
    <row collapsed="false" customFormat="false" customHeight="true" hidden="false" ht="9.7" outlineLevel="0" r="11">
      <c r="A11" s="8" t="n">
        <v>20</v>
      </c>
      <c r="B11" s="9" t="n">
        <v>0.0255298</v>
      </c>
      <c r="C11" s="8" t="n">
        <v>122</v>
      </c>
      <c r="D11" s="9" t="n">
        <v>0.00397881</v>
      </c>
      <c r="E11" s="8" t="n">
        <v>224</v>
      </c>
      <c r="F11" s="9" t="n">
        <v>0.0005603</v>
      </c>
      <c r="G11" s="8" t="n">
        <v>326</v>
      </c>
      <c r="H11" s="10" t="n">
        <v>8.4309E-005</v>
      </c>
      <c r="I11" s="8" t="n">
        <v>428</v>
      </c>
      <c r="J11" s="10" t="n">
        <v>1.03475E-005</v>
      </c>
      <c r="K11" s="8" t="n">
        <v>530</v>
      </c>
      <c r="L11" s="10" t="n">
        <v>2.42659E-006</v>
      </c>
      <c r="M11" s="8" t="n">
        <v>632</v>
      </c>
      <c r="N11" s="10" t="n">
        <v>7.56923E-007</v>
      </c>
    </row>
    <row collapsed="false" customFormat="false" customHeight="true" hidden="false" ht="9.7" outlineLevel="0" r="12">
      <c r="A12" s="8" t="n">
        <v>22</v>
      </c>
      <c r="B12" s="9" t="n">
        <v>0.02503</v>
      </c>
      <c r="C12" s="8" t="n">
        <v>124</v>
      </c>
      <c r="D12" s="9" t="n">
        <v>0.00369927</v>
      </c>
      <c r="E12" s="8" t="n">
        <v>226</v>
      </c>
      <c r="F12" s="9" t="n">
        <v>0.000563096</v>
      </c>
      <c r="G12" s="8" t="n">
        <v>328</v>
      </c>
      <c r="H12" s="10" t="n">
        <v>8.40757E-005</v>
      </c>
      <c r="I12" s="8" t="n">
        <v>430</v>
      </c>
      <c r="J12" s="10" t="n">
        <v>1.37721E-005</v>
      </c>
      <c r="K12" s="8" t="n">
        <v>532</v>
      </c>
      <c r="L12" s="10" t="n">
        <v>3.35736E-006</v>
      </c>
      <c r="M12" s="8" t="n">
        <v>634</v>
      </c>
      <c r="N12" s="10" t="n">
        <v>0</v>
      </c>
    </row>
    <row collapsed="false" customFormat="false" customHeight="true" hidden="false" ht="9.7" outlineLevel="0" r="13">
      <c r="A13" s="8" t="n">
        <v>24</v>
      </c>
      <c r="B13" s="9" t="n">
        <v>0.0246189</v>
      </c>
      <c r="C13" s="8" t="n">
        <v>126</v>
      </c>
      <c r="D13" s="9" t="n">
        <v>0.00359245</v>
      </c>
      <c r="E13" s="8" t="n">
        <v>228</v>
      </c>
      <c r="F13" s="9" t="n">
        <v>0.000538781</v>
      </c>
      <c r="G13" s="8" t="n">
        <v>330</v>
      </c>
      <c r="H13" s="10" t="n">
        <v>8.13581E-005</v>
      </c>
      <c r="I13" s="8" t="n">
        <v>432</v>
      </c>
      <c r="J13" s="10" t="n">
        <v>1.17729E-005</v>
      </c>
      <c r="K13" s="8" t="n">
        <v>534</v>
      </c>
      <c r="L13" s="10" t="n">
        <v>1.41256E-006</v>
      </c>
      <c r="M13" s="8" t="n">
        <v>636</v>
      </c>
      <c r="N13" s="10" t="n">
        <v>0</v>
      </c>
    </row>
    <row collapsed="false" customFormat="false" customHeight="true" hidden="false" ht="9.7" outlineLevel="0" r="14">
      <c r="A14" s="8" t="n">
        <v>26</v>
      </c>
      <c r="B14" s="9" t="n">
        <v>0.0241549</v>
      </c>
      <c r="C14" s="8" t="n">
        <v>128</v>
      </c>
      <c r="D14" s="9" t="n">
        <v>0.00346911</v>
      </c>
      <c r="E14" s="8" t="n">
        <v>230</v>
      </c>
      <c r="F14" s="9" t="n">
        <v>0.000511382</v>
      </c>
      <c r="G14" s="8" t="n">
        <v>332</v>
      </c>
      <c r="H14" s="10" t="n">
        <v>8.43787E-005</v>
      </c>
      <c r="I14" s="8" t="n">
        <v>434</v>
      </c>
      <c r="J14" s="10" t="n">
        <v>8.9615E-006</v>
      </c>
      <c r="K14" s="8" t="n">
        <v>536</v>
      </c>
      <c r="L14" s="10" t="n">
        <v>1.9794E-006</v>
      </c>
      <c r="M14" s="8" t="n">
        <v>638</v>
      </c>
      <c r="N14" s="10" t="n">
        <v>0</v>
      </c>
    </row>
    <row collapsed="false" customFormat="false" customHeight="true" hidden="false" ht="9.7" outlineLevel="0" r="15">
      <c r="A15" s="8" t="n">
        <v>28</v>
      </c>
      <c r="B15" s="9" t="n">
        <v>0.0239489</v>
      </c>
      <c r="C15" s="8" t="n">
        <v>130</v>
      </c>
      <c r="D15" s="9" t="n">
        <v>0.0032214</v>
      </c>
      <c r="E15" s="8" t="n">
        <v>232</v>
      </c>
      <c r="F15" s="9" t="n">
        <v>0.000501585</v>
      </c>
      <c r="G15" s="8" t="n">
        <v>334</v>
      </c>
      <c r="H15" s="10" t="n">
        <v>6.17907E-005</v>
      </c>
      <c r="I15" s="8" t="n">
        <v>436</v>
      </c>
      <c r="J15" s="10" t="n">
        <v>1.91007E-005</v>
      </c>
      <c r="K15" s="8" t="n">
        <v>538</v>
      </c>
      <c r="L15" s="10" t="n">
        <v>1.95473E-006</v>
      </c>
      <c r="M15" s="8" t="n">
        <v>640</v>
      </c>
      <c r="N15" s="10" t="n">
        <v>0</v>
      </c>
    </row>
    <row collapsed="false" customFormat="false" customHeight="true" hidden="false" ht="9.7" outlineLevel="0" r="16">
      <c r="A16" s="8" t="n">
        <v>30</v>
      </c>
      <c r="B16" s="9" t="n">
        <v>0.0231512</v>
      </c>
      <c r="C16" s="8" t="n">
        <v>132</v>
      </c>
      <c r="D16" s="9" t="n">
        <v>0.00315298</v>
      </c>
      <c r="E16" s="8" t="n">
        <v>234</v>
      </c>
      <c r="F16" s="9" t="n">
        <v>0.00048804</v>
      </c>
      <c r="G16" s="8" t="n">
        <v>336</v>
      </c>
      <c r="H16" s="10" t="n">
        <v>6.71827E-005</v>
      </c>
      <c r="I16" s="8" t="n">
        <v>438</v>
      </c>
      <c r="J16" s="10" t="n">
        <v>1.07525E-005</v>
      </c>
      <c r="K16" s="8" t="n">
        <v>540</v>
      </c>
      <c r="L16" s="10" t="n">
        <v>2.02195E-006</v>
      </c>
      <c r="M16" s="8" t="n">
        <v>642</v>
      </c>
      <c r="N16" s="10" t="n">
        <v>0</v>
      </c>
    </row>
    <row collapsed="false" customFormat="false" customHeight="true" hidden="false" ht="9.7" outlineLevel="0" r="17">
      <c r="A17" s="8" t="n">
        <v>32</v>
      </c>
      <c r="B17" s="9" t="n">
        <v>0.0225917</v>
      </c>
      <c r="C17" s="8" t="n">
        <v>134</v>
      </c>
      <c r="D17" s="9" t="n">
        <v>0.00305071</v>
      </c>
      <c r="E17" s="8" t="n">
        <v>236</v>
      </c>
      <c r="F17" s="9" t="n">
        <v>0.000469664</v>
      </c>
      <c r="G17" s="8" t="n">
        <v>338</v>
      </c>
      <c r="H17" s="10" t="n">
        <v>7.00451E-005</v>
      </c>
      <c r="I17" s="8" t="n">
        <v>440</v>
      </c>
      <c r="J17" s="10" t="n">
        <v>1.26017E-005</v>
      </c>
      <c r="K17" s="8" t="n">
        <v>542</v>
      </c>
      <c r="L17" s="10" t="n">
        <v>1.24691E-006</v>
      </c>
      <c r="M17" s="8" t="n">
        <v>644</v>
      </c>
      <c r="N17" s="10" t="n">
        <v>0</v>
      </c>
    </row>
    <row collapsed="false" customFormat="false" customHeight="true" hidden="false" ht="9.7" outlineLevel="0" r="18">
      <c r="A18" s="8" t="n">
        <v>34</v>
      </c>
      <c r="B18" s="9" t="n">
        <v>0.022221</v>
      </c>
      <c r="C18" s="8" t="n">
        <v>136</v>
      </c>
      <c r="D18" s="9" t="n">
        <v>0.00292677</v>
      </c>
      <c r="E18" s="8" t="n">
        <v>238</v>
      </c>
      <c r="F18" s="9" t="n">
        <v>0.000417436</v>
      </c>
      <c r="G18" s="8" t="n">
        <v>340</v>
      </c>
      <c r="H18" s="10" t="n">
        <v>6.95026E-005</v>
      </c>
      <c r="I18" s="8" t="n">
        <v>442</v>
      </c>
      <c r="J18" s="10" t="n">
        <v>1.41372E-005</v>
      </c>
      <c r="K18" s="8" t="n">
        <v>544</v>
      </c>
      <c r="L18" s="10" t="n">
        <v>3.51136E-006</v>
      </c>
      <c r="M18" s="8" t="n">
        <v>646</v>
      </c>
      <c r="N18" s="10" t="n">
        <v>0</v>
      </c>
    </row>
    <row collapsed="false" customFormat="false" customHeight="true" hidden="false" ht="9.7" outlineLevel="0" r="19">
      <c r="A19" s="8" t="n">
        <v>36</v>
      </c>
      <c r="B19" s="9" t="n">
        <v>0.0215882</v>
      </c>
      <c r="C19" s="8" t="n">
        <v>138</v>
      </c>
      <c r="D19" s="9" t="n">
        <v>0.00286961</v>
      </c>
      <c r="E19" s="8" t="n">
        <v>240</v>
      </c>
      <c r="F19" s="9" t="n">
        <v>0.000391757</v>
      </c>
      <c r="G19" s="8" t="n">
        <v>342</v>
      </c>
      <c r="H19" s="10" t="n">
        <v>7.46949E-005</v>
      </c>
      <c r="I19" s="8" t="n">
        <v>444</v>
      </c>
      <c r="J19" s="10" t="n">
        <v>9.34966E-006</v>
      </c>
      <c r="K19" s="8" t="n">
        <v>546</v>
      </c>
      <c r="L19" s="10" t="n">
        <v>2.15137E-006</v>
      </c>
      <c r="M19" s="8" t="n">
        <v>648</v>
      </c>
      <c r="N19" s="10" t="n">
        <v>0</v>
      </c>
    </row>
    <row collapsed="false" customFormat="false" customHeight="true" hidden="false" ht="9.7" outlineLevel="0" r="20">
      <c r="A20" s="8" t="n">
        <v>38</v>
      </c>
      <c r="B20" s="9" t="n">
        <v>0.0208374</v>
      </c>
      <c r="C20" s="8" t="n">
        <v>140</v>
      </c>
      <c r="D20" s="9" t="n">
        <v>0.00271864</v>
      </c>
      <c r="E20" s="8" t="n">
        <v>242</v>
      </c>
      <c r="F20" s="9" t="n">
        <v>0.000414095</v>
      </c>
      <c r="G20" s="8" t="n">
        <v>344</v>
      </c>
      <c r="H20" s="10" t="n">
        <v>6.89862E-005</v>
      </c>
      <c r="I20" s="8" t="n">
        <v>446</v>
      </c>
      <c r="J20" s="10" t="n">
        <v>1.04771E-005</v>
      </c>
      <c r="K20" s="8" t="n">
        <v>548</v>
      </c>
      <c r="L20" s="10" t="n">
        <v>7.56923E-007</v>
      </c>
      <c r="M20" s="8" t="n">
        <v>650</v>
      </c>
      <c r="N20" s="10" t="n">
        <v>7.56923E-007</v>
      </c>
    </row>
    <row collapsed="false" customFormat="false" customHeight="true" hidden="false" ht="9.7" outlineLevel="0" r="21">
      <c r="A21" s="8" t="n">
        <v>40</v>
      </c>
      <c r="B21" s="9" t="n">
        <v>0.0200358</v>
      </c>
      <c r="C21" s="8" t="n">
        <v>142</v>
      </c>
      <c r="D21" s="9" t="n">
        <v>0.00264004</v>
      </c>
      <c r="E21" s="8" t="n">
        <v>244</v>
      </c>
      <c r="F21" s="9" t="n">
        <v>0.000406779</v>
      </c>
      <c r="G21" s="8" t="n">
        <v>346</v>
      </c>
      <c r="H21" s="10" t="n">
        <v>5.07844E-005</v>
      </c>
      <c r="I21" s="8" t="n">
        <v>448</v>
      </c>
      <c r="J21" s="10" t="n">
        <v>9.88688E-006</v>
      </c>
      <c r="K21" s="8" t="n">
        <v>550</v>
      </c>
      <c r="L21" s="10" t="n">
        <v>7.56923E-007</v>
      </c>
      <c r="M21" s="8" t="n">
        <v>652</v>
      </c>
      <c r="N21" s="10" t="n">
        <v>0</v>
      </c>
    </row>
    <row collapsed="false" customFormat="false" customHeight="true" hidden="false" ht="9.7" outlineLevel="0" r="22">
      <c r="A22" s="8" t="n">
        <v>42</v>
      </c>
      <c r="B22" s="9" t="n">
        <v>0.0194768</v>
      </c>
      <c r="C22" s="8" t="n">
        <v>144</v>
      </c>
      <c r="D22" s="9" t="n">
        <v>0.00254253</v>
      </c>
      <c r="E22" s="8" t="n">
        <v>246</v>
      </c>
      <c r="F22" s="9" t="n">
        <v>0.000377175</v>
      </c>
      <c r="G22" s="8" t="n">
        <v>348</v>
      </c>
      <c r="H22" s="10" t="n">
        <v>5.51462E-005</v>
      </c>
      <c r="I22" s="8" t="n">
        <v>450</v>
      </c>
      <c r="J22" s="10" t="n">
        <v>5.63805E-006</v>
      </c>
      <c r="K22" s="8" t="n">
        <v>552</v>
      </c>
      <c r="L22" s="10" t="n">
        <v>6.71877E-007</v>
      </c>
      <c r="M22" s="8" t="n">
        <v>654</v>
      </c>
      <c r="N22" s="10" t="n">
        <v>0</v>
      </c>
    </row>
    <row collapsed="false" customFormat="false" customHeight="true" hidden="false" ht="9.7" outlineLevel="0" r="23">
      <c r="A23" s="8" t="n">
        <v>44</v>
      </c>
      <c r="B23" s="9" t="n">
        <v>0.0188804</v>
      </c>
      <c r="C23" s="8" t="n">
        <v>146</v>
      </c>
      <c r="D23" s="9" t="n">
        <v>0.00243358</v>
      </c>
      <c r="E23" s="8" t="n">
        <v>248</v>
      </c>
      <c r="F23" s="9" t="n">
        <v>0.000357149</v>
      </c>
      <c r="G23" s="8" t="n">
        <v>350</v>
      </c>
      <c r="H23" s="10" t="n">
        <v>4.82763E-005</v>
      </c>
      <c r="I23" s="8" t="n">
        <v>452</v>
      </c>
      <c r="J23" s="10" t="n">
        <v>7.09484E-006</v>
      </c>
      <c r="K23" s="8" t="n">
        <v>554</v>
      </c>
      <c r="L23" s="10" t="n">
        <v>7.56923E-007</v>
      </c>
      <c r="M23" s="8" t="n">
        <v>656</v>
      </c>
      <c r="N23" s="10" t="n">
        <v>0</v>
      </c>
    </row>
    <row collapsed="false" customFormat="false" customHeight="true" hidden="false" ht="9.7" outlineLevel="0" r="24">
      <c r="A24" s="8" t="n">
        <v>46</v>
      </c>
      <c r="B24" s="9" t="n">
        <v>0.0181298</v>
      </c>
      <c r="C24" s="8" t="n">
        <v>148</v>
      </c>
      <c r="D24" s="9" t="n">
        <v>0.00236661</v>
      </c>
      <c r="E24" s="8" t="n">
        <v>250</v>
      </c>
      <c r="F24" s="9" t="n">
        <v>0.000363208</v>
      </c>
      <c r="G24" s="8" t="n">
        <v>352</v>
      </c>
      <c r="H24" s="10" t="n">
        <v>5.43956E-005</v>
      </c>
      <c r="I24" s="8" t="n">
        <v>454</v>
      </c>
      <c r="J24" s="10" t="n">
        <v>9.30327E-006</v>
      </c>
      <c r="K24" s="8" t="n">
        <v>556</v>
      </c>
      <c r="L24" s="10" t="n">
        <v>0</v>
      </c>
      <c r="M24" s="8" t="n">
        <v>658</v>
      </c>
      <c r="N24" s="10" t="n">
        <v>0</v>
      </c>
    </row>
    <row collapsed="false" customFormat="false" customHeight="true" hidden="false" ht="9.7" outlineLevel="0" r="25">
      <c r="A25" s="8" t="n">
        <v>48</v>
      </c>
      <c r="B25" s="9" t="n">
        <v>0.0176361</v>
      </c>
      <c r="C25" s="8" t="n">
        <v>150</v>
      </c>
      <c r="D25" s="9" t="n">
        <v>0.00225161</v>
      </c>
      <c r="E25" s="8" t="n">
        <v>252</v>
      </c>
      <c r="F25" s="9" t="n">
        <v>0.000340201</v>
      </c>
      <c r="G25" s="8" t="n">
        <v>354</v>
      </c>
      <c r="H25" s="10" t="n">
        <v>4.72127E-005</v>
      </c>
      <c r="I25" s="8" t="n">
        <v>456</v>
      </c>
      <c r="J25" s="10" t="n">
        <v>7.24711E-006</v>
      </c>
      <c r="K25" s="8" t="n">
        <v>558</v>
      </c>
      <c r="L25" s="10" t="n">
        <v>1.26502E-006</v>
      </c>
      <c r="M25" s="8" t="n">
        <v>660</v>
      </c>
      <c r="N25" s="10" t="n">
        <v>0</v>
      </c>
    </row>
    <row collapsed="false" customFormat="false" customHeight="true" hidden="false" ht="9.7" outlineLevel="0" r="26">
      <c r="A26" s="8" t="n">
        <v>50</v>
      </c>
      <c r="B26" s="9" t="n">
        <v>0.0170085</v>
      </c>
      <c r="C26" s="8" t="n">
        <v>152</v>
      </c>
      <c r="D26" s="9" t="n">
        <v>0.0021506</v>
      </c>
      <c r="E26" s="8" t="n">
        <v>254</v>
      </c>
      <c r="F26" s="9" t="n">
        <v>0.000337002</v>
      </c>
      <c r="G26" s="8" t="n">
        <v>356</v>
      </c>
      <c r="H26" s="10" t="n">
        <v>4.88942E-005</v>
      </c>
      <c r="I26" s="8" t="n">
        <v>458</v>
      </c>
      <c r="J26" s="10" t="n">
        <v>1.41978E-005</v>
      </c>
      <c r="K26" s="8" t="n">
        <v>560</v>
      </c>
      <c r="L26" s="10" t="n">
        <v>2.60849E-006</v>
      </c>
      <c r="M26" s="8" t="n">
        <v>662</v>
      </c>
      <c r="N26" s="10" t="n">
        <v>0</v>
      </c>
    </row>
    <row collapsed="false" customFormat="false" customHeight="true" hidden="false" ht="9.7" outlineLevel="0" r="27">
      <c r="A27" s="8" t="n">
        <v>52</v>
      </c>
      <c r="B27" s="9" t="n">
        <v>0.0164209</v>
      </c>
      <c r="C27" s="8" t="n">
        <v>154</v>
      </c>
      <c r="D27" s="9" t="n">
        <v>0.00210366</v>
      </c>
      <c r="E27" s="8" t="n">
        <v>256</v>
      </c>
      <c r="F27" s="9" t="n">
        <v>0.000330403</v>
      </c>
      <c r="G27" s="8" t="n">
        <v>358</v>
      </c>
      <c r="H27" s="10" t="n">
        <v>4.92613E-005</v>
      </c>
      <c r="I27" s="8" t="n">
        <v>460</v>
      </c>
      <c r="J27" s="10" t="n">
        <v>7.29996E-006</v>
      </c>
      <c r="K27" s="8" t="n">
        <v>562</v>
      </c>
      <c r="L27" s="10" t="n">
        <v>1.41069E-006</v>
      </c>
      <c r="M27" s="8" t="n">
        <v>664</v>
      </c>
      <c r="N27" s="10" t="n">
        <v>0</v>
      </c>
    </row>
    <row collapsed="false" customFormat="false" customHeight="true" hidden="false" ht="9.7" outlineLevel="0" r="28">
      <c r="A28" s="8" t="n">
        <v>54</v>
      </c>
      <c r="B28" s="9" t="n">
        <v>0.0157168</v>
      </c>
      <c r="C28" s="8" t="n">
        <v>156</v>
      </c>
      <c r="D28" s="9" t="n">
        <v>0.00202388</v>
      </c>
      <c r="E28" s="8" t="n">
        <v>258</v>
      </c>
      <c r="F28" s="9" t="n">
        <v>0.000293963</v>
      </c>
      <c r="G28" s="8" t="n">
        <v>360</v>
      </c>
      <c r="H28" s="10" t="n">
        <v>4.87745E-005</v>
      </c>
      <c r="I28" s="8" t="n">
        <v>462</v>
      </c>
      <c r="J28" s="10" t="n">
        <v>9.74121E-006</v>
      </c>
      <c r="K28" s="8" t="n">
        <v>564</v>
      </c>
      <c r="L28" s="10" t="n">
        <v>1.4288E-006</v>
      </c>
      <c r="M28" s="8" t="n">
        <v>666</v>
      </c>
      <c r="N28" s="10" t="n">
        <v>6.71877E-007</v>
      </c>
    </row>
    <row collapsed="false" customFormat="false" customHeight="true" hidden="false" ht="9.7" outlineLevel="0" r="29">
      <c r="A29" s="8" t="n">
        <v>56</v>
      </c>
      <c r="B29" s="9" t="n">
        <v>0.0153996</v>
      </c>
      <c r="C29" s="8" t="n">
        <v>158</v>
      </c>
      <c r="D29" s="9" t="n">
        <v>0.00186376</v>
      </c>
      <c r="E29" s="8" t="n">
        <v>260</v>
      </c>
      <c r="F29" s="9" t="n">
        <v>0.000270588</v>
      </c>
      <c r="G29" s="8" t="n">
        <v>362</v>
      </c>
      <c r="H29" s="10" t="n">
        <v>4.78505E-005</v>
      </c>
      <c r="I29" s="8" t="n">
        <v>464</v>
      </c>
      <c r="J29" s="10" t="n">
        <v>1.02179E-005</v>
      </c>
      <c r="K29" s="8" t="n">
        <v>566</v>
      </c>
      <c r="L29" s="10" t="n">
        <v>1.26502E-006</v>
      </c>
      <c r="M29" s="8" t="n">
        <v>668</v>
      </c>
      <c r="N29" s="10" t="n">
        <v>0</v>
      </c>
    </row>
    <row collapsed="false" customFormat="false" customHeight="true" hidden="false" ht="9.7" outlineLevel="0" r="30">
      <c r="A30" s="8" t="n">
        <v>58</v>
      </c>
      <c r="B30" s="9" t="n">
        <v>0.0147043</v>
      </c>
      <c r="C30" s="8" t="n">
        <v>160</v>
      </c>
      <c r="D30" s="9" t="n">
        <v>0.00185118</v>
      </c>
      <c r="E30" s="8" t="n">
        <v>262</v>
      </c>
      <c r="F30" s="9" t="n">
        <v>0.00032569</v>
      </c>
      <c r="G30" s="8" t="n">
        <v>364</v>
      </c>
      <c r="H30" s="10" t="n">
        <v>4.12748E-005</v>
      </c>
      <c r="I30" s="8" t="n">
        <v>466</v>
      </c>
      <c r="J30" s="10" t="n">
        <v>7.3442E-006</v>
      </c>
      <c r="K30" s="8" t="n">
        <v>568</v>
      </c>
      <c r="L30" s="10" t="n">
        <v>5.93145E-007</v>
      </c>
      <c r="M30" s="8" t="n">
        <v>670</v>
      </c>
      <c r="N30" s="10" t="n">
        <v>7.56923E-007</v>
      </c>
    </row>
    <row collapsed="false" customFormat="false" customHeight="true" hidden="false" ht="9.7" outlineLevel="0" r="31">
      <c r="A31" s="8" t="n">
        <v>60</v>
      </c>
      <c r="B31" s="9" t="n">
        <v>0.0140045</v>
      </c>
      <c r="C31" s="8" t="n">
        <v>162</v>
      </c>
      <c r="D31" s="9" t="n">
        <v>0.00180353</v>
      </c>
      <c r="E31" s="8" t="n">
        <v>264</v>
      </c>
      <c r="F31" s="9" t="n">
        <v>0.000295433</v>
      </c>
      <c r="G31" s="8" t="n">
        <v>366</v>
      </c>
      <c r="H31" s="10" t="n">
        <v>5.58692E-005</v>
      </c>
      <c r="I31" s="8" t="n">
        <v>468</v>
      </c>
      <c r="J31" s="10" t="n">
        <v>5.45803E-006</v>
      </c>
      <c r="K31" s="8" t="n">
        <v>570</v>
      </c>
      <c r="L31" s="10" t="n">
        <v>5.93145E-007</v>
      </c>
    </row>
    <row collapsed="false" customFormat="false" customHeight="true" hidden="false" ht="9.7" outlineLevel="0" r="32">
      <c r="A32" s="8" t="n">
        <v>62</v>
      </c>
      <c r="B32" s="9" t="n">
        <v>0.0134531</v>
      </c>
      <c r="C32" s="8" t="n">
        <v>164</v>
      </c>
      <c r="D32" s="9" t="n">
        <v>0.00172527</v>
      </c>
      <c r="E32" s="8" t="n">
        <v>266</v>
      </c>
      <c r="F32" s="9" t="n">
        <v>0.000255179</v>
      </c>
      <c r="G32" s="8" t="n">
        <v>368</v>
      </c>
      <c r="H32" s="10" t="n">
        <v>4.74569E-005</v>
      </c>
      <c r="I32" s="8" t="n">
        <v>470</v>
      </c>
      <c r="J32" s="10" t="n">
        <v>5.17456E-006</v>
      </c>
      <c r="K32" s="8" t="n">
        <v>572</v>
      </c>
      <c r="L32" s="10" t="n">
        <v>1.34375E-006</v>
      </c>
    </row>
    <row collapsed="false" customFormat="false" customHeight="true" hidden="false" ht="9.7" outlineLevel="0" r="33">
      <c r="A33" s="8" t="n">
        <v>64</v>
      </c>
      <c r="B33" s="9" t="n">
        <v>0.0128217</v>
      </c>
      <c r="C33" s="8" t="n">
        <v>166</v>
      </c>
      <c r="D33" s="9" t="n">
        <v>0.00162508</v>
      </c>
      <c r="E33" s="8" t="n">
        <v>268</v>
      </c>
      <c r="F33" s="9" t="n">
        <v>0.000261614</v>
      </c>
      <c r="G33" s="8" t="n">
        <v>370</v>
      </c>
      <c r="H33" s="10" t="n">
        <v>3.92041E-005</v>
      </c>
      <c r="I33" s="8" t="n">
        <v>472</v>
      </c>
      <c r="J33" s="10" t="n">
        <v>6.06767E-006</v>
      </c>
      <c r="K33" s="8" t="n">
        <v>574</v>
      </c>
      <c r="L33" s="10" t="n">
        <v>1.35007E-006</v>
      </c>
    </row>
    <row collapsed="false" customFormat="false" customHeight="true" hidden="false" ht="9.7" outlineLevel="0" r="34">
      <c r="A34" s="8" t="n">
        <v>66</v>
      </c>
      <c r="B34" s="9" t="n">
        <v>0.0125088</v>
      </c>
      <c r="C34" s="8" t="n">
        <v>168</v>
      </c>
      <c r="D34" s="9" t="n">
        <v>0.00166739</v>
      </c>
      <c r="E34" s="8" t="n">
        <v>270</v>
      </c>
      <c r="F34" s="9" t="n">
        <v>0.00025224</v>
      </c>
      <c r="G34" s="8" t="n">
        <v>372</v>
      </c>
      <c r="H34" s="10" t="n">
        <v>4.35197E-005</v>
      </c>
      <c r="I34" s="8" t="n">
        <v>474</v>
      </c>
      <c r="J34" s="10" t="n">
        <v>8.80404E-006</v>
      </c>
      <c r="K34" s="8" t="n">
        <v>576</v>
      </c>
      <c r="L34" s="10" t="n">
        <v>0</v>
      </c>
    </row>
    <row collapsed="false" customFormat="false" customHeight="true" hidden="false" ht="9.7" outlineLevel="0" r="35">
      <c r="A35" s="8" t="n">
        <v>68</v>
      </c>
      <c r="B35" s="9" t="n">
        <v>0.012118</v>
      </c>
      <c r="C35" s="8" t="n">
        <v>170</v>
      </c>
      <c r="D35" s="9" t="n">
        <v>0.00155591</v>
      </c>
      <c r="E35" s="8" t="n">
        <v>272</v>
      </c>
      <c r="F35" s="9" t="n">
        <v>0.000243412</v>
      </c>
      <c r="G35" s="8" t="n">
        <v>374</v>
      </c>
      <c r="H35" s="10" t="n">
        <v>4.09274E-005</v>
      </c>
      <c r="I35" s="8" t="n">
        <v>476</v>
      </c>
      <c r="J35" s="10" t="n">
        <v>4.54539E-006</v>
      </c>
      <c r="K35" s="8" t="n">
        <v>578</v>
      </c>
      <c r="L35" s="10" t="n">
        <v>0</v>
      </c>
    </row>
    <row collapsed="false" customFormat="false" customHeight="true" hidden="false" ht="9.7" outlineLevel="0" r="36">
      <c r="A36" s="8" t="n">
        <v>70</v>
      </c>
      <c r="B36" s="9" t="n">
        <v>0.0115653</v>
      </c>
      <c r="C36" s="8" t="n">
        <v>172</v>
      </c>
      <c r="D36" s="9" t="n">
        <v>0.0015099</v>
      </c>
      <c r="E36" s="8" t="n">
        <v>274</v>
      </c>
      <c r="F36" s="9" t="n">
        <v>0.000238854</v>
      </c>
      <c r="G36" s="8" t="n">
        <v>376</v>
      </c>
      <c r="H36" s="10" t="n">
        <v>4.0226E-005</v>
      </c>
      <c r="I36" s="8" t="n">
        <v>478</v>
      </c>
      <c r="J36" s="10" t="n">
        <v>6.5002E-006</v>
      </c>
      <c r="K36" s="8" t="n">
        <v>580</v>
      </c>
      <c r="L36" s="10" t="n">
        <v>1.41069E-006</v>
      </c>
    </row>
    <row collapsed="false" customFormat="false" customHeight="true" hidden="false" ht="9.7" outlineLevel="0" r="37">
      <c r="A37" s="8" t="n">
        <v>72</v>
      </c>
      <c r="B37" s="9" t="n">
        <v>0.0108517</v>
      </c>
      <c r="C37" s="8" t="n">
        <v>174</v>
      </c>
      <c r="D37" s="9" t="n">
        <v>0.00138611</v>
      </c>
      <c r="E37" s="8" t="n">
        <v>276</v>
      </c>
      <c r="F37" s="9" t="n">
        <v>0.000258624</v>
      </c>
      <c r="G37" s="8" t="n">
        <v>378</v>
      </c>
      <c r="H37" s="10" t="n">
        <v>2.67887E-005</v>
      </c>
      <c r="I37" s="8" t="n">
        <v>480</v>
      </c>
      <c r="J37" s="10" t="n">
        <v>7.30773E-006</v>
      </c>
      <c r="K37" s="8" t="n">
        <v>582</v>
      </c>
      <c r="L37" s="10" t="n">
        <v>5.93145E-007</v>
      </c>
    </row>
    <row collapsed="false" customFormat="false" customHeight="true" hidden="false" ht="9.7" outlineLevel="0" r="38">
      <c r="A38" s="8" t="n">
        <v>74</v>
      </c>
      <c r="B38" s="9" t="n">
        <v>0.0105842</v>
      </c>
      <c r="C38" s="8" t="n">
        <v>176</v>
      </c>
      <c r="D38" s="9" t="n">
        <v>0.00135902</v>
      </c>
      <c r="E38" s="8" t="n">
        <v>278</v>
      </c>
      <c r="F38" s="9" t="n">
        <v>0.000208853</v>
      </c>
      <c r="G38" s="8" t="n">
        <v>380</v>
      </c>
      <c r="H38" s="10" t="n">
        <v>3.08195E-005</v>
      </c>
      <c r="I38" s="8" t="n">
        <v>482</v>
      </c>
      <c r="J38" s="10" t="n">
        <v>6.25775E-006</v>
      </c>
      <c r="K38" s="8" t="n">
        <v>584</v>
      </c>
      <c r="L38" s="10" t="n">
        <v>5.93145E-007</v>
      </c>
    </row>
    <row collapsed="false" customFormat="false" customHeight="true" hidden="false" ht="9.7" outlineLevel="0" r="39">
      <c r="A39" s="8" t="n">
        <v>76</v>
      </c>
      <c r="B39" s="9" t="n">
        <v>0.0100974</v>
      </c>
      <c r="C39" s="8" t="n">
        <v>178</v>
      </c>
      <c r="D39" s="9" t="n">
        <v>0.00131588</v>
      </c>
      <c r="E39" s="8" t="n">
        <v>280</v>
      </c>
      <c r="F39" s="9" t="n">
        <v>0.000225016</v>
      </c>
      <c r="G39" s="8" t="n">
        <v>382</v>
      </c>
      <c r="H39" s="10" t="n">
        <v>2.60809E-005</v>
      </c>
      <c r="I39" s="8" t="n">
        <v>484</v>
      </c>
      <c r="J39" s="10" t="n">
        <v>2.82324E-006</v>
      </c>
      <c r="K39" s="8" t="n">
        <v>586</v>
      </c>
      <c r="L39" s="10" t="n">
        <v>6.71877E-007</v>
      </c>
    </row>
    <row collapsed="false" customFormat="false" customHeight="true" hidden="false" ht="9.7" outlineLevel="0" r="40">
      <c r="A40" s="8" t="n">
        <v>78</v>
      </c>
      <c r="B40" s="9" t="n">
        <v>0.00980128</v>
      </c>
      <c r="C40" s="8" t="n">
        <v>180</v>
      </c>
      <c r="D40" s="9" t="n">
        <v>0.00129309</v>
      </c>
      <c r="E40" s="8" t="n">
        <v>282</v>
      </c>
      <c r="F40" s="9" t="n">
        <v>0.000197547</v>
      </c>
      <c r="G40" s="8" t="n">
        <v>384</v>
      </c>
      <c r="H40" s="10" t="n">
        <v>4.16071E-005</v>
      </c>
      <c r="I40" s="8" t="n">
        <v>486</v>
      </c>
      <c r="J40" s="10" t="n">
        <v>2.44471E-006</v>
      </c>
      <c r="K40" s="8" t="n">
        <v>588</v>
      </c>
      <c r="L40" s="10" t="n">
        <v>7.40681E-007</v>
      </c>
    </row>
    <row collapsed="false" customFormat="false" customHeight="true" hidden="false" ht="9.7" outlineLevel="0" r="41">
      <c r="A41" s="8" t="n">
        <v>80</v>
      </c>
      <c r="B41" s="9" t="n">
        <v>0.00926562</v>
      </c>
      <c r="C41" s="8" t="n">
        <v>182</v>
      </c>
      <c r="D41" s="9" t="n">
        <v>0.00126404</v>
      </c>
      <c r="E41" s="8" t="n">
        <v>284</v>
      </c>
      <c r="F41" s="9" t="n">
        <v>0.000179811</v>
      </c>
      <c r="G41" s="8" t="n">
        <v>386</v>
      </c>
      <c r="H41" s="10" t="n">
        <v>2.73571E-005</v>
      </c>
      <c r="I41" s="8" t="n">
        <v>488</v>
      </c>
      <c r="J41" s="10" t="n">
        <v>2.70014E-006</v>
      </c>
      <c r="K41" s="8" t="n">
        <v>590</v>
      </c>
      <c r="L41" s="10" t="n">
        <v>5.93145E-007</v>
      </c>
    </row>
    <row collapsed="false" customFormat="false" customHeight="true" hidden="false" ht="9.7" outlineLevel="0" r="42">
      <c r="A42" s="8" t="n">
        <v>82</v>
      </c>
      <c r="B42" s="9" t="n">
        <v>0.00890974</v>
      </c>
      <c r="C42" s="8" t="n">
        <v>184</v>
      </c>
      <c r="D42" s="9" t="n">
        <v>0.00117816</v>
      </c>
      <c r="E42" s="8" t="n">
        <v>286</v>
      </c>
      <c r="F42" s="9" t="n">
        <v>0.000188626</v>
      </c>
      <c r="G42" s="8" t="n">
        <v>388</v>
      </c>
      <c r="H42" s="10" t="n">
        <v>3.38193E-005</v>
      </c>
      <c r="I42" s="8" t="n">
        <v>490</v>
      </c>
      <c r="J42" s="10" t="n">
        <v>2.44629E-006</v>
      </c>
      <c r="K42" s="8" t="n">
        <v>592</v>
      </c>
      <c r="L42" s="10" t="n">
        <v>0</v>
      </c>
    </row>
    <row collapsed="false" customFormat="false" customHeight="true" hidden="false" ht="9.7" outlineLevel="0" r="43">
      <c r="A43" s="8" t="n">
        <v>84</v>
      </c>
      <c r="B43" s="9" t="n">
        <v>0.00872309</v>
      </c>
      <c r="C43" s="8" t="n">
        <v>186</v>
      </c>
      <c r="D43" s="9" t="n">
        <v>0.0011795</v>
      </c>
      <c r="E43" s="8" t="n">
        <v>288</v>
      </c>
      <c r="F43" s="9" t="n">
        <v>0.00017308</v>
      </c>
      <c r="G43" s="8" t="n">
        <v>390</v>
      </c>
      <c r="H43" s="10" t="n">
        <v>2.23283E-005</v>
      </c>
      <c r="I43" s="8" t="n">
        <v>492</v>
      </c>
      <c r="J43" s="10" t="n">
        <v>4.08798E-006</v>
      </c>
      <c r="K43" s="8" t="n">
        <v>594</v>
      </c>
      <c r="L43" s="10" t="n">
        <v>5.25925E-007</v>
      </c>
    </row>
    <row collapsed="false" customFormat="false" customHeight="true" hidden="false" ht="9.7" outlineLevel="0" r="44">
      <c r="A44" s="8" t="n">
        <v>86</v>
      </c>
      <c r="B44" s="9" t="n">
        <v>0.00819019</v>
      </c>
      <c r="C44" s="8" t="n">
        <v>188</v>
      </c>
      <c r="D44" s="9" t="n">
        <v>0.00106748</v>
      </c>
      <c r="E44" s="8" t="n">
        <v>290</v>
      </c>
      <c r="F44" s="9" t="n">
        <v>0.000173831</v>
      </c>
      <c r="G44" s="8" t="n">
        <v>392</v>
      </c>
      <c r="H44" s="10" t="n">
        <v>2.0757E-005</v>
      </c>
      <c r="I44" s="8" t="n">
        <v>494</v>
      </c>
      <c r="J44" s="10" t="n">
        <v>2.59066E-006</v>
      </c>
      <c r="K44" s="8" t="n">
        <v>596</v>
      </c>
      <c r="L44" s="10" t="n">
        <v>0</v>
      </c>
    </row>
    <row collapsed="false" customFormat="false" customHeight="true" hidden="false" ht="9.7" outlineLevel="0" r="45">
      <c r="A45" s="8" t="n">
        <v>88</v>
      </c>
      <c r="B45" s="9" t="n">
        <v>0.00782058</v>
      </c>
      <c r="C45" s="8" t="n">
        <v>190</v>
      </c>
      <c r="D45" s="9" t="n">
        <v>0.00104305</v>
      </c>
      <c r="E45" s="8" t="n">
        <v>292</v>
      </c>
      <c r="F45" s="9" t="n">
        <v>0.000168585</v>
      </c>
      <c r="G45" s="8" t="n">
        <v>394</v>
      </c>
      <c r="H45" s="10" t="n">
        <v>2.50731E-005</v>
      </c>
      <c r="I45" s="8" t="n">
        <v>496</v>
      </c>
      <c r="J45" s="10" t="n">
        <v>2.50533E-006</v>
      </c>
      <c r="K45" s="8" t="n">
        <v>598</v>
      </c>
      <c r="L45" s="10" t="n">
        <v>7.56923E-007</v>
      </c>
    </row>
    <row collapsed="false" customFormat="false" customHeight="true" hidden="false" ht="9.7" outlineLevel="0" r="46">
      <c r="A46" s="8" t="n">
        <v>90</v>
      </c>
      <c r="B46" s="9" t="n">
        <v>0.0075117</v>
      </c>
      <c r="C46" s="8" t="n">
        <v>192</v>
      </c>
      <c r="D46" s="9" t="n">
        <v>0.00104378</v>
      </c>
      <c r="E46" s="8" t="n">
        <v>294</v>
      </c>
      <c r="F46" s="9" t="n">
        <v>0.000163845</v>
      </c>
      <c r="G46" s="8" t="n">
        <v>396</v>
      </c>
      <c r="H46" s="10" t="n">
        <v>3.05729E-005</v>
      </c>
      <c r="I46" s="8" t="n">
        <v>498</v>
      </c>
      <c r="J46" s="10" t="n">
        <v>2.61509E-006</v>
      </c>
      <c r="K46" s="8" t="n">
        <v>600</v>
      </c>
      <c r="L46" s="10" t="n">
        <v>0</v>
      </c>
    </row>
    <row collapsed="false" customFormat="false" customHeight="true" hidden="false" ht="9.7" outlineLevel="0" r="47">
      <c r="A47" s="8" t="n">
        <v>92</v>
      </c>
      <c r="B47" s="9" t="n">
        <v>0.00731994</v>
      </c>
      <c r="C47" s="8" t="n">
        <v>194</v>
      </c>
      <c r="E47" s="8" t="n">
        <v>296</v>
      </c>
      <c r="F47" s="9" t="n">
        <v>0.000146173</v>
      </c>
      <c r="G47" s="8" t="n">
        <v>398</v>
      </c>
      <c r="H47" s="10" t="n">
        <v>2.12419E-005</v>
      </c>
      <c r="I47" s="8" t="n">
        <v>500</v>
      </c>
      <c r="J47" s="10" t="n">
        <v>3.19532E-006</v>
      </c>
      <c r="K47" s="8" t="n">
        <v>602</v>
      </c>
      <c r="L47" s="10" t="n">
        <v>7.56923E-007</v>
      </c>
    </row>
    <row collapsed="false" customFormat="false" customHeight="true" hidden="false" ht="9.7" outlineLevel="0" r="48">
      <c r="A48" s="8" t="n">
        <v>94</v>
      </c>
      <c r="B48" s="9" t="n">
        <v>0.0069062</v>
      </c>
      <c r="C48" s="8" t="n">
        <v>196</v>
      </c>
      <c r="E48" s="8" t="n">
        <v>298</v>
      </c>
      <c r="F48" s="9" t="n">
        <v>0.000150333</v>
      </c>
      <c r="G48" s="8" t="n">
        <v>400</v>
      </c>
      <c r="H48" s="10" t="n">
        <v>2.12208E-005</v>
      </c>
      <c r="I48" s="8" t="n">
        <v>502</v>
      </c>
      <c r="J48" s="10" t="n">
        <v>3.34127E-006</v>
      </c>
      <c r="K48" s="8" t="n">
        <v>604</v>
      </c>
      <c r="L48" s="10" t="n">
        <v>0</v>
      </c>
    </row>
    <row collapsed="false" customFormat="false" customHeight="true" hidden="false" ht="9.7" outlineLevel="0" r="49">
      <c r="A49" s="8" t="n">
        <v>96</v>
      </c>
      <c r="B49" s="9" t="n">
        <v>0.00672434</v>
      </c>
      <c r="C49" s="8" t="n">
        <v>198</v>
      </c>
      <c r="E49" s="8" t="n">
        <v>300</v>
      </c>
      <c r="F49" s="9" t="n">
        <v>0.000145384</v>
      </c>
      <c r="G49" s="8" t="n">
        <v>402</v>
      </c>
      <c r="H49" s="10" t="n">
        <v>1.46206E-005</v>
      </c>
      <c r="I49" s="8" t="n">
        <v>504</v>
      </c>
      <c r="J49" s="10" t="n">
        <v>0</v>
      </c>
      <c r="K49" s="8" t="n">
        <v>606</v>
      </c>
      <c r="L49" s="10" t="n">
        <v>0</v>
      </c>
    </row>
    <row collapsed="false" customFormat="false" customHeight="true" hidden="false" ht="9.7" outlineLevel="0" r="50">
      <c r="A50" s="8" t="n">
        <v>98</v>
      </c>
      <c r="B50" s="9" t="n">
        <v>0.00632917</v>
      </c>
      <c r="C50" s="8" t="n">
        <v>200</v>
      </c>
      <c r="E50" s="8" t="n">
        <v>302</v>
      </c>
      <c r="F50" s="9" t="n">
        <v>0.000143601</v>
      </c>
      <c r="G50" s="8" t="n">
        <v>404</v>
      </c>
      <c r="H50" s="10" t="n">
        <v>2.63751E-005</v>
      </c>
      <c r="I50" s="8" t="n">
        <v>506</v>
      </c>
      <c r="J50" s="10" t="n">
        <v>4.0436E-006</v>
      </c>
      <c r="K50" s="8" t="n">
        <v>608</v>
      </c>
      <c r="L50" s="10" t="n">
        <v>7.56923E-007</v>
      </c>
    </row>
    <row collapsed="false" customFormat="false" customHeight="true" hidden="false" ht="9.7" outlineLevel="0" r="51">
      <c r="A51" s="8" t="n">
        <v>100</v>
      </c>
      <c r="B51" s="9" t="n">
        <v>0.00615369</v>
      </c>
      <c r="C51" s="8" t="n">
        <v>202</v>
      </c>
      <c r="E51" s="8" t="n">
        <v>304</v>
      </c>
      <c r="F51" s="9" t="n">
        <v>0.000130224</v>
      </c>
      <c r="G51" s="8" t="n">
        <v>406</v>
      </c>
      <c r="H51" s="10" t="n">
        <v>2.09665E-005</v>
      </c>
      <c r="I51" s="8" t="n">
        <v>508</v>
      </c>
      <c r="J51" s="10" t="n">
        <v>2.78045E-006</v>
      </c>
      <c r="K51" s="8" t="n">
        <v>610</v>
      </c>
      <c r="L51" s="10" t="n">
        <v>0</v>
      </c>
    </row>
    <row collapsed="false" customFormat="false" customHeight="true" hidden="false" ht="9.7" outlineLevel="0" r="52">
      <c r="A52" s="8" t="n">
        <v>102</v>
      </c>
      <c r="B52" s="9" t="n">
        <v>0.00604824</v>
      </c>
      <c r="C52" s="8" t="n">
        <v>204</v>
      </c>
      <c r="E52" s="8" t="n">
        <v>306</v>
      </c>
      <c r="F52" s="9" t="n">
        <v>0.000116827</v>
      </c>
      <c r="G52" s="8" t="n">
        <v>408</v>
      </c>
      <c r="H52" s="10" t="n">
        <v>1.77945E-005</v>
      </c>
      <c r="I52" s="8" t="n">
        <v>510</v>
      </c>
      <c r="J52" s="10" t="n">
        <v>2.0057E-006</v>
      </c>
      <c r="K52" s="8" t="n">
        <v>612</v>
      </c>
      <c r="L52" s="10" t="n">
        <v>6.53762E-007</v>
      </c>
    </row>
    <row collapsed="false" customFormat="false" customHeight="true" hidden="false" ht="9.7" outlineLevel="0" r="53"/>
    <row collapsed="false" customFormat="false" customHeight="true" hidden="false" ht="9.7" outlineLevel="0" r="54"/>
    <row collapsed="false" customFormat="false" customHeight="true" hidden="false" ht="9.7" outlineLevel="0" r="55"/>
    <row collapsed="false" customFormat="false" customHeight="true" hidden="false" ht="9.7" outlineLevel="0" r="56"/>
    <row collapsed="false" customFormat="false" customHeight="true" hidden="false" ht="9.7" outlineLevel="0" r="57"/>
    <row collapsed="false" customFormat="false" customHeight="true" hidden="false" ht="9.7" outlineLevel="0" r="58"/>
    <row collapsed="false" customFormat="false" customHeight="true" hidden="false" ht="9.7" outlineLevel="0" r="59"/>
    <row collapsed="false" customFormat="false" customHeight="true" hidden="false" ht="9.7" outlineLevel="0" r="60"/>
    <row collapsed="false" customFormat="false" customHeight="true" hidden="false" ht="9.7" outlineLevel="0" r="61"/>
    <row collapsed="false" customFormat="false" customHeight="true" hidden="false" ht="9.7" outlineLevel="0" r="62"/>
    <row collapsed="false" customFormat="false" customHeight="true" hidden="false" ht="9.7" outlineLevel="0" r="63"/>
    <row collapsed="false" customFormat="false" customHeight="true" hidden="false" ht="9.7" outlineLevel="0" r="64"/>
    <row collapsed="false" customFormat="false" customHeight="true" hidden="false" ht="9.7" outlineLevel="0" r="65"/>
    <row collapsed="false" customFormat="false" customHeight="true" hidden="false" ht="9.7" outlineLevel="0" r="66"/>
    <row collapsed="false" customFormat="false" customHeight="true" hidden="false" ht="9.7" outlineLevel="0" r="67"/>
    <row collapsed="false" customFormat="false" customHeight="true" hidden="false" ht="9.7" outlineLevel="0" r="68"/>
    <row collapsed="false" customFormat="false" customHeight="true" hidden="false" ht="9.7" outlineLevel="0" r="69"/>
    <row collapsed="false" customFormat="false" customHeight="true" hidden="false" ht="9.7" outlineLevel="0" r="70"/>
    <row collapsed="false" customFormat="false" customHeight="true" hidden="false" ht="9.7" outlineLevel="0" r="71"/>
    <row collapsed="false" customFormat="false" customHeight="true" hidden="false" ht="9.7" outlineLevel="0" r="72"/>
    <row collapsed="false" customFormat="false" customHeight="true" hidden="false" ht="9.7" outlineLevel="0" r="73"/>
    <row collapsed="false" customFormat="false" customHeight="true" hidden="false" ht="9.7" outlineLevel="0" r="74"/>
    <row collapsed="false" customFormat="false" customHeight="true" hidden="false" ht="9.7" outlineLevel="0" r="75"/>
    <row collapsed="false" customFormat="false" customHeight="true" hidden="false" ht="9.7" outlineLevel="0" r="76"/>
    <row collapsed="false" customFormat="false" customHeight="true" hidden="false" ht="9.7" outlineLevel="0" r="77"/>
    <row collapsed="false" customFormat="false" customHeight="true" hidden="false" ht="9.7" outlineLevel="0" r="78"/>
    <row collapsed="false" customFormat="false" customHeight="true" hidden="false" ht="9.7" outlineLevel="0" r="79"/>
    <row collapsed="false" customFormat="false" customHeight="true" hidden="false" ht="9.7" outlineLevel="0" r="80"/>
    <row collapsed="false" customFormat="false" customHeight="true" hidden="false" ht="9.7" outlineLevel="0" r="81"/>
    <row collapsed="false" customFormat="false" customHeight="true" hidden="false" ht="9.7" outlineLevel="0" r="82"/>
    <row collapsed="false" customFormat="false" customHeight="true" hidden="false" ht="9.7" outlineLevel="0" r="83"/>
    <row collapsed="false" customFormat="false" customHeight="true" hidden="false" ht="9.7" outlineLevel="0" r="84"/>
    <row collapsed="false" customFormat="false" customHeight="true" hidden="false" ht="9.7" outlineLevel="0" r="85"/>
    <row collapsed="false" customFormat="false" customHeight="true" hidden="false" ht="9.7" outlineLevel="0" r="86"/>
    <row collapsed="false" customFormat="false" customHeight="true" hidden="false" ht="9.7" outlineLevel="0" r="87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&amp;C&amp;"Arial,Regular"&amp;A</oddHeader>
    <oddFooter>&amp;C&amp;"Arial,Regular"Page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6" zoomScaleNormal="86" zoomScalePageLayoutView="100">
      <selection activeCell="A1" activeCellId="0" pane="topLeft" sqref="A1"/>
    </sheetView>
  </sheetViews>
  <cols>
    <col collapsed="false" hidden="false" max="1025" min="1" style="0" width="9.01960784313726"/>
  </cols>
  <sheetData>
    <row collapsed="false" customFormat="false" customHeight="true" hidden="false" ht="12.1" outlineLevel="0" r="1">
      <c r="A1" s="0" t="n">
        <v>73.6722754288185</v>
      </c>
      <c r="C1" s="0" t="n">
        <f aca="false">SUM(A1:A8)</f>
        <v>311.847249092941</v>
      </c>
    </row>
    <row collapsed="false" customFormat="false" customHeight="true" hidden="false" ht="12.1" outlineLevel="0" r="2">
      <c r="A2" s="0" t="n">
        <v>39.5621517008646</v>
      </c>
      <c r="C2" s="0" t="n">
        <f aca="false">SUM(A1:A96)</f>
        <v>504.278452919369</v>
      </c>
    </row>
    <row collapsed="false" customFormat="false" customHeight="true" hidden="false" ht="12.1" outlineLevel="0" r="3">
      <c r="A3" s="0" t="n">
        <v>36.8347352184483</v>
      </c>
      <c r="C3" s="0" t="n">
        <f aca="false">C1/C2</f>
        <v>0.618402882946109</v>
      </c>
    </row>
    <row collapsed="false" customFormat="false" customHeight="true" hidden="false" ht="12.1" outlineLevel="0" r="4">
      <c r="A4" s="0" t="n">
        <v>36.8347352184483</v>
      </c>
    </row>
    <row collapsed="false" customFormat="false" customHeight="true" hidden="false" ht="12.1" outlineLevel="0" r="5">
      <c r="A5" s="0" t="n">
        <v>34.7988148542675</v>
      </c>
    </row>
    <row collapsed="false" customFormat="false" customHeight="true" hidden="false" ht="12.1" outlineLevel="0" r="6">
      <c r="A6" s="0" t="n">
        <v>34.7988148542675</v>
      </c>
    </row>
    <row collapsed="false" customFormat="false" customHeight="true" hidden="false" ht="12.1" outlineLevel="0" r="7">
      <c r="A7" s="0" t="n">
        <v>27.6728609089134</v>
      </c>
    </row>
    <row collapsed="false" customFormat="false" customHeight="true" hidden="false" ht="12.1" outlineLevel="0" r="8">
      <c r="A8" s="0" t="n">
        <v>27.6728609089134</v>
      </c>
    </row>
    <row collapsed="false" customFormat="false" customHeight="true" hidden="false" ht="12.1" outlineLevel="0" r="9">
      <c r="A9" s="0" t="n">
        <v>25.1784256644537</v>
      </c>
    </row>
    <row collapsed="false" customFormat="false" customHeight="true" hidden="false" ht="12.1" outlineLevel="0" r="10">
      <c r="A10" s="0" t="n">
        <v>21.9425697746725</v>
      </c>
    </row>
    <row collapsed="false" customFormat="false" customHeight="true" hidden="false" ht="12.1" outlineLevel="0" r="11">
      <c r="A11" s="0" t="n">
        <v>13.5208623587104</v>
      </c>
    </row>
    <row collapsed="false" customFormat="false" customHeight="true" hidden="false" ht="12.1" outlineLevel="0" r="12">
      <c r="A12" s="0" t="n">
        <v>12.0829292292414</v>
      </c>
    </row>
    <row collapsed="false" customFormat="false" customHeight="true" hidden="false" ht="12.1" outlineLevel="0" r="13">
      <c r="A13" s="0" t="n">
        <v>11.9105042950041</v>
      </c>
    </row>
    <row collapsed="false" customFormat="false" customHeight="true" hidden="false" ht="12.1" outlineLevel="0" r="14">
      <c r="A14" s="0" t="n">
        <v>11.9105042950041</v>
      </c>
    </row>
    <row collapsed="false" customFormat="false" customHeight="true" hidden="false" ht="12.1" outlineLevel="0" r="15">
      <c r="A15" s="0" t="n">
        <v>11.7832016057539</v>
      </c>
    </row>
    <row collapsed="false" customFormat="false" customHeight="true" hidden="false" ht="12.1" outlineLevel="0" r="16">
      <c r="A16" s="0" t="n">
        <v>8.92176439531035</v>
      </c>
    </row>
    <row collapsed="false" customFormat="false" customHeight="true" hidden="false" ht="12.1" outlineLevel="0" r="17">
      <c r="A17" s="0" t="n">
        <v>7.68254159934929</v>
      </c>
    </row>
    <row collapsed="false" customFormat="false" customHeight="true" hidden="false" ht="12.1" outlineLevel="0" r="18">
      <c r="A18" s="0" t="n">
        <v>7.68254159934929</v>
      </c>
      <c r="E18" s="0" t="s">
        <v>224</v>
      </c>
    </row>
    <row collapsed="false" customFormat="false" customHeight="true" hidden="false" ht="12.1" outlineLevel="0" r="19">
      <c r="A19" s="0" t="n">
        <v>5.87317830025506</v>
      </c>
    </row>
    <row collapsed="false" customFormat="false" customHeight="true" hidden="false" ht="12.1" outlineLevel="0" r="20">
      <c r="A20" s="0" t="n">
        <v>5.87317830025506</v>
      </c>
    </row>
    <row collapsed="false" customFormat="false" customHeight="true" hidden="false" ht="12.1" outlineLevel="0" r="21">
      <c r="A21" s="0" t="n">
        <v>5.39178597401966</v>
      </c>
    </row>
    <row collapsed="false" customFormat="false" customHeight="true" hidden="false" ht="12.1" outlineLevel="0" r="22">
      <c r="A22" s="0" t="n">
        <v>4.4389146246368</v>
      </c>
    </row>
    <row collapsed="false" customFormat="false" customHeight="true" hidden="false" ht="12.1" outlineLevel="0" r="23">
      <c r="A23" s="0" t="n">
        <v>4.4389146246368</v>
      </c>
    </row>
    <row collapsed="false" customFormat="false" customHeight="true" hidden="false" ht="12.1" outlineLevel="0" r="24">
      <c r="A24" s="0" t="n">
        <v>3.2870977810272</v>
      </c>
    </row>
    <row collapsed="false" customFormat="false" customHeight="true" hidden="false" ht="12.1" outlineLevel="0" r="25">
      <c r="A25" s="0" t="n">
        <v>2.89539929914149</v>
      </c>
    </row>
    <row collapsed="false" customFormat="false" customHeight="true" hidden="false" ht="12.1" outlineLevel="0" r="26">
      <c r="A26" s="0" t="n">
        <v>2.78927258534178</v>
      </c>
    </row>
    <row collapsed="false" customFormat="false" customHeight="true" hidden="false" ht="12.1" outlineLevel="0" r="27">
      <c r="A27" s="0" t="n">
        <v>2.78927258534178</v>
      </c>
    </row>
    <row collapsed="false" customFormat="false" customHeight="true" hidden="false" ht="12.1" outlineLevel="0" r="28">
      <c r="A28" s="0" t="n">
        <v>2.07429054507735</v>
      </c>
    </row>
    <row collapsed="false" customFormat="false" customHeight="true" hidden="false" ht="12.1" outlineLevel="0" r="29">
      <c r="A29" s="0" t="n">
        <v>2.07429054507735</v>
      </c>
    </row>
    <row collapsed="false" customFormat="false" customHeight="true" hidden="false" ht="12.1" outlineLevel="0" r="30">
      <c r="A30" s="0" t="n">
        <v>1.92476729681814</v>
      </c>
    </row>
    <row collapsed="false" customFormat="false" customHeight="true" hidden="false" ht="12.1" outlineLevel="0" r="31">
      <c r="A31" s="0" t="n">
        <v>1.92476729681814</v>
      </c>
    </row>
    <row collapsed="false" customFormat="false" customHeight="true" hidden="false" ht="12.1" outlineLevel="0" r="32">
      <c r="A32" s="0" t="n">
        <v>1.7651777457888</v>
      </c>
    </row>
    <row collapsed="false" customFormat="false" customHeight="true" hidden="false" ht="12.1" outlineLevel="0" r="33">
      <c r="A33" s="0" t="n">
        <v>1.27824891262334</v>
      </c>
    </row>
    <row collapsed="false" customFormat="false" customHeight="true" hidden="false" ht="12.1" outlineLevel="0" r="34">
      <c r="A34" s="0" t="n">
        <v>1.27824891262334</v>
      </c>
    </row>
    <row collapsed="false" customFormat="false" customHeight="true" hidden="false" ht="12.1" outlineLevel="0" r="35">
      <c r="A35" s="0" t="n">
        <v>1.10679774724551</v>
      </c>
    </row>
    <row collapsed="false" customFormat="false" customHeight="true" hidden="false" ht="12.1" outlineLevel="0" r="36">
      <c r="A36" s="0" t="n">
        <v>0.771887907040136</v>
      </c>
    </row>
    <row collapsed="false" customFormat="false" customHeight="true" hidden="false" ht="12.1" outlineLevel="0" r="37">
      <c r="A37" s="0" t="n">
        <v>0.771887907040136</v>
      </c>
    </row>
    <row collapsed="false" customFormat="false" customHeight="true" hidden="false" ht="12.1" outlineLevel="0" r="38">
      <c r="A38" s="0" t="n">
        <v>0.762835139228183</v>
      </c>
    </row>
    <row collapsed="false" customFormat="false" customHeight="true" hidden="false" ht="12.1" outlineLevel="0" r="39">
      <c r="A39" s="0" t="n">
        <v>0.762835139228183</v>
      </c>
    </row>
    <row collapsed="false" customFormat="false" customHeight="true" hidden="false" ht="12.1" outlineLevel="0" r="40">
      <c r="A40" s="0" t="n">
        <v>0.619638542118329</v>
      </c>
    </row>
    <row collapsed="false" customFormat="false" customHeight="true" hidden="false" ht="12.1" outlineLevel="0" r="41">
      <c r="A41" s="0" t="n">
        <v>0.619638542118329</v>
      </c>
    </row>
    <row collapsed="false" customFormat="false" customHeight="true" hidden="false" ht="12.1" outlineLevel="0" r="42">
      <c r="A42" s="0" t="n">
        <v>0.594352490456317</v>
      </c>
    </row>
    <row collapsed="false" customFormat="false" customHeight="true" hidden="false" ht="12.1" outlineLevel="0" r="43">
      <c r="A43" s="0" t="n">
        <v>0.425924151884775</v>
      </c>
    </row>
    <row collapsed="false" customFormat="false" customHeight="true" hidden="false" ht="12.1" outlineLevel="0" r="44">
      <c r="A44" s="0" t="n">
        <v>0.425924151884775</v>
      </c>
    </row>
    <row collapsed="false" customFormat="false" customHeight="true" hidden="false" ht="12.1" outlineLevel="0" r="45">
      <c r="A45" s="0" t="n">
        <v>0.388496986084619</v>
      </c>
    </row>
    <row collapsed="false" customFormat="false" customHeight="true" hidden="false" ht="12.1" outlineLevel="0" r="46">
      <c r="A46" s="0" t="n">
        <v>0.316217564908429</v>
      </c>
    </row>
    <row collapsed="false" customFormat="false" customHeight="true" hidden="false" ht="12.1" outlineLevel="0" r="47">
      <c r="A47" s="0" t="n">
        <v>0.316217564908429</v>
      </c>
    </row>
    <row collapsed="false" customFormat="false" customHeight="true" hidden="false" ht="12.1" outlineLevel="0" r="48">
      <c r="A48" s="0" t="n">
        <v>0.209325777863749</v>
      </c>
    </row>
    <row collapsed="false" customFormat="false" customHeight="true" hidden="false" ht="12.1" outlineLevel="0" r="49">
      <c r="A49" s="0" t="n">
        <v>0.209325777863749</v>
      </c>
    </row>
    <row collapsed="false" customFormat="false" customHeight="true" hidden="false" ht="12.1" outlineLevel="0" r="50">
      <c r="A50" s="0" t="n">
        <v>0.208623618713372</v>
      </c>
    </row>
    <row collapsed="false" customFormat="false" customHeight="true" hidden="false" ht="12.1" outlineLevel="0" r="51">
      <c r="A51" s="0" t="n">
        <v>0.199026072310848</v>
      </c>
    </row>
    <row collapsed="false" customFormat="false" customHeight="true" hidden="false" ht="12.1" outlineLevel="0" r="52">
      <c r="A52" s="0" t="n">
        <v>0.199026072310848</v>
      </c>
    </row>
    <row collapsed="false" customFormat="false" customHeight="true" hidden="false" ht="12.1" outlineLevel="0" r="53">
      <c r="A53" s="0" t="n">
        <v>0.107782596739238</v>
      </c>
    </row>
    <row collapsed="false" customFormat="false" customHeight="true" hidden="false" ht="12.1" outlineLevel="0" r="54">
      <c r="A54" s="0" t="n">
        <v>0.107782596739238</v>
      </c>
    </row>
    <row collapsed="false" customFormat="false" customHeight="true" hidden="false" ht="12.1" outlineLevel="0" r="55">
      <c r="A55" s="0" t="n">
        <v>0.0946989214668288</v>
      </c>
    </row>
    <row collapsed="false" customFormat="false" customHeight="true" hidden="false" ht="12.1" outlineLevel="0" r="56">
      <c r="A56" s="0" t="n">
        <v>0.081221405720399</v>
      </c>
    </row>
    <row collapsed="false" customFormat="false" customHeight="true" hidden="false" ht="12.1" outlineLevel="0" r="57">
      <c r="A57" s="0" t="n">
        <v>0.0676808929904408</v>
      </c>
    </row>
    <row collapsed="false" customFormat="false" customHeight="true" hidden="false" ht="12.1" outlineLevel="0" r="58">
      <c r="A58" s="0" t="n">
        <v>0.0676808929904408</v>
      </c>
    </row>
    <row collapsed="false" customFormat="false" customHeight="true" hidden="false" ht="12.1" outlineLevel="0" r="59">
      <c r="A59" s="0" t="n">
        <v>0.0508535005220352</v>
      </c>
    </row>
    <row collapsed="false" customFormat="false" customHeight="true" hidden="false" ht="12.1" outlineLevel="0" r="60">
      <c r="A60" s="0" t="n">
        <v>0.0436160489921687</v>
      </c>
    </row>
    <row collapsed="false" customFormat="false" customHeight="true" hidden="false" ht="12.1" outlineLevel="0" r="61">
      <c r="A61" s="0" t="n">
        <v>0.0361316561026525</v>
      </c>
    </row>
    <row collapsed="false" customFormat="false" customHeight="true" hidden="false" ht="12.1" outlineLevel="0" r="62">
      <c r="A62" s="0" t="n">
        <v>0.0361316561026525</v>
      </c>
    </row>
    <row collapsed="false" customFormat="false" customHeight="true" hidden="false" ht="12.1" outlineLevel="0" r="63">
      <c r="A63" s="0" t="n">
        <v>0.0267119918080998</v>
      </c>
    </row>
    <row collapsed="false" customFormat="false" customHeight="true" hidden="false" ht="12.1" outlineLevel="0" r="64">
      <c r="A64" s="0" t="n">
        <v>0.0267119918080998</v>
      </c>
    </row>
    <row collapsed="false" customFormat="false" customHeight="true" hidden="false" ht="12.1" outlineLevel="0" r="65">
      <c r="A65" s="0" t="n">
        <v>0.0107429978425873</v>
      </c>
    </row>
    <row collapsed="false" customFormat="false" customHeight="true" hidden="false" ht="12.1" outlineLevel="0" r="66">
      <c r="A66" s="0" t="n">
        <v>0.00852119475119937</v>
      </c>
    </row>
    <row collapsed="false" customFormat="false" customHeight="true" hidden="false" ht="12.1" outlineLevel="0" r="67">
      <c r="A67" s="0" t="n">
        <v>0.00852119475119937</v>
      </c>
    </row>
    <row collapsed="false" customFormat="false" customHeight="true" hidden="false" ht="12.1" outlineLevel="0" r="68">
      <c r="A68" s="0" t="n">
        <v>0.0075662240960622</v>
      </c>
    </row>
    <row collapsed="false" customFormat="false" customHeight="true" hidden="false" ht="12.1" outlineLevel="0" r="69">
      <c r="A69" s="0" t="n">
        <v>0.0057909616848176</v>
      </c>
    </row>
    <row collapsed="false" customFormat="false" customHeight="true" hidden="false" ht="12.1" outlineLevel="0" r="70">
      <c r="A70" s="0" t="n">
        <v>0.00576901022666453</v>
      </c>
    </row>
    <row collapsed="false" customFormat="false" customHeight="true" hidden="false" ht="12.1" outlineLevel="0" r="71">
      <c r="A71" s="0" t="n">
        <v>0.00406307669674688</v>
      </c>
    </row>
    <row collapsed="false" customFormat="false" customHeight="true" hidden="false" ht="12.1" outlineLevel="0" r="72">
      <c r="A72" s="0" t="n">
        <v>0.00310975741328916</v>
      </c>
    </row>
    <row collapsed="false" customFormat="false" customHeight="true" hidden="false" ht="12.1" outlineLevel="0" r="73">
      <c r="A73" s="0" t="n">
        <v>0.00250812381623483</v>
      </c>
    </row>
    <row collapsed="false" customFormat="false" customHeight="true" hidden="false" ht="12.1" outlineLevel="0" r="74">
      <c r="A74" s="0" t="n">
        <v>0.00250812381623483</v>
      </c>
    </row>
    <row collapsed="false" customFormat="false" customHeight="true" hidden="false" ht="12.1" outlineLevel="0" r="75">
      <c r="A75" s="0" t="n">
        <v>0.0020796632375571</v>
      </c>
    </row>
    <row collapsed="false" customFormat="false" customHeight="true" hidden="false" ht="12.1" outlineLevel="0" r="76">
      <c r="A76" s="0" t="n">
        <v>0.00111678310479821</v>
      </c>
    </row>
    <row collapsed="false" customFormat="false" customHeight="true" hidden="false" ht="12.1" outlineLevel="0" r="77">
      <c r="A77" s="0" t="n">
        <v>0.000315213619959129</v>
      </c>
    </row>
    <row collapsed="false" customFormat="false" customHeight="true" hidden="false" ht="12.1" outlineLevel="0" r="78">
      <c r="A78" s="0" t="n">
        <v>0.00027797042580428</v>
      </c>
    </row>
    <row collapsed="false" customFormat="false" customHeight="true" hidden="false" ht="12.1" outlineLevel="0" r="79">
      <c r="A79" s="0" t="n">
        <v>0.000169270312046363</v>
      </c>
    </row>
    <row collapsed="false" customFormat="false" customHeight="true" hidden="false" ht="12.1" outlineLevel="0" r="80">
      <c r="A80" s="0" t="n">
        <v>0.000149270646115011</v>
      </c>
    </row>
    <row collapsed="false" customFormat="false" customHeight="true" hidden="false" ht="12.1" outlineLevel="0" r="81">
      <c r="A81" s="0" t="n">
        <v>6.73946132599435E-005</v>
      </c>
    </row>
    <row collapsed="false" customFormat="false" customHeight="true" hidden="false" ht="12.1" outlineLevel="0" r="82">
      <c r="A82" s="0" t="n">
        <v>5.82548360794786E-005</v>
      </c>
    </row>
    <row collapsed="false" customFormat="false" customHeight="true" hidden="false" ht="12.1" outlineLevel="0" r="83">
      <c r="A83" s="0" t="n">
        <v>5.67919112142383E-005</v>
      </c>
    </row>
    <row collapsed="false" customFormat="false" customHeight="true" hidden="false" ht="12.1" outlineLevel="0" r="84">
      <c r="A84" s="0" t="n">
        <v>4.26738144902094E-005</v>
      </c>
    </row>
    <row collapsed="false" customFormat="false" customHeight="true" hidden="false" ht="12.1" outlineLevel="0" r="85">
      <c r="A85" s="0" t="n">
        <v>3.61910352041062E-005</v>
      </c>
    </row>
    <row collapsed="false" customFormat="false" customHeight="true" hidden="false" ht="12.1" outlineLevel="0" r="86">
      <c r="A86" s="0" t="n">
        <v>3.12829575151659E-005</v>
      </c>
    </row>
    <row collapsed="false" customFormat="false" customHeight="true" hidden="false" ht="12.1" outlineLevel="0" r="87">
      <c r="A87" s="0" t="n">
        <v>3.04973640865833E-005</v>
      </c>
    </row>
    <row collapsed="false" customFormat="false" customHeight="true" hidden="false" ht="12.1" outlineLevel="0" r="88">
      <c r="A88" s="0" t="n">
        <v>2.29159193562225E-005</v>
      </c>
    </row>
    <row collapsed="false" customFormat="false" customHeight="true" hidden="false" ht="12.1" outlineLevel="0" r="89">
      <c r="A89" s="0" t="n">
        <v>4.87994170016396E-006</v>
      </c>
    </row>
    <row collapsed="false" customFormat="false" customHeight="true" hidden="false" ht="12.1" outlineLevel="0" r="90">
      <c r="A90" s="0" t="n">
        <v>3.18096992256857E-006</v>
      </c>
    </row>
    <row collapsed="false" customFormat="false" customHeight="true" hidden="false" ht="12.1" outlineLevel="0" r="91">
      <c r="A91" s="0" t="n">
        <v>2.62053795283947E-006</v>
      </c>
    </row>
    <row collapsed="false" customFormat="false" customHeight="true" hidden="false" ht="12.1" outlineLevel="0" r="92">
      <c r="A92" s="0" t="n">
        <v>1.70818688441538E-006</v>
      </c>
    </row>
    <row collapsed="false" customFormat="false" customHeight="true" hidden="false" ht="12.1" outlineLevel="0" r="93">
      <c r="A93" s="0" t="n">
        <v>7.09102852021385E-007</v>
      </c>
    </row>
    <row collapsed="false" customFormat="false" customHeight="true" hidden="false" ht="12.1" outlineLevel="0" r="94">
      <c r="A94" s="0" t="n">
        <v>3.80789577081692E-007</v>
      </c>
    </row>
    <row collapsed="false" customFormat="false" customHeight="true" hidden="false" ht="12.1" outlineLevel="0" r="95">
      <c r="A95" s="0" t="n">
        <v>3.6749075991519E-008</v>
      </c>
    </row>
    <row collapsed="false" customFormat="false" customHeight="true" hidden="false" ht="12.1" outlineLevel="0" r="96">
      <c r="A96" s="0" t="n">
        <v>1.97343235400377E-008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2012-11-15T04:09:20.00Z</dcterms:created>
  <dc:creator>Jingke Xu</dc:creator>
  <cp:lastModifiedBy>Shawn </cp:lastModifiedBy>
  <cp:lastPrinted>2013-02-15T04:38:09.00Z</cp:lastPrinted>
  <dcterms:modified xsi:type="dcterms:W3CDTF">2013-11-22T17:49:49.00Z</dcterms:modified>
  <cp:revision>0</cp:revision>
</cp:coreProperties>
</file>