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6605" windowHeight="9405"/>
  </bookViews>
  <sheets>
    <sheet name="重构决策表" sheetId="1" r:id="rId1"/>
    <sheet name="配置" sheetId="2" r:id="rId2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G17"/>
  <c r="H17" s="1"/>
  <c r="H18"/>
  <c r="H19"/>
  <c r="H20"/>
  <c r="H21"/>
  <c r="G22"/>
  <c r="H22" s="1"/>
  <c r="H23"/>
  <c r="G24"/>
  <c r="H24" s="1"/>
  <c r="G25"/>
  <c r="H25" s="1"/>
  <c r="G26"/>
  <c r="H26" s="1"/>
  <c r="H27"/>
  <c r="G28"/>
  <c r="H28" s="1"/>
  <c r="J11" i="2"/>
  <c r="J10"/>
  <c r="J9"/>
  <c r="J8"/>
  <c r="J7"/>
  <c r="J6"/>
  <c r="J5"/>
  <c r="J4"/>
  <c r="J3"/>
  <c r="E29" i="1" l="1"/>
  <c r="B29" l="1"/>
</calcChain>
</file>

<file path=xl/sharedStrings.xml><?xml version="1.0" encoding="utf-8"?>
<sst xmlns="http://schemas.openxmlformats.org/spreadsheetml/2006/main" count="42" uniqueCount="41">
  <si>
    <t>人员支撑情况</t>
    <phoneticPr fontId="1" type="noConversion"/>
  </si>
  <si>
    <t>重构周期</t>
    <phoneticPr fontId="1" type="noConversion"/>
  </si>
  <si>
    <t>重构代码度量数据</t>
    <phoneticPr fontId="1" type="noConversion"/>
  </si>
  <si>
    <t>自动化测试包围</t>
    <phoneticPr fontId="1" type="noConversion"/>
  </si>
  <si>
    <t>风险</t>
    <phoneticPr fontId="1" type="noConversion"/>
  </si>
  <si>
    <t>遗留代码重构决策表</t>
    <phoneticPr fontId="1" type="noConversion"/>
  </si>
  <si>
    <t>人员能力提升</t>
    <phoneticPr fontId="1" type="noConversion"/>
  </si>
  <si>
    <t>收益(重构原因)</t>
    <phoneticPr fontId="1" type="noConversion"/>
  </si>
  <si>
    <t>代码行数</t>
    <phoneticPr fontId="1" type="noConversion"/>
  </si>
  <si>
    <t>圈复杂度</t>
    <phoneticPr fontId="1" type="noConversion"/>
  </si>
  <si>
    <t>参与人员个数</t>
    <phoneticPr fontId="1" type="noConversion"/>
  </si>
  <si>
    <t>重构时间(周）</t>
    <phoneticPr fontId="1" type="noConversion"/>
  </si>
  <si>
    <t>用例执行时间(min)</t>
    <phoneticPr fontId="1" type="noConversion"/>
  </si>
  <si>
    <t>阈值</t>
    <phoneticPr fontId="3" type="noConversion"/>
  </si>
  <si>
    <t>推荐度</t>
    <phoneticPr fontId="3" type="noConversion"/>
  </si>
  <si>
    <t>极力推荐</t>
  </si>
  <si>
    <t>推荐</t>
  </si>
  <si>
    <t>可挑战</t>
  </si>
  <si>
    <t>不推荐</t>
  </si>
  <si>
    <t>极不推荐</t>
  </si>
  <si>
    <t>备注</t>
    <phoneticPr fontId="3" type="noConversion"/>
  </si>
  <si>
    <t>[10,15)</t>
    <phoneticPr fontId="3" type="noConversion"/>
  </si>
  <si>
    <t>[5,10)</t>
    <phoneticPr fontId="3" type="noConversion"/>
  </si>
  <si>
    <t>[0.5)</t>
    <phoneticPr fontId="3" type="noConversion"/>
  </si>
  <si>
    <t>[-7,0)</t>
    <phoneticPr fontId="3" type="noConversion"/>
  </si>
  <si>
    <t>[-14,-7)</t>
    <phoneticPr fontId="3" type="noConversion"/>
  </si>
  <si>
    <t>配置项</t>
    <phoneticPr fontId="3" type="noConversion"/>
  </si>
  <si>
    <t>圈复杂度</t>
    <phoneticPr fontId="3" type="noConversion"/>
  </si>
  <si>
    <t>最小值</t>
    <phoneticPr fontId="3" type="noConversion"/>
  </si>
  <si>
    <t>最大值</t>
    <phoneticPr fontId="3" type="noConversion"/>
  </si>
  <si>
    <t>重构时间(周）</t>
    <phoneticPr fontId="3" type="noConversion"/>
  </si>
  <si>
    <t>分支覆盖率(%)</t>
    <phoneticPr fontId="3" type="noConversion"/>
  </si>
  <si>
    <t>代码行数(行）</t>
    <phoneticPr fontId="3" type="noConversion"/>
  </si>
  <si>
    <t>参与人员个数（个）</t>
    <phoneticPr fontId="3" type="noConversion"/>
  </si>
  <si>
    <t>用例执行时间（分)</t>
    <phoneticPr fontId="3" type="noConversion"/>
  </si>
  <si>
    <t>决策大类</t>
    <phoneticPr fontId="3" type="noConversion"/>
  </si>
  <si>
    <t>性能瓶颈</t>
    <phoneticPr fontId="1" type="noConversion"/>
  </si>
  <si>
    <t>高危、高频故障</t>
    <phoneticPr fontId="1" type="noConversion"/>
  </si>
  <si>
    <t>新功能扩展困难</t>
    <phoneticPr fontId="1" type="noConversion"/>
  </si>
  <si>
    <t>代码逻辑混乱，可读性差</t>
    <phoneticPr fontId="1" type="noConversion"/>
  </si>
  <si>
    <t>有效分支覆盖率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</si>
</sst>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4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 applyAlignment="1"/>
    <xf numFmtId="0" fontId="0" fillId="0" borderId="7" xfId="0" applyBorder="1" applyAlignment="1"/>
    <xf numFmtId="176" fontId="0" fillId="0" borderId="0" xfId="0" applyNumberFormat="1" applyAlignment="1"/>
    <xf numFmtId="177" fontId="0" fillId="0" borderId="0" xfId="0" applyNumberFormat="1" applyAlignment="1"/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/>
    <xf numFmtId="49" fontId="0" fillId="0" borderId="9" xfId="0" applyNumberFormat="1" applyBorder="1" applyAlignment="1"/>
    <xf numFmtId="176" fontId="0" fillId="0" borderId="9" xfId="0" applyNumberFormat="1" applyBorder="1" applyAlignment="1"/>
    <xf numFmtId="49" fontId="0" fillId="0" borderId="9" xfId="0" applyNumberFormat="1" applyFont="1" applyFill="1" applyBorder="1" applyAlignment="1"/>
    <xf numFmtId="0" fontId="2" fillId="0" borderId="9" xfId="0" applyFont="1" applyBorder="1" applyAlignment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49" fontId="2" fillId="0" borderId="9" xfId="0" applyNumberFormat="1" applyFont="1" applyFill="1" applyBorder="1" applyAlignment="1"/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0" applyFont="1" applyBorder="1" applyAlignment="1"/>
    <xf numFmtId="0" fontId="0" fillId="0" borderId="7" xfId="0" applyBorder="1" applyAlignment="1">
      <alignment horizontal="center" vertical="center"/>
    </xf>
    <xf numFmtId="0" fontId="1" fillId="0" borderId="12" xfId="0" applyFont="1" applyBorder="1" applyAlignment="1"/>
    <xf numFmtId="0" fontId="1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 applyAlignment="1"/>
    <xf numFmtId="0" fontId="0" fillId="2" borderId="11" xfId="0" applyFill="1" applyBorder="1" applyAlignment="1"/>
    <xf numFmtId="9" fontId="2" fillId="2" borderId="11" xfId="0" applyNumberFormat="1" applyFont="1" applyFill="1" applyBorder="1" applyAlignment="1"/>
    <xf numFmtId="0" fontId="0" fillId="2" borderId="8" xfId="0" applyFill="1" applyBorder="1" applyAlignment="1"/>
    <xf numFmtId="0" fontId="2" fillId="0" borderId="18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H30"/>
  <sheetViews>
    <sheetView tabSelected="1" zoomScaleNormal="100" workbookViewId="0">
      <selection activeCell="K8" sqref="K8"/>
    </sheetView>
  </sheetViews>
  <sheetFormatPr defaultColWidth="9" defaultRowHeight="14.25"/>
  <cols>
    <col min="1" max="1" width="6.375" customWidth="1"/>
    <col min="2" max="2" width="22.25" customWidth="1"/>
    <col min="3" max="3" width="17.375" customWidth="1"/>
    <col min="4" max="4" width="25.25" customWidth="1"/>
    <col min="5" max="5" width="14.375" customWidth="1"/>
    <col min="6" max="6" width="7" customWidth="1"/>
    <col min="7" max="8" width="0" hidden="1" customWidth="1"/>
  </cols>
  <sheetData>
    <row r="2" spans="2:8" ht="15" thickBot="1"/>
    <row r="3" spans="2:8">
      <c r="B3" s="44" t="s">
        <v>5</v>
      </c>
      <c r="C3" s="48" t="s">
        <v>7</v>
      </c>
      <c r="D3" s="39" t="s">
        <v>36</v>
      </c>
      <c r="E3" s="34"/>
      <c r="F3" s="8"/>
      <c r="G3" s="3" t="b">
        <v>0</v>
      </c>
      <c r="H3">
        <f>G3*配置!K3*0.4</f>
        <v>0</v>
      </c>
    </row>
    <row r="4" spans="2:8">
      <c r="B4" s="45"/>
      <c r="C4" s="47"/>
      <c r="D4" s="40"/>
      <c r="E4" s="24"/>
      <c r="F4" s="9"/>
      <c r="G4" s="3" t="b">
        <v>0</v>
      </c>
      <c r="H4">
        <f>G4*配置!K3*0.3</f>
        <v>0</v>
      </c>
    </row>
    <row r="5" spans="2:8">
      <c r="B5" s="45"/>
      <c r="C5" s="47"/>
      <c r="D5" s="40"/>
      <c r="E5" s="25"/>
      <c r="F5" s="26"/>
      <c r="G5" s="3" t="b">
        <v>0</v>
      </c>
      <c r="H5">
        <f>G5*配置!K3*0.3</f>
        <v>0</v>
      </c>
    </row>
    <row r="6" spans="2:8">
      <c r="B6" s="45"/>
      <c r="C6" s="47"/>
      <c r="D6" s="41" t="s">
        <v>37</v>
      </c>
      <c r="E6" s="27"/>
      <c r="F6" s="28"/>
      <c r="G6" s="3" t="b">
        <v>0</v>
      </c>
      <c r="H6">
        <f>G6*配置!K4*0.4</f>
        <v>0</v>
      </c>
    </row>
    <row r="7" spans="2:8">
      <c r="B7" s="45"/>
      <c r="C7" s="47"/>
      <c r="D7" s="40"/>
      <c r="E7" s="29"/>
      <c r="F7" s="7"/>
      <c r="G7" s="3" t="b">
        <v>0</v>
      </c>
      <c r="H7">
        <f>G7*配置!K4*0.3</f>
        <v>0</v>
      </c>
    </row>
    <row r="8" spans="2:8">
      <c r="B8" s="45"/>
      <c r="C8" s="47"/>
      <c r="D8" s="40"/>
      <c r="E8" s="25"/>
      <c r="F8" s="26"/>
      <c r="G8" s="3" t="b">
        <v>0</v>
      </c>
      <c r="H8">
        <f>G8*配置!K4*0.3</f>
        <v>0</v>
      </c>
    </row>
    <row r="9" spans="2:8">
      <c r="B9" s="45"/>
      <c r="C9" s="47"/>
      <c r="D9" s="41" t="s">
        <v>38</v>
      </c>
      <c r="E9" s="27"/>
      <c r="F9" s="28"/>
      <c r="G9" s="3" t="b">
        <v>0</v>
      </c>
      <c r="H9">
        <f>G9*配置!K5*0.4</f>
        <v>0</v>
      </c>
    </row>
    <row r="10" spans="2:8">
      <c r="B10" s="45"/>
      <c r="C10" s="47"/>
      <c r="D10" s="40"/>
      <c r="E10" s="29"/>
      <c r="F10" s="7"/>
      <c r="G10" s="3" t="b">
        <v>0</v>
      </c>
      <c r="H10">
        <f>G10*配置!K5*0.3</f>
        <v>0</v>
      </c>
    </row>
    <row r="11" spans="2:8">
      <c r="B11" s="45"/>
      <c r="C11" s="47"/>
      <c r="D11" s="40"/>
      <c r="E11" s="25"/>
      <c r="F11" s="26"/>
      <c r="G11" s="3" t="b">
        <v>0</v>
      </c>
      <c r="H11">
        <f>G11*配置!K5*0.3</f>
        <v>0</v>
      </c>
    </row>
    <row r="12" spans="2:8">
      <c r="B12" s="45"/>
      <c r="C12" s="47"/>
      <c r="D12" s="41" t="s">
        <v>39</v>
      </c>
      <c r="E12" s="27"/>
      <c r="F12" s="28"/>
      <c r="G12" s="3" t="b">
        <v>0</v>
      </c>
      <c r="H12">
        <f>G12*配置!K6*0.6</f>
        <v>0</v>
      </c>
    </row>
    <row r="13" spans="2:8">
      <c r="B13" s="45"/>
      <c r="C13" s="47"/>
      <c r="D13" s="40"/>
      <c r="E13" s="29"/>
      <c r="F13" s="7"/>
      <c r="G13" s="3" t="b">
        <v>0</v>
      </c>
      <c r="H13">
        <f>G13*配置!K6*0.2</f>
        <v>0</v>
      </c>
    </row>
    <row r="14" spans="2:8">
      <c r="B14" s="45"/>
      <c r="C14" s="47"/>
      <c r="D14" s="40"/>
      <c r="E14" s="25"/>
      <c r="F14" s="26"/>
      <c r="G14" s="3" t="b">
        <v>0</v>
      </c>
      <c r="H14">
        <f>G14*配置!K6*0.2</f>
        <v>0</v>
      </c>
    </row>
    <row r="15" spans="2:8">
      <c r="B15" s="45"/>
      <c r="C15" s="47"/>
      <c r="D15" s="40" t="s">
        <v>6</v>
      </c>
      <c r="E15" s="27"/>
      <c r="F15" s="28"/>
      <c r="G15" s="3" t="b">
        <v>0</v>
      </c>
      <c r="H15">
        <f>G15*配置!K7*0.6</f>
        <v>0</v>
      </c>
    </row>
    <row r="16" spans="2:8">
      <c r="B16" s="45"/>
      <c r="C16" s="47"/>
      <c r="D16" s="40"/>
      <c r="E16" s="29"/>
      <c r="F16" s="7"/>
      <c r="G16" s="3" t="b">
        <v>0</v>
      </c>
      <c r="H16">
        <f>G16*配置!K7*0.4</f>
        <v>0</v>
      </c>
    </row>
    <row r="17" spans="2:8">
      <c r="B17" s="45"/>
      <c r="C17" s="49" t="s">
        <v>4</v>
      </c>
      <c r="D17" s="42" t="s">
        <v>0</v>
      </c>
      <c r="E17" s="30" t="s">
        <v>10</v>
      </c>
      <c r="F17" s="36">
        <v>0</v>
      </c>
      <c r="G17" s="2">
        <f>IF(AND(F17&gt;=配置!G3,F17&lt;=配置!H3),1,0)</f>
        <v>0</v>
      </c>
      <c r="H17">
        <f>IF(G17,SUM(H18:H21),配置!K8)</f>
        <v>-4</v>
      </c>
    </row>
    <row r="18" spans="2:8">
      <c r="B18" s="45"/>
      <c r="C18" s="49"/>
      <c r="D18" s="42"/>
      <c r="E18" s="29"/>
      <c r="F18" s="7"/>
      <c r="G18" s="3" t="b">
        <v>0</v>
      </c>
      <c r="H18">
        <f>(G18-1)*配置!K8*0.3*(-1)</f>
        <v>-1.2</v>
      </c>
    </row>
    <row r="19" spans="2:8">
      <c r="B19" s="45"/>
      <c r="C19" s="49"/>
      <c r="D19" s="42"/>
      <c r="E19" s="33"/>
      <c r="F19" s="4"/>
      <c r="G19" s="3" t="b">
        <v>0</v>
      </c>
      <c r="H19">
        <f>(G19-1)*配置!K8*0.2*-1</f>
        <v>-0.8</v>
      </c>
    </row>
    <row r="20" spans="2:8">
      <c r="B20" s="45"/>
      <c r="C20" s="49"/>
      <c r="D20" s="42"/>
      <c r="E20" s="29"/>
      <c r="F20" s="7"/>
      <c r="G20" s="3" t="b">
        <v>0</v>
      </c>
      <c r="H20">
        <f>(G20-1)*配置!K8*0.2*(-1)</f>
        <v>-0.8</v>
      </c>
    </row>
    <row r="21" spans="2:8">
      <c r="B21" s="45"/>
      <c r="C21" s="49"/>
      <c r="D21" s="42"/>
      <c r="E21" s="29"/>
      <c r="F21" s="7"/>
      <c r="G21" s="3" t="b">
        <v>0</v>
      </c>
      <c r="H21">
        <f>(G21-1)*配置!K8*0.3*(-1)</f>
        <v>-1.2</v>
      </c>
    </row>
    <row r="22" spans="2:8">
      <c r="B22" s="45"/>
      <c r="C22" s="49"/>
      <c r="D22" s="42" t="s">
        <v>1</v>
      </c>
      <c r="E22" s="30" t="s">
        <v>11</v>
      </c>
      <c r="F22" s="36"/>
      <c r="G22" s="2">
        <f>IF(AND(F22&gt;=配置!G4,F22&lt;=配置!H4),1,0)</f>
        <v>0</v>
      </c>
      <c r="H22">
        <f>(G22-1)*配置!K9*0.6*-1</f>
        <v>-1.7999999999999998</v>
      </c>
    </row>
    <row r="23" spans="2:8">
      <c r="B23" s="45"/>
      <c r="C23" s="49"/>
      <c r="D23" s="42"/>
      <c r="E23" s="29"/>
      <c r="F23" s="7"/>
      <c r="G23" s="3" t="b">
        <v>0</v>
      </c>
      <c r="H23">
        <f>(G23-1)*配置!K9*0.4*-1</f>
        <v>-1.2000000000000002</v>
      </c>
    </row>
    <row r="24" spans="2:8">
      <c r="B24" s="45"/>
      <c r="C24" s="49"/>
      <c r="D24" s="42" t="s">
        <v>2</v>
      </c>
      <c r="E24" s="30" t="s">
        <v>9</v>
      </c>
      <c r="F24" s="36"/>
      <c r="G24" s="2">
        <f>IF(AND(F24&gt;=配置!G5,F24&lt;=配置!H5),1,0)</f>
        <v>1</v>
      </c>
      <c r="H24">
        <f>(G24-1)*配置!K10*0.4*-1</f>
        <v>0</v>
      </c>
    </row>
    <row r="25" spans="2:8">
      <c r="B25" s="45"/>
      <c r="C25" s="49"/>
      <c r="D25" s="42"/>
      <c r="E25" s="32" t="s">
        <v>8</v>
      </c>
      <c r="F25" s="1"/>
      <c r="G25" s="2">
        <f>IF(AND(F25&gt;=配置!G6,F25&lt;=配置!H6),1,0)</f>
        <v>1</v>
      </c>
      <c r="H25">
        <f>(G25-1)*配置!K10*0.6*-1</f>
        <v>0</v>
      </c>
    </row>
    <row r="26" spans="2:8">
      <c r="B26" s="45"/>
      <c r="C26" s="49"/>
      <c r="D26" s="42" t="s">
        <v>3</v>
      </c>
      <c r="E26" s="30" t="s">
        <v>40</v>
      </c>
      <c r="F26" s="37">
        <v>0</v>
      </c>
      <c r="G26" s="2">
        <f>IF(AND(F26&gt;=配置!G7),1,0)</f>
        <v>0</v>
      </c>
      <c r="H26">
        <f>(G26-1)*配置!K11*0.8*-1</f>
        <v>-4</v>
      </c>
    </row>
    <row r="27" spans="2:8">
      <c r="B27" s="45"/>
      <c r="C27" s="49"/>
      <c r="D27" s="42"/>
      <c r="E27" s="29"/>
      <c r="F27" s="7"/>
      <c r="G27" s="3" t="b">
        <v>0</v>
      </c>
      <c r="H27">
        <f>(G27-1)*配置!K11*0.1*-1</f>
        <v>-0.5</v>
      </c>
    </row>
    <row r="28" spans="2:8" ht="15" thickBot="1">
      <c r="B28" s="46"/>
      <c r="C28" s="50"/>
      <c r="D28" s="43"/>
      <c r="E28" s="35" t="s">
        <v>12</v>
      </c>
      <c r="F28" s="38"/>
      <c r="G28" s="2">
        <f>IF(AND(F28&lt;=配置!H8),1,0)</f>
        <v>1</v>
      </c>
      <c r="H28">
        <f>(G28-1)*配置!K11*0.1*-1</f>
        <v>0</v>
      </c>
    </row>
    <row r="29" spans="2:8">
      <c r="B29" s="11">
        <f>SUM(H3:H16,H17,H22:H28)</f>
        <v>-11.5</v>
      </c>
      <c r="C29" s="10"/>
      <c r="D29" s="31"/>
      <c r="E29" s="11" t="str">
        <f>LOOKUP(SUM(H3:H16,H17,H22:H28),{-14,-7,0,5,10;"极不推荐","不推荐","可挑战","推荐","极力推荐"})</f>
        <v>极不推荐</v>
      </c>
      <c r="F29" s="31"/>
      <c r="G29" s="3"/>
    </row>
    <row r="30" spans="2:8" ht="15" thickBot="1">
      <c r="B30" s="5"/>
      <c r="C30" s="6"/>
      <c r="D30" s="23"/>
      <c r="E30" s="5"/>
      <c r="F30" s="23"/>
      <c r="G30" s="3"/>
    </row>
  </sheetData>
  <dataConsolidate/>
  <mergeCells count="34">
    <mergeCell ref="C3:C16"/>
    <mergeCell ref="B3:B28"/>
    <mergeCell ref="D17:D21"/>
    <mergeCell ref="D22:D23"/>
    <mergeCell ref="D24:D25"/>
    <mergeCell ref="D26:D28"/>
    <mergeCell ref="C17:C28"/>
    <mergeCell ref="D3:D5"/>
    <mergeCell ref="D6:D8"/>
    <mergeCell ref="D9:D11"/>
    <mergeCell ref="D12:D14"/>
    <mergeCell ref="D15:D16"/>
    <mergeCell ref="E3:F3"/>
    <mergeCell ref="E4:F4"/>
    <mergeCell ref="E5:F5"/>
    <mergeCell ref="E6:F6"/>
    <mergeCell ref="E7:F7"/>
    <mergeCell ref="E13:F13"/>
    <mergeCell ref="E14:F14"/>
    <mergeCell ref="E15:F15"/>
    <mergeCell ref="E16:F16"/>
    <mergeCell ref="E8:F8"/>
    <mergeCell ref="E9:F9"/>
    <mergeCell ref="E10:F10"/>
    <mergeCell ref="E11:F11"/>
    <mergeCell ref="E12:F12"/>
    <mergeCell ref="E18:F18"/>
    <mergeCell ref="E20:F20"/>
    <mergeCell ref="E21:F21"/>
    <mergeCell ref="E23:F23"/>
    <mergeCell ref="E27:F27"/>
    <mergeCell ref="B29:D30"/>
    <mergeCell ref="E29:F30"/>
    <mergeCell ref="E19:F19"/>
  </mergeCells>
  <phoneticPr fontId="1" type="noConversion"/>
  <conditionalFormatting sqref="E3:E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G3:G5">
    <cfRule type="dataBar" priority="21">
      <dataBar>
        <cfvo type="min" val="0"/>
        <cfvo type="max" val="0"/>
        <color rgb="FF63C384"/>
      </dataBar>
    </cfRule>
  </conditionalFormatting>
  <conditionalFormatting sqref="B29">
    <cfRule type="dataBar" priority="16">
      <dataBar>
        <cfvo type="num" val="-14"/>
        <cfvo type="num" val="15"/>
        <color rgb="FF00B050"/>
      </dataBar>
    </cfRule>
  </conditionalFormatting>
  <conditionalFormatting sqref="B29:D30">
    <cfRule type="iconSet" priority="1">
      <iconSet iconSet="5Arrows">
        <cfvo type="percent" val="0"/>
        <cfvo type="num" val="-7"/>
        <cfvo type="num" val="0"/>
        <cfvo type="num" val="5"/>
        <cfvo type="formula" val="10"/>
      </iconSet>
    </cfRule>
  </conditionalFormatting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K11"/>
  <sheetViews>
    <sheetView zoomScaleNormal="100" workbookViewId="0">
      <selection activeCell="K11" sqref="K11"/>
    </sheetView>
  </sheetViews>
  <sheetFormatPr defaultColWidth="9" defaultRowHeight="14.25"/>
  <cols>
    <col min="2" max="2" width="11.75" customWidth="1"/>
    <col min="3" max="3" width="4.75" customWidth="1"/>
    <col min="6" max="6" width="18.75" customWidth="1"/>
    <col min="7" max="8" width="9" style="20"/>
    <col min="10" max="10" width="23.625" customWidth="1"/>
    <col min="11" max="11" width="5.375" style="20" customWidth="1"/>
  </cols>
  <sheetData>
    <row r="2" spans="2:11">
      <c r="B2" s="12" t="s">
        <v>14</v>
      </c>
      <c r="C2" s="12" t="s">
        <v>13</v>
      </c>
      <c r="D2" s="12" t="s">
        <v>20</v>
      </c>
      <c r="F2" s="15" t="s">
        <v>26</v>
      </c>
      <c r="G2" s="17" t="s">
        <v>28</v>
      </c>
      <c r="H2" s="18" t="s">
        <v>29</v>
      </c>
      <c r="J2" s="16" t="s">
        <v>35</v>
      </c>
      <c r="K2" s="17" t="s">
        <v>13</v>
      </c>
    </row>
    <row r="3" spans="2:11">
      <c r="B3" s="13" t="s">
        <v>15</v>
      </c>
      <c r="C3" s="14">
        <v>10</v>
      </c>
      <c r="D3" s="12" t="s">
        <v>21</v>
      </c>
      <c r="F3" s="21" t="s">
        <v>33</v>
      </c>
      <c r="G3" s="19">
        <v>2</v>
      </c>
      <c r="H3" s="19">
        <v>12</v>
      </c>
      <c r="J3" s="12" t="str">
        <f>重构决策表!D3</f>
        <v>性能瓶颈</v>
      </c>
      <c r="K3" s="19">
        <v>5</v>
      </c>
    </row>
    <row r="4" spans="2:11">
      <c r="B4" s="13" t="s">
        <v>16</v>
      </c>
      <c r="C4" s="14">
        <v>5</v>
      </c>
      <c r="D4" s="12" t="s">
        <v>22</v>
      </c>
      <c r="F4" s="16" t="s">
        <v>30</v>
      </c>
      <c r="G4" s="19">
        <v>1</v>
      </c>
      <c r="H4" s="19">
        <v>24</v>
      </c>
      <c r="J4" s="12" t="str">
        <f>重构决策表!D6</f>
        <v>高危、高频故障</v>
      </c>
      <c r="K4" s="19">
        <v>4</v>
      </c>
    </row>
    <row r="5" spans="2:11">
      <c r="B5" s="13" t="s">
        <v>17</v>
      </c>
      <c r="C5" s="14">
        <v>0</v>
      </c>
      <c r="D5" s="12" t="s">
        <v>23</v>
      </c>
      <c r="F5" s="16" t="s">
        <v>27</v>
      </c>
      <c r="G5" s="19">
        <v>0</v>
      </c>
      <c r="H5" s="19">
        <v>20</v>
      </c>
      <c r="J5" s="12" t="str">
        <f>重构决策表!D9</f>
        <v>新功能扩展困难</v>
      </c>
      <c r="K5" s="19">
        <v>3</v>
      </c>
    </row>
    <row r="6" spans="2:11">
      <c r="B6" s="13" t="s">
        <v>18</v>
      </c>
      <c r="C6" s="14">
        <v>-7</v>
      </c>
      <c r="D6" s="12" t="s">
        <v>24</v>
      </c>
      <c r="F6" s="16" t="s">
        <v>32</v>
      </c>
      <c r="G6" s="19">
        <v>0</v>
      </c>
      <c r="H6" s="19">
        <v>20000</v>
      </c>
      <c r="J6" s="12" t="str">
        <f>重构决策表!D12</f>
        <v>代码逻辑混乱，可读性差</v>
      </c>
      <c r="K6" s="19">
        <v>2</v>
      </c>
    </row>
    <row r="7" spans="2:11">
      <c r="B7" s="13" t="s">
        <v>19</v>
      </c>
      <c r="C7" s="14">
        <v>-14</v>
      </c>
      <c r="D7" s="12" t="s">
        <v>25</v>
      </c>
      <c r="F7" s="16" t="s">
        <v>31</v>
      </c>
      <c r="G7" s="22">
        <v>0.6</v>
      </c>
      <c r="H7" s="22">
        <v>0.9</v>
      </c>
      <c r="J7" s="12" t="str">
        <f>重构决策表!D15</f>
        <v>人员能力提升</v>
      </c>
      <c r="K7" s="19">
        <v>1</v>
      </c>
    </row>
    <row r="8" spans="2:11">
      <c r="F8" s="16" t="s">
        <v>34</v>
      </c>
      <c r="G8" s="19">
        <v>0</v>
      </c>
      <c r="H8" s="19">
        <v>10</v>
      </c>
      <c r="J8" s="12" t="str">
        <f>重构决策表!D17</f>
        <v>人员支撑情况</v>
      </c>
      <c r="K8" s="19">
        <v>-4</v>
      </c>
    </row>
    <row r="9" spans="2:11">
      <c r="J9" s="12" t="str">
        <f>重构决策表!D22</f>
        <v>重构周期</v>
      </c>
      <c r="K9" s="19">
        <v>-3</v>
      </c>
    </row>
    <row r="10" spans="2:11">
      <c r="J10" s="12" t="str">
        <f>重构决策表!D24</f>
        <v>重构代码度量数据</v>
      </c>
      <c r="K10" s="19">
        <v>-2</v>
      </c>
    </row>
    <row r="11" spans="2:11">
      <c r="J11" s="12" t="str">
        <f>重构决策表!D26</f>
        <v>自动化测试包围</v>
      </c>
      <c r="K11" s="19">
        <v>-5</v>
      </c>
    </row>
  </sheetData>
  <phoneticPr fontId="3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重构决策表</vt:lpstr>
      <vt:lpstr>配置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10110636</cp:lastModifiedBy>
  <cp:lastPrinted>2015-07-14T08:23:33Z</cp:lastPrinted>
  <dcterms:created xsi:type="dcterms:W3CDTF">1996-12-17T01:32:00Z</dcterms:created>
  <dcterms:modified xsi:type="dcterms:W3CDTF">2016-07-25T06:05:24Z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